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17.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18.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
    </mc:Choice>
  </mc:AlternateContent>
  <bookViews>
    <workbookView xWindow="240" yWindow="60" windowWidth="17115" windowHeight="11250"/>
  </bookViews>
  <sheets>
    <sheet name="ž glavni 32" sheetId="8" r:id="rId1"/>
    <sheet name="m glavni 32 (3)" sheetId="3" r:id="rId2"/>
    <sheet name="m glavni 32" sheetId="1" r:id="rId3"/>
    <sheet name="m glavni 32 (2)" sheetId="2" r:id="rId4"/>
    <sheet name="m glavni 32 (4)" sheetId="4" r:id="rId5"/>
    <sheet name="m glavni 32 (5)" sheetId="5" r:id="rId6"/>
    <sheet name="m glavni 32 (6)" sheetId="6" r:id="rId7"/>
    <sheet name="m glavni 32 (7)" sheetId="7" r:id="rId8"/>
    <sheet name="razpored (8)" sheetId="9" r:id="rId9"/>
    <sheet name="razpored (9)" sheetId="10" r:id="rId10"/>
  </sheets>
  <externalReferences>
    <externalReference r:id="rId11"/>
    <externalReference r:id="rId12"/>
  </externalReferences>
  <definedNames>
    <definedName name="_xlnm._FilterDatabase" localSheetId="2" hidden="1">'m glavni 32'!$H$7:$H$9</definedName>
    <definedName name="_xlnm._FilterDatabase" localSheetId="3" hidden="1">'m glavni 32 (2)'!$H$7:$H$9</definedName>
    <definedName name="_xlnm._FilterDatabase" localSheetId="1" hidden="1">'m glavni 32 (3)'!$H$7:$H$9</definedName>
    <definedName name="_xlnm._FilterDatabase" localSheetId="4" hidden="1">'m glavni 32 (4)'!$H$7:$H$9</definedName>
    <definedName name="_xlnm._FilterDatabase" localSheetId="5" hidden="1">'m glavni 32 (5)'!$H$7:$H$9</definedName>
    <definedName name="_xlnm._FilterDatabase" localSheetId="6" hidden="1">'m glavni 32 (6)'!$H$7:$H$9</definedName>
    <definedName name="_xlnm._FilterDatabase" localSheetId="7" hidden="1">'m glavni 32 (7)'!$H$7:$H$9</definedName>
    <definedName name="_xlnm._FilterDatabase" localSheetId="0" hidden="1">'ž glavni 32'!$H$15:$H$17</definedName>
    <definedName name="_Order1" hidden="1">255</definedName>
    <definedName name="A" localSheetId="3">'[1]m masters 12'!#REF!</definedName>
    <definedName name="A" localSheetId="1">'[1]m masters 12'!#REF!</definedName>
    <definedName name="A" localSheetId="4">'[1]m masters 12'!#REF!</definedName>
    <definedName name="A" localSheetId="5">'[1]m masters 12'!#REF!</definedName>
    <definedName name="A" localSheetId="6">'[1]m masters 12'!#REF!</definedName>
    <definedName name="A" localSheetId="7">'[1]m masters 12'!#REF!</definedName>
    <definedName name="A" localSheetId="8">'[1]m masters 12'!#REF!</definedName>
    <definedName name="A" localSheetId="9">'[1]m masters 12'!#REF!</definedName>
    <definedName name="A" localSheetId="0">'[1]m masters 12'!#REF!</definedName>
    <definedName name="A">'[1]m masters 12'!#REF!</definedName>
    <definedName name="B" localSheetId="3">'[1]m masters 12'!#REF!</definedName>
    <definedName name="B" localSheetId="1">'[1]m masters 12'!#REF!</definedName>
    <definedName name="B" localSheetId="4">'[1]m masters 12'!#REF!</definedName>
    <definedName name="B" localSheetId="5">'[1]m masters 12'!#REF!</definedName>
    <definedName name="B" localSheetId="6">'[1]m masters 12'!#REF!</definedName>
    <definedName name="B" localSheetId="7">'[1]m masters 12'!#REF!</definedName>
    <definedName name="B" localSheetId="8">'[1]m masters 12'!#REF!</definedName>
    <definedName name="B" localSheetId="9">'[1]m masters 12'!#REF!</definedName>
    <definedName name="B" localSheetId="0">'[1]m masters 12'!#REF!</definedName>
    <definedName name="B">'[1]m masters 12'!#REF!</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2">'m glavni 32'!$A$1:$Q$79</definedName>
    <definedName name="_xlnm.Print_Area" localSheetId="3">'m glavni 32 (2)'!$A$1:$Q$79</definedName>
    <definedName name="_xlnm.Print_Area" localSheetId="1">'m glavni 32 (3)'!$A$1:$Q$79</definedName>
    <definedName name="_xlnm.Print_Area" localSheetId="4">'m glavni 32 (4)'!$A$1:$Q$79</definedName>
    <definedName name="_xlnm.Print_Area" localSheetId="5">'m glavni 32 (5)'!$A$1:$Q$79</definedName>
    <definedName name="_xlnm.Print_Area" localSheetId="6">'m glavni 32 (6)'!$A$1:$Q$79</definedName>
    <definedName name="_xlnm.Print_Area" localSheetId="7">'m glavni 32 (7)'!$A$1:$Q$79</definedName>
    <definedName name="_xlnm.Print_Area" localSheetId="8">'razpored (8)'!$A$2:$I$51</definedName>
    <definedName name="_xlnm.Print_Area" localSheetId="9">'razpored (9)'!$A$2:$I$51</definedName>
    <definedName name="_xlnm.Print_Area" localSheetId="0">'ž glavni 32'!$A$1:$Q$79</definedName>
  </definedNames>
  <calcPr calcId="152511" iterate="1" iterateCount="1"/>
</workbook>
</file>

<file path=xl/calcChain.xml><?xml version="1.0" encoding="utf-8"?>
<calcChain xmlns="http://schemas.openxmlformats.org/spreadsheetml/2006/main">
  <c r="K162" i="10" l="1"/>
  <c r="K161" i="10"/>
  <c r="K160" i="10"/>
  <c r="K159" i="10"/>
  <c r="K158" i="10"/>
  <c r="K157" i="10"/>
  <c r="K156" i="10"/>
  <c r="K155" i="10"/>
  <c r="K154" i="10"/>
  <c r="K153" i="10"/>
  <c r="K152" i="10"/>
  <c r="K151" i="10"/>
  <c r="K140" i="10"/>
  <c r="K139" i="10"/>
  <c r="K138" i="10"/>
  <c r="K137" i="10"/>
  <c r="K136" i="10"/>
  <c r="K135" i="10"/>
  <c r="K134" i="10"/>
  <c r="K133" i="10"/>
  <c r="K132" i="10"/>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7" i="10"/>
  <c r="I5" i="10"/>
  <c r="H51" i="10" s="1"/>
  <c r="F5" i="10"/>
  <c r="D5" i="10"/>
  <c r="C5" i="10"/>
  <c r="B5" i="10"/>
  <c r="A5" i="10"/>
  <c r="B3" i="10"/>
  <c r="A3" i="10"/>
  <c r="A2" i="10"/>
  <c r="K162" i="9"/>
  <c r="K161" i="9"/>
  <c r="K160" i="9"/>
  <c r="K159" i="9"/>
  <c r="K158" i="9"/>
  <c r="K157" i="9"/>
  <c r="K156" i="9"/>
  <c r="K155" i="9"/>
  <c r="K154" i="9"/>
  <c r="K153" i="9"/>
  <c r="K152" i="9"/>
  <c r="K15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I5" i="9"/>
  <c r="H51" i="9" s="1"/>
  <c r="F5" i="9"/>
  <c r="D5" i="9"/>
  <c r="C5" i="9"/>
  <c r="B5" i="9"/>
  <c r="A5" i="9"/>
  <c r="B3" i="9"/>
  <c r="A3" i="9"/>
  <c r="A2" i="9"/>
  <c r="P79" i="8"/>
  <c r="H79" i="8"/>
  <c r="G79" i="8"/>
  <c r="E79" i="8"/>
  <c r="P78" i="8"/>
  <c r="H78" i="8"/>
  <c r="G78" i="8"/>
  <c r="E78" i="8"/>
  <c r="H77" i="8"/>
  <c r="G77" i="8"/>
  <c r="E77" i="8"/>
  <c r="AH76" i="8"/>
  <c r="AG76" i="8"/>
  <c r="X76" i="8"/>
  <c r="W76" i="8"/>
  <c r="Y76" i="8" s="1"/>
  <c r="H76" i="8"/>
  <c r="G76" i="8"/>
  <c r="E76" i="8"/>
  <c r="AH75" i="8"/>
  <c r="AG75" i="8"/>
  <c r="X75" i="8"/>
  <c r="W75" i="8"/>
  <c r="Y75" i="8" s="1"/>
  <c r="H75" i="8"/>
  <c r="G75" i="8"/>
  <c r="E75" i="8"/>
  <c r="AH74" i="8"/>
  <c r="AG74" i="8"/>
  <c r="X74" i="8"/>
  <c r="W74" i="8"/>
  <c r="Y74" i="8" s="1"/>
  <c r="H74" i="8"/>
  <c r="G74" i="8"/>
  <c r="E74" i="8"/>
  <c r="AH73" i="8"/>
  <c r="AG73" i="8"/>
  <c r="X73" i="8"/>
  <c r="W73" i="8"/>
  <c r="Y73" i="8" s="1"/>
  <c r="H73" i="8"/>
  <c r="S63" i="8" s="1"/>
  <c r="S62" i="8" s="1"/>
  <c r="G73" i="8"/>
  <c r="E73" i="8"/>
  <c r="AH72" i="8"/>
  <c r="AG72" i="8"/>
  <c r="X72" i="8"/>
  <c r="W72" i="8"/>
  <c r="Y72" i="8" s="1"/>
  <c r="H72" i="8"/>
  <c r="G72" i="8"/>
  <c r="E72" i="8"/>
  <c r="AH71" i="8"/>
  <c r="AG71" i="8"/>
  <c r="X71" i="8"/>
  <c r="W71" i="8"/>
  <c r="Y71" i="8" s="1"/>
  <c r="AH70" i="8"/>
  <c r="AG70" i="8"/>
  <c r="X70" i="8"/>
  <c r="W70" i="8"/>
  <c r="Y70" i="8" s="1"/>
  <c r="AH69" i="8"/>
  <c r="AG69" i="8"/>
  <c r="X69" i="8"/>
  <c r="W69" i="8"/>
  <c r="Y69" i="8" s="1"/>
  <c r="U69" i="8"/>
  <c r="I69" i="8"/>
  <c r="H69" i="8"/>
  <c r="C69" i="8"/>
  <c r="AF76" i="8" s="1"/>
  <c r="B69" i="8"/>
  <c r="AH68" i="8"/>
  <c r="AG68" i="8"/>
  <c r="X68" i="8"/>
  <c r="W68" i="8"/>
  <c r="Y68" i="8" s="1"/>
  <c r="U68" i="8"/>
  <c r="K68" i="8"/>
  <c r="J68" i="8"/>
  <c r="AH67" i="8"/>
  <c r="AG67" i="8"/>
  <c r="X67" i="8"/>
  <c r="W67" i="8"/>
  <c r="Y67" i="8" s="1"/>
  <c r="U67" i="8"/>
  <c r="I67" i="8"/>
  <c r="H67" i="8"/>
  <c r="F67" i="8"/>
  <c r="E67" i="8"/>
  <c r="C67" i="8"/>
  <c r="AF75" i="8" s="1"/>
  <c r="B67" i="8"/>
  <c r="AH66" i="8"/>
  <c r="AG66" i="8"/>
  <c r="X66" i="8"/>
  <c r="W66" i="8"/>
  <c r="Y66" i="8" s="1"/>
  <c r="U66" i="8"/>
  <c r="M66" i="8"/>
  <c r="L66" i="8"/>
  <c r="AH65" i="8"/>
  <c r="AG65" i="8"/>
  <c r="X65" i="8"/>
  <c r="W65" i="8"/>
  <c r="Y65" i="8" s="1"/>
  <c r="U65" i="8"/>
  <c r="I65" i="8"/>
  <c r="H65" i="8"/>
  <c r="F65" i="8"/>
  <c r="E65" i="8"/>
  <c r="C65" i="8"/>
  <c r="AF74" i="8" s="1"/>
  <c r="B65" i="8"/>
  <c r="AH64" i="8"/>
  <c r="AG64" i="8"/>
  <c r="X64" i="8"/>
  <c r="W64" i="8"/>
  <c r="Y64" i="8" s="1"/>
  <c r="U64" i="8"/>
  <c r="K64" i="8"/>
  <c r="J64" i="8"/>
  <c r="AH63" i="8"/>
  <c r="AG63" i="8"/>
  <c r="X63" i="8"/>
  <c r="W63" i="8"/>
  <c r="Y63" i="8" s="1"/>
  <c r="U63" i="8"/>
  <c r="I63" i="8"/>
  <c r="H63" i="8"/>
  <c r="F63" i="8"/>
  <c r="E63" i="8"/>
  <c r="C63" i="8"/>
  <c r="AF73" i="8" s="1"/>
  <c r="B63" i="8"/>
  <c r="AH62" i="8"/>
  <c r="AG62" i="8"/>
  <c r="X62" i="8"/>
  <c r="W62" i="8"/>
  <c r="Y62" i="8" s="1"/>
  <c r="U62" i="8"/>
  <c r="O62" i="8"/>
  <c r="AH61" i="8"/>
  <c r="AG61" i="8"/>
  <c r="X61" i="8"/>
  <c r="W61" i="8"/>
  <c r="Y61" i="8" s="1"/>
  <c r="U61" i="8"/>
  <c r="I61" i="8"/>
  <c r="H61" i="8"/>
  <c r="F61" i="8"/>
  <c r="E61" i="8"/>
  <c r="C61" i="8"/>
  <c r="AF72" i="8" s="1"/>
  <c r="B61" i="8"/>
  <c r="AH60" i="8"/>
  <c r="AG60" i="8"/>
  <c r="X60" i="8"/>
  <c r="W60" i="8"/>
  <c r="Y60" i="8" s="1"/>
  <c r="U60" i="8"/>
  <c r="K60" i="8"/>
  <c r="J60" i="8"/>
  <c r="AH59" i="8"/>
  <c r="AG59" i="8"/>
  <c r="X59" i="8"/>
  <c r="W59" i="8"/>
  <c r="Y59" i="8" s="1"/>
  <c r="U59" i="8"/>
  <c r="I59" i="8"/>
  <c r="H59" i="8"/>
  <c r="F59" i="8"/>
  <c r="E59" i="8"/>
  <c r="C59" i="8"/>
  <c r="AF71" i="8" s="1"/>
  <c r="B59" i="8"/>
  <c r="AH58" i="8"/>
  <c r="AG58" i="8"/>
  <c r="X58" i="8"/>
  <c r="W58" i="8"/>
  <c r="Y58" i="8" s="1"/>
  <c r="U58" i="8"/>
  <c r="M58" i="8"/>
  <c r="L58" i="8"/>
  <c r="AH57" i="8"/>
  <c r="AG57" i="8"/>
  <c r="X57" i="8"/>
  <c r="W57" i="8"/>
  <c r="Y57" i="8" s="1"/>
  <c r="U57" i="8"/>
  <c r="I57" i="8"/>
  <c r="H57" i="8"/>
  <c r="F57" i="8"/>
  <c r="E57" i="8"/>
  <c r="C57" i="8"/>
  <c r="AF70" i="8" s="1"/>
  <c r="B57" i="8"/>
  <c r="AH56" i="8"/>
  <c r="AG56" i="8"/>
  <c r="X56" i="8"/>
  <c r="W56" i="8"/>
  <c r="Y56" i="8" s="1"/>
  <c r="U56" i="8"/>
  <c r="K56" i="8"/>
  <c r="J56" i="8"/>
  <c r="AH55" i="8"/>
  <c r="AG55" i="8"/>
  <c r="X55" i="8"/>
  <c r="W55" i="8"/>
  <c r="Y55" i="8" s="1"/>
  <c r="U55" i="8"/>
  <c r="I55" i="8"/>
  <c r="H55" i="8"/>
  <c r="F55" i="8"/>
  <c r="E55" i="8"/>
  <c r="C55" i="8"/>
  <c r="AF69" i="8" s="1"/>
  <c r="B55" i="8"/>
  <c r="AH54" i="8"/>
  <c r="AG54" i="8"/>
  <c r="X54" i="8"/>
  <c r="W54" i="8"/>
  <c r="Y54" i="8" s="1"/>
  <c r="U54" i="8"/>
  <c r="Q54" i="8"/>
  <c r="P54" i="8"/>
  <c r="AH53" i="8"/>
  <c r="AG53" i="8"/>
  <c r="X53" i="8"/>
  <c r="W53" i="8"/>
  <c r="Y53" i="8" s="1"/>
  <c r="U53" i="8"/>
  <c r="I53" i="8"/>
  <c r="H53" i="8"/>
  <c r="C53" i="8"/>
  <c r="AF68" i="8" s="1"/>
  <c r="B53" i="8"/>
  <c r="AH52" i="8"/>
  <c r="AG52" i="8"/>
  <c r="X52" i="8"/>
  <c r="W52" i="8"/>
  <c r="Y52" i="8" s="1"/>
  <c r="U52" i="8"/>
  <c r="K52" i="8"/>
  <c r="J52" i="8"/>
  <c r="AH51" i="8"/>
  <c r="AG51" i="8"/>
  <c r="X51" i="8"/>
  <c r="W51" i="8"/>
  <c r="Y51" i="8" s="1"/>
  <c r="U51" i="8"/>
  <c r="I51" i="8"/>
  <c r="H51" i="8"/>
  <c r="F51" i="8"/>
  <c r="E51" i="8"/>
  <c r="C51" i="8"/>
  <c r="AF67" i="8" s="1"/>
  <c r="B51" i="8"/>
  <c r="AH50" i="8"/>
  <c r="AG50" i="8"/>
  <c r="X50" i="8"/>
  <c r="W50" i="8"/>
  <c r="Y50" i="8" s="1"/>
  <c r="U50" i="8"/>
  <c r="M50" i="8"/>
  <c r="L50" i="8"/>
  <c r="AH49" i="8"/>
  <c r="AG49" i="8"/>
  <c r="X49" i="8"/>
  <c r="W49" i="8"/>
  <c r="Y49" i="8" s="1"/>
  <c r="U49" i="8"/>
  <c r="I49" i="8"/>
  <c r="H49" i="8"/>
  <c r="F49" i="8"/>
  <c r="E49" i="8"/>
  <c r="C49" i="8"/>
  <c r="AF66" i="8" s="1"/>
  <c r="B49" i="8"/>
  <c r="AH48" i="8"/>
  <c r="AG48" i="8"/>
  <c r="X48" i="8"/>
  <c r="W48" i="8"/>
  <c r="Y48" i="8" s="1"/>
  <c r="U48" i="8"/>
  <c r="K48" i="8"/>
  <c r="J48" i="8"/>
  <c r="AH47" i="8"/>
  <c r="AG47" i="8"/>
  <c r="X47" i="8"/>
  <c r="W47" i="8"/>
  <c r="Y47" i="8" s="1"/>
  <c r="U47" i="8"/>
  <c r="I47" i="8"/>
  <c r="H47" i="8"/>
  <c r="F47" i="8"/>
  <c r="E47" i="8"/>
  <c r="C47" i="8"/>
  <c r="AF65" i="8" s="1"/>
  <c r="B47" i="8"/>
  <c r="AH46" i="8"/>
  <c r="AG46" i="8"/>
  <c r="AB46" i="8"/>
  <c r="X46" i="8"/>
  <c r="W46" i="8"/>
  <c r="Y46" i="8" s="1"/>
  <c r="U46" i="8"/>
  <c r="O46" i="8"/>
  <c r="AH45" i="8"/>
  <c r="AG45" i="8"/>
  <c r="X45" i="8"/>
  <c r="W45" i="8"/>
  <c r="AC76" i="8" s="1"/>
  <c r="U45" i="8"/>
  <c r="I45" i="8"/>
  <c r="H45" i="8"/>
  <c r="F45" i="8"/>
  <c r="E45" i="8"/>
  <c r="C45" i="8"/>
  <c r="AF64" i="8" s="1"/>
  <c r="B45" i="8"/>
  <c r="U44" i="8"/>
  <c r="K44" i="8"/>
  <c r="J44" i="8"/>
  <c r="U43" i="8"/>
  <c r="I43" i="8"/>
  <c r="H43" i="8"/>
  <c r="F43" i="8"/>
  <c r="E43" i="8"/>
  <c r="C43" i="8"/>
  <c r="AF63" i="8" s="1"/>
  <c r="B43" i="8"/>
  <c r="U42" i="8"/>
  <c r="M42" i="8"/>
  <c r="L42" i="8"/>
  <c r="U41" i="8"/>
  <c r="I41" i="8"/>
  <c r="H41" i="8"/>
  <c r="F41" i="8"/>
  <c r="E41" i="8"/>
  <c r="C41" i="8"/>
  <c r="AF62" i="8" s="1"/>
  <c r="B41" i="8"/>
  <c r="W40" i="8"/>
  <c r="U40" i="8"/>
  <c r="K40" i="8"/>
  <c r="J40" i="8"/>
  <c r="U39" i="8"/>
  <c r="I39" i="8"/>
  <c r="H39" i="8"/>
  <c r="F39" i="8"/>
  <c r="E39" i="8"/>
  <c r="C39" i="8"/>
  <c r="AF61" i="8" s="1"/>
  <c r="B39" i="8"/>
  <c r="X38" i="8"/>
  <c r="W38" i="8"/>
  <c r="Y38" i="8" s="1"/>
  <c r="Z38" i="8" s="1"/>
  <c r="AA38" i="8" s="1"/>
  <c r="AB38" i="8" s="1"/>
  <c r="AC38" i="8" s="1"/>
  <c r="AD38" i="8" s="1"/>
  <c r="U38" i="8"/>
  <c r="S38" i="8"/>
  <c r="P38" i="8"/>
  <c r="X37" i="8"/>
  <c r="W37" i="8"/>
  <c r="Y37" i="8" s="1"/>
  <c r="Z37" i="8" s="1"/>
  <c r="AA37" i="8" s="1"/>
  <c r="AB37" i="8" s="1"/>
  <c r="AC37" i="8" s="1"/>
  <c r="AD37" i="8" s="1"/>
  <c r="U37" i="8"/>
  <c r="I37" i="8"/>
  <c r="H37" i="8"/>
  <c r="F37" i="8"/>
  <c r="E37" i="8"/>
  <c r="C37" i="8"/>
  <c r="AF60" i="8" s="1"/>
  <c r="B37" i="8"/>
  <c r="X36" i="8"/>
  <c r="W36" i="8"/>
  <c r="Y36" i="8" s="1"/>
  <c r="Z36" i="8" s="1"/>
  <c r="AA36" i="8" s="1"/>
  <c r="AB36" i="8" s="1"/>
  <c r="AC36" i="8" s="1"/>
  <c r="AD36" i="8" s="1"/>
  <c r="U36" i="8"/>
  <c r="K36" i="8"/>
  <c r="J36" i="8"/>
  <c r="X35" i="8"/>
  <c r="W35" i="8"/>
  <c r="Y35" i="8" s="1"/>
  <c r="Z35" i="8" s="1"/>
  <c r="AA35" i="8" s="1"/>
  <c r="AB35" i="8" s="1"/>
  <c r="AC35" i="8" s="1"/>
  <c r="AD35" i="8" s="1"/>
  <c r="U35" i="8"/>
  <c r="I35" i="8"/>
  <c r="H35" i="8"/>
  <c r="F35" i="8"/>
  <c r="E35" i="8"/>
  <c r="C35" i="8"/>
  <c r="AF59" i="8" s="1"/>
  <c r="B35" i="8"/>
  <c r="X34" i="8"/>
  <c r="W34" i="8"/>
  <c r="Y34" i="8" s="1"/>
  <c r="Z34" i="8" s="1"/>
  <c r="AA34" i="8" s="1"/>
  <c r="AB34" i="8" s="1"/>
  <c r="AC34" i="8" s="1"/>
  <c r="AD34" i="8" s="1"/>
  <c r="U34" i="8"/>
  <c r="M34" i="8"/>
  <c r="L34" i="8"/>
  <c r="X33" i="8"/>
  <c r="W33" i="8"/>
  <c r="Y33" i="8" s="1"/>
  <c r="Z33" i="8" s="1"/>
  <c r="AA33" i="8" s="1"/>
  <c r="AB33" i="8" s="1"/>
  <c r="AC33" i="8" s="1"/>
  <c r="AD33" i="8" s="1"/>
  <c r="U33" i="8"/>
  <c r="I33" i="8"/>
  <c r="H33" i="8"/>
  <c r="F33" i="8"/>
  <c r="E33" i="8"/>
  <c r="C33" i="8"/>
  <c r="AF58" i="8" s="1"/>
  <c r="B33" i="8"/>
  <c r="X32" i="8"/>
  <c r="W32" i="8"/>
  <c r="Y32" i="8" s="1"/>
  <c r="Z32" i="8" s="1"/>
  <c r="AA32" i="8" s="1"/>
  <c r="AB32" i="8" s="1"/>
  <c r="AC32" i="8" s="1"/>
  <c r="AD32" i="8" s="1"/>
  <c r="U32" i="8"/>
  <c r="K32" i="8"/>
  <c r="J32" i="8"/>
  <c r="X31" i="8"/>
  <c r="W31" i="8"/>
  <c r="Y31" i="8" s="1"/>
  <c r="Z31" i="8" s="1"/>
  <c r="AA31" i="8" s="1"/>
  <c r="AB31" i="8" s="1"/>
  <c r="AC31" i="8" s="1"/>
  <c r="AD31" i="8" s="1"/>
  <c r="U31" i="8"/>
  <c r="I31" i="8"/>
  <c r="H31" i="8"/>
  <c r="F31" i="8"/>
  <c r="E31" i="8"/>
  <c r="C31" i="8"/>
  <c r="AF57" i="8" s="1"/>
  <c r="B31" i="8"/>
  <c r="X30" i="8"/>
  <c r="W30" i="8"/>
  <c r="Y30" i="8" s="1"/>
  <c r="Z30" i="8" s="1"/>
  <c r="AA30" i="8" s="1"/>
  <c r="AB30" i="8" s="1"/>
  <c r="AC30" i="8" s="1"/>
  <c r="AD30" i="8" s="1"/>
  <c r="U30" i="8"/>
  <c r="O30" i="8"/>
  <c r="X29" i="8"/>
  <c r="W29" i="8"/>
  <c r="Y29" i="8" s="1"/>
  <c r="Z29" i="8" s="1"/>
  <c r="AA29" i="8" s="1"/>
  <c r="AB29" i="8" s="1"/>
  <c r="AC29" i="8" s="1"/>
  <c r="AD29" i="8" s="1"/>
  <c r="U29" i="8"/>
  <c r="I29" i="8"/>
  <c r="H29" i="8"/>
  <c r="F29" i="8"/>
  <c r="E29" i="8"/>
  <c r="C29" i="8"/>
  <c r="AF56" i="8" s="1"/>
  <c r="B29" i="8"/>
  <c r="X28" i="8"/>
  <c r="W28" i="8"/>
  <c r="Y28" i="8" s="1"/>
  <c r="Z28" i="8" s="1"/>
  <c r="AA28" i="8" s="1"/>
  <c r="AB28" i="8" s="1"/>
  <c r="AC28" i="8" s="1"/>
  <c r="AD28" i="8" s="1"/>
  <c r="U28" i="8"/>
  <c r="K28" i="8"/>
  <c r="J28" i="8"/>
  <c r="X27" i="8"/>
  <c r="W27" i="8"/>
  <c r="Y27" i="8" s="1"/>
  <c r="Z27" i="8" s="1"/>
  <c r="AA27" i="8" s="1"/>
  <c r="AB27" i="8" s="1"/>
  <c r="AC27" i="8" s="1"/>
  <c r="AD27" i="8" s="1"/>
  <c r="U27" i="8"/>
  <c r="I27" i="8"/>
  <c r="H27" i="8"/>
  <c r="F27" i="8"/>
  <c r="E27" i="8"/>
  <c r="C27" i="8"/>
  <c r="AF55" i="8" s="1"/>
  <c r="B27" i="8"/>
  <c r="X26" i="8"/>
  <c r="W26" i="8"/>
  <c r="Y26" i="8" s="1"/>
  <c r="Z26" i="8" s="1"/>
  <c r="AA26" i="8" s="1"/>
  <c r="AB26" i="8" s="1"/>
  <c r="AC26" i="8" s="1"/>
  <c r="AD26" i="8" s="1"/>
  <c r="U26" i="8"/>
  <c r="M26" i="8"/>
  <c r="L26" i="8"/>
  <c r="X25" i="8"/>
  <c r="W25" i="8"/>
  <c r="Y25" i="8" s="1"/>
  <c r="Z25" i="8" s="1"/>
  <c r="AA25" i="8" s="1"/>
  <c r="AB25" i="8" s="1"/>
  <c r="AC25" i="8" s="1"/>
  <c r="AD25" i="8" s="1"/>
  <c r="U25" i="8"/>
  <c r="I25" i="8"/>
  <c r="H25" i="8"/>
  <c r="F25" i="8"/>
  <c r="E25" i="8"/>
  <c r="C25" i="8"/>
  <c r="AF54" i="8" s="1"/>
  <c r="B25" i="8"/>
  <c r="X24" i="8"/>
  <c r="W24" i="8"/>
  <c r="Y24" i="8" s="1"/>
  <c r="Z24" i="8" s="1"/>
  <c r="AA24" i="8" s="1"/>
  <c r="AB24" i="8" s="1"/>
  <c r="AC24" i="8" s="1"/>
  <c r="AD24" i="8" s="1"/>
  <c r="U24" i="8"/>
  <c r="K24" i="8"/>
  <c r="J24" i="8"/>
  <c r="X23" i="8"/>
  <c r="W23" i="8"/>
  <c r="Y23" i="8" s="1"/>
  <c r="Z23" i="8" s="1"/>
  <c r="AA23" i="8" s="1"/>
  <c r="AB23" i="8" s="1"/>
  <c r="AC23" i="8" s="1"/>
  <c r="AD23" i="8" s="1"/>
  <c r="U23" i="8"/>
  <c r="I23" i="8"/>
  <c r="H23" i="8"/>
  <c r="C23" i="8"/>
  <c r="AF53" i="8" s="1"/>
  <c r="B23" i="8"/>
  <c r="X22" i="8"/>
  <c r="W22" i="8"/>
  <c r="Y22" i="8" s="1"/>
  <c r="Z22" i="8" s="1"/>
  <c r="AA22" i="8" s="1"/>
  <c r="AB22" i="8" s="1"/>
  <c r="AC22" i="8" s="1"/>
  <c r="AD22" i="8" s="1"/>
  <c r="U22" i="8"/>
  <c r="Q22" i="8"/>
  <c r="P22" i="8"/>
  <c r="X21" i="8"/>
  <c r="W21" i="8"/>
  <c r="Y21" i="8" s="1"/>
  <c r="Z21" i="8" s="1"/>
  <c r="AA21" i="8" s="1"/>
  <c r="AB21" i="8" s="1"/>
  <c r="AC21" i="8" s="1"/>
  <c r="AD21" i="8" s="1"/>
  <c r="U21" i="8"/>
  <c r="I21" i="8"/>
  <c r="H21" i="8"/>
  <c r="F21" i="8"/>
  <c r="E21" i="8"/>
  <c r="C21" i="8"/>
  <c r="AF52" i="8" s="1"/>
  <c r="B21" i="8"/>
  <c r="X20" i="8"/>
  <c r="W20" i="8"/>
  <c r="Y20" i="8" s="1"/>
  <c r="Z20" i="8" s="1"/>
  <c r="AA20" i="8" s="1"/>
  <c r="AB20" i="8" s="1"/>
  <c r="AC20" i="8" s="1"/>
  <c r="AD20" i="8" s="1"/>
  <c r="U20" i="8"/>
  <c r="K20" i="8"/>
  <c r="J20" i="8"/>
  <c r="X19" i="8"/>
  <c r="W19" i="8"/>
  <c r="Y19" i="8" s="1"/>
  <c r="Z19" i="8" s="1"/>
  <c r="AA19" i="8" s="1"/>
  <c r="AB19" i="8" s="1"/>
  <c r="AC19" i="8" s="1"/>
  <c r="AD19" i="8" s="1"/>
  <c r="U19" i="8"/>
  <c r="I19" i="8"/>
  <c r="H19" i="8"/>
  <c r="F19" i="8"/>
  <c r="E19" i="8"/>
  <c r="C19" i="8"/>
  <c r="AF51" i="8" s="1"/>
  <c r="B19" i="8"/>
  <c r="X18" i="8"/>
  <c r="W18" i="8"/>
  <c r="Y18" i="8" s="1"/>
  <c r="Z18" i="8" s="1"/>
  <c r="AA18" i="8" s="1"/>
  <c r="AB18" i="8" s="1"/>
  <c r="AC18" i="8" s="1"/>
  <c r="AD18" i="8" s="1"/>
  <c r="U18" i="8"/>
  <c r="M18" i="8"/>
  <c r="L18" i="8"/>
  <c r="X17" i="8"/>
  <c r="W17" i="8"/>
  <c r="Y17" i="8" s="1"/>
  <c r="Z17" i="8" s="1"/>
  <c r="AA17" i="8" s="1"/>
  <c r="AB17" i="8" s="1"/>
  <c r="AC17" i="8" s="1"/>
  <c r="AD17" i="8" s="1"/>
  <c r="U17" i="8"/>
  <c r="I17" i="8"/>
  <c r="H17" i="8"/>
  <c r="F17" i="8"/>
  <c r="E17" i="8"/>
  <c r="C17" i="8"/>
  <c r="AF50" i="8" s="1"/>
  <c r="B17" i="8"/>
  <c r="X16" i="8"/>
  <c r="W16" i="8"/>
  <c r="Y16" i="8" s="1"/>
  <c r="Z16" i="8" s="1"/>
  <c r="AA16" i="8" s="1"/>
  <c r="AB16" i="8" s="1"/>
  <c r="AC16" i="8" s="1"/>
  <c r="AD16" i="8" s="1"/>
  <c r="U16" i="8"/>
  <c r="T16" i="8"/>
  <c r="K16" i="8"/>
  <c r="J16" i="8"/>
  <c r="X15" i="8"/>
  <c r="W15" i="8"/>
  <c r="Y15" i="8" s="1"/>
  <c r="Z15" i="8" s="1"/>
  <c r="AA15" i="8" s="1"/>
  <c r="AB15" i="8" s="1"/>
  <c r="AC15" i="8" s="1"/>
  <c r="AD15" i="8" s="1"/>
  <c r="U15" i="8"/>
  <c r="T15" i="8"/>
  <c r="I15" i="8"/>
  <c r="H15" i="8"/>
  <c r="F15" i="8"/>
  <c r="E15" i="8"/>
  <c r="C15" i="8"/>
  <c r="AF49" i="8" s="1"/>
  <c r="B15" i="8"/>
  <c r="X14" i="8"/>
  <c r="W14" i="8"/>
  <c r="Y14" i="8" s="1"/>
  <c r="Z14" i="8" s="1"/>
  <c r="AA14" i="8" s="1"/>
  <c r="AB14" i="8" s="1"/>
  <c r="AC14" i="8" s="1"/>
  <c r="AD14" i="8" s="1"/>
  <c r="U14" i="8"/>
  <c r="T14" i="8"/>
  <c r="O14" i="8"/>
  <c r="X13" i="8"/>
  <c r="W13" i="8"/>
  <c r="Y13" i="8" s="1"/>
  <c r="Z13" i="8" s="1"/>
  <c r="AA13" i="8" s="1"/>
  <c r="AB13" i="8" s="1"/>
  <c r="AC13" i="8" s="1"/>
  <c r="AD13" i="8" s="1"/>
  <c r="U13" i="8"/>
  <c r="T13" i="8"/>
  <c r="I13" i="8"/>
  <c r="H13" i="8"/>
  <c r="F13" i="8"/>
  <c r="E13" i="8"/>
  <c r="C13" i="8"/>
  <c r="AF48" i="8" s="1"/>
  <c r="B13" i="8"/>
  <c r="X12" i="8"/>
  <c r="W12" i="8"/>
  <c r="Y12" i="8" s="1"/>
  <c r="Z12" i="8" s="1"/>
  <c r="AA12" i="8" s="1"/>
  <c r="AB12" i="8" s="1"/>
  <c r="AC12" i="8" s="1"/>
  <c r="AD12" i="8" s="1"/>
  <c r="U12" i="8"/>
  <c r="T12" i="8"/>
  <c r="K12" i="8"/>
  <c r="J12" i="8"/>
  <c r="X11" i="8"/>
  <c r="W11" i="8"/>
  <c r="Y11" i="8" s="1"/>
  <c r="Z11" i="8" s="1"/>
  <c r="AA11" i="8" s="1"/>
  <c r="AB11" i="8" s="1"/>
  <c r="AC11" i="8" s="1"/>
  <c r="AD11" i="8" s="1"/>
  <c r="U11" i="8"/>
  <c r="T11" i="8"/>
  <c r="I11" i="8"/>
  <c r="H11" i="8"/>
  <c r="F11" i="8"/>
  <c r="E11" i="8"/>
  <c r="C11" i="8"/>
  <c r="AF47" i="8" s="1"/>
  <c r="B11" i="8"/>
  <c r="X10" i="8"/>
  <c r="W10" i="8"/>
  <c r="Y10" i="8" s="1"/>
  <c r="Z10" i="8" s="1"/>
  <c r="AA10" i="8" s="1"/>
  <c r="AB10" i="8" s="1"/>
  <c r="AC10" i="8" s="1"/>
  <c r="AD10" i="8" s="1"/>
  <c r="U10" i="8"/>
  <c r="T10" i="8"/>
  <c r="M10" i="8"/>
  <c r="L10" i="8"/>
  <c r="X9" i="8"/>
  <c r="W9" i="8"/>
  <c r="Y9" i="8" s="1"/>
  <c r="Z9" i="8" s="1"/>
  <c r="AA9" i="8" s="1"/>
  <c r="AB9" i="8" s="1"/>
  <c r="AC9" i="8" s="1"/>
  <c r="AD9" i="8" s="1"/>
  <c r="U9" i="8"/>
  <c r="T9" i="8"/>
  <c r="I9" i="8"/>
  <c r="H9" i="8"/>
  <c r="F9" i="8"/>
  <c r="E9" i="8"/>
  <c r="C9" i="8"/>
  <c r="AF46" i="8" s="1"/>
  <c r="B9" i="8"/>
  <c r="X8" i="8"/>
  <c r="W8" i="8"/>
  <c r="Y8" i="8" s="1"/>
  <c r="Z8" i="8" s="1"/>
  <c r="AA8" i="8" s="1"/>
  <c r="AB8" i="8" s="1"/>
  <c r="AC8" i="8" s="1"/>
  <c r="AD8" i="8" s="1"/>
  <c r="U8" i="8"/>
  <c r="T8" i="8"/>
  <c r="K8" i="8"/>
  <c r="J8" i="8"/>
  <c r="X7" i="8"/>
  <c r="W7" i="8"/>
  <c r="Y7" i="8" s="1"/>
  <c r="U7" i="8"/>
  <c r="T7" i="8"/>
  <c r="I7" i="8"/>
  <c r="H7" i="8"/>
  <c r="C7" i="8"/>
  <c r="AF45" i="8" s="1"/>
  <c r="B7" i="8"/>
  <c r="Q4" i="8"/>
  <c r="L4" i="8"/>
  <c r="J4" i="8"/>
  <c r="F4" i="8"/>
  <c r="D4" i="8"/>
  <c r="A4" i="8"/>
  <c r="Y2" i="8"/>
  <c r="X2" i="8"/>
  <c r="W2" i="8"/>
  <c r="V2" i="8"/>
  <c r="C2" i="8"/>
  <c r="B2" i="8"/>
  <c r="A2" i="8"/>
  <c r="V1" i="8"/>
  <c r="A1" i="8"/>
  <c r="P79" i="7"/>
  <c r="H79" i="7"/>
  <c r="G79" i="7"/>
  <c r="E79" i="7"/>
  <c r="P78" i="7"/>
  <c r="H78" i="7"/>
  <c r="G78" i="7"/>
  <c r="E78" i="7"/>
  <c r="H77" i="7"/>
  <c r="G77" i="7"/>
  <c r="E77" i="7"/>
  <c r="AI76" i="7"/>
  <c r="AH76" i="7"/>
  <c r="AG76" i="7"/>
  <c r="X76" i="7"/>
  <c r="W76" i="7"/>
  <c r="Y76" i="7" s="1"/>
  <c r="H76" i="7"/>
  <c r="G76" i="7"/>
  <c r="E76" i="7"/>
  <c r="AI75" i="7"/>
  <c r="AH75" i="7"/>
  <c r="AG75" i="7"/>
  <c r="X75" i="7"/>
  <c r="W75" i="7"/>
  <c r="Y75" i="7" s="1"/>
  <c r="H75" i="7"/>
  <c r="G75" i="7"/>
  <c r="E75" i="7"/>
  <c r="AI74" i="7"/>
  <c r="AH74" i="7"/>
  <c r="AG74" i="7"/>
  <c r="X74" i="7"/>
  <c r="W74" i="7"/>
  <c r="Y74" i="7" s="1"/>
  <c r="H74" i="7"/>
  <c r="G74" i="7"/>
  <c r="E74" i="7"/>
  <c r="AI73" i="7"/>
  <c r="AH73" i="7"/>
  <c r="AG73" i="7"/>
  <c r="X73" i="7"/>
  <c r="W73" i="7"/>
  <c r="Y73" i="7" s="1"/>
  <c r="H73" i="7"/>
  <c r="G73" i="7"/>
  <c r="E73" i="7"/>
  <c r="AI72" i="7"/>
  <c r="AH72" i="7"/>
  <c r="AG72" i="7"/>
  <c r="X72" i="7"/>
  <c r="W72" i="7"/>
  <c r="Y72" i="7" s="1"/>
  <c r="H72" i="7"/>
  <c r="G72" i="7"/>
  <c r="E72" i="7"/>
  <c r="AI71" i="7"/>
  <c r="AH71" i="7"/>
  <c r="AG71" i="7"/>
  <c r="X71" i="7"/>
  <c r="W71" i="7"/>
  <c r="Y71" i="7" s="1"/>
  <c r="AI70" i="7"/>
  <c r="AH70" i="7"/>
  <c r="AG70" i="7"/>
  <c r="X70" i="7"/>
  <c r="W70" i="7"/>
  <c r="Y70" i="7" s="1"/>
  <c r="AI69" i="7"/>
  <c r="AH69" i="7"/>
  <c r="AG69" i="7"/>
  <c r="X69" i="7"/>
  <c r="W69" i="7"/>
  <c r="Y69" i="7" s="1"/>
  <c r="U69" i="7"/>
  <c r="I69" i="7"/>
  <c r="H69" i="7"/>
  <c r="F69" i="7"/>
  <c r="C69" i="7"/>
  <c r="AF76" i="7" s="1"/>
  <c r="B69" i="7"/>
  <c r="AI68" i="7"/>
  <c r="AH68" i="7"/>
  <c r="AG68" i="7"/>
  <c r="X68" i="7"/>
  <c r="W68" i="7"/>
  <c r="Y68" i="7" s="1"/>
  <c r="U68" i="7"/>
  <c r="K68" i="7"/>
  <c r="J68" i="7"/>
  <c r="AI67" i="7"/>
  <c r="AH67" i="7"/>
  <c r="AG67" i="7"/>
  <c r="X67" i="7"/>
  <c r="W67" i="7"/>
  <c r="Y67" i="7" s="1"/>
  <c r="U67" i="7"/>
  <c r="I67" i="7"/>
  <c r="H67" i="7"/>
  <c r="F67" i="7"/>
  <c r="E67" i="7"/>
  <c r="C67" i="7"/>
  <c r="AF75" i="7" s="1"/>
  <c r="B67" i="7"/>
  <c r="AI66" i="7"/>
  <c r="AH66" i="7"/>
  <c r="AG66" i="7"/>
  <c r="X66" i="7"/>
  <c r="W66" i="7"/>
  <c r="Y66" i="7" s="1"/>
  <c r="U66" i="7"/>
  <c r="M66" i="7"/>
  <c r="AI65" i="7"/>
  <c r="AH65" i="7"/>
  <c r="AG65" i="7"/>
  <c r="X65" i="7"/>
  <c r="W65" i="7"/>
  <c r="Y65" i="7" s="1"/>
  <c r="U65" i="7"/>
  <c r="I65" i="7"/>
  <c r="H65" i="7"/>
  <c r="F65" i="7"/>
  <c r="E65" i="7"/>
  <c r="C65" i="7"/>
  <c r="AF74" i="7" s="1"/>
  <c r="B65" i="7"/>
  <c r="AI64" i="7"/>
  <c r="AH64" i="7"/>
  <c r="AG64" i="7"/>
  <c r="X64" i="7"/>
  <c r="W64" i="7"/>
  <c r="Y64" i="7" s="1"/>
  <c r="U64" i="7"/>
  <c r="K64" i="7"/>
  <c r="J64" i="7"/>
  <c r="AI63" i="7"/>
  <c r="AH63" i="7"/>
  <c r="AG63" i="7"/>
  <c r="X63" i="7"/>
  <c r="W63" i="7"/>
  <c r="Y63" i="7" s="1"/>
  <c r="U63" i="7"/>
  <c r="I63" i="7"/>
  <c r="H63" i="7"/>
  <c r="F63" i="7"/>
  <c r="E63" i="7"/>
  <c r="C63" i="7"/>
  <c r="AF73" i="7" s="1"/>
  <c r="B63" i="7"/>
  <c r="AI62" i="7"/>
  <c r="AH62" i="7"/>
  <c r="AG62" i="7"/>
  <c r="X62" i="7"/>
  <c r="W62" i="7"/>
  <c r="Y62" i="7" s="1"/>
  <c r="U62" i="7"/>
  <c r="O62" i="7"/>
  <c r="N62" i="7"/>
  <c r="AI61" i="7"/>
  <c r="AH61" i="7"/>
  <c r="AG61" i="7"/>
  <c r="X61" i="7"/>
  <c r="W61" i="7"/>
  <c r="Y61" i="7" s="1"/>
  <c r="U61" i="7"/>
  <c r="I61" i="7"/>
  <c r="H61" i="7"/>
  <c r="F61" i="7"/>
  <c r="E61" i="7"/>
  <c r="C61" i="7"/>
  <c r="AF72" i="7" s="1"/>
  <c r="B61" i="7"/>
  <c r="AI60" i="7"/>
  <c r="AH60" i="7"/>
  <c r="AG60" i="7"/>
  <c r="X60" i="7"/>
  <c r="W60" i="7"/>
  <c r="Y60" i="7" s="1"/>
  <c r="U60" i="7"/>
  <c r="K60" i="7"/>
  <c r="J60" i="7"/>
  <c r="AI59" i="7"/>
  <c r="AH59" i="7"/>
  <c r="AG59" i="7"/>
  <c r="X59" i="7"/>
  <c r="W59" i="7"/>
  <c r="Y59" i="7" s="1"/>
  <c r="U59" i="7"/>
  <c r="I59" i="7"/>
  <c r="H59" i="7"/>
  <c r="F59" i="7"/>
  <c r="E59" i="7"/>
  <c r="C59" i="7"/>
  <c r="AF71" i="7" s="1"/>
  <c r="B59" i="7"/>
  <c r="AI58" i="7"/>
  <c r="AH58" i="7"/>
  <c r="AG58" i="7"/>
  <c r="X58" i="7"/>
  <c r="W58" i="7"/>
  <c r="Y58" i="7" s="1"/>
  <c r="U58" i="7"/>
  <c r="M58" i="7"/>
  <c r="AI57" i="7"/>
  <c r="AH57" i="7"/>
  <c r="AG57" i="7"/>
  <c r="X57" i="7"/>
  <c r="W57" i="7"/>
  <c r="Y57" i="7" s="1"/>
  <c r="U57" i="7"/>
  <c r="I57" i="7"/>
  <c r="H57" i="7"/>
  <c r="F57" i="7"/>
  <c r="E57" i="7"/>
  <c r="C57" i="7"/>
  <c r="AF70" i="7" s="1"/>
  <c r="B57" i="7"/>
  <c r="AI56" i="7"/>
  <c r="AH56" i="7"/>
  <c r="AG56" i="7"/>
  <c r="X56" i="7"/>
  <c r="W56" i="7"/>
  <c r="Y56" i="7" s="1"/>
  <c r="U56" i="7"/>
  <c r="K56" i="7"/>
  <c r="AI55" i="7"/>
  <c r="AH55" i="7"/>
  <c r="AG55" i="7"/>
  <c r="X55" i="7"/>
  <c r="W55" i="7"/>
  <c r="Y55" i="7" s="1"/>
  <c r="U55" i="7"/>
  <c r="I55" i="7"/>
  <c r="H55" i="7"/>
  <c r="F55" i="7"/>
  <c r="E55" i="7"/>
  <c r="C55" i="7"/>
  <c r="AF69" i="7" s="1"/>
  <c r="B55" i="7"/>
  <c r="AI54" i="7"/>
  <c r="AH54" i="7"/>
  <c r="AG54" i="7"/>
  <c r="X54" i="7"/>
  <c r="W54" i="7"/>
  <c r="Y54" i="7" s="1"/>
  <c r="U54" i="7"/>
  <c r="Q54" i="7"/>
  <c r="AI53" i="7"/>
  <c r="AH53" i="7"/>
  <c r="AG53" i="7"/>
  <c r="X53" i="7"/>
  <c r="W53" i="7"/>
  <c r="Y53" i="7" s="1"/>
  <c r="U53" i="7"/>
  <c r="I53" i="7"/>
  <c r="H53" i="7"/>
  <c r="C53" i="7"/>
  <c r="AF68" i="7" s="1"/>
  <c r="B53" i="7"/>
  <c r="AI52" i="7"/>
  <c r="AH52" i="7"/>
  <c r="AG52" i="7"/>
  <c r="X52" i="7"/>
  <c r="W52" i="7"/>
  <c r="Y52" i="7" s="1"/>
  <c r="U52" i="7"/>
  <c r="K52" i="7"/>
  <c r="J52" i="7"/>
  <c r="AI51" i="7"/>
  <c r="AH51" i="7"/>
  <c r="AG51" i="7"/>
  <c r="X51" i="7"/>
  <c r="W51" i="7"/>
  <c r="Y51" i="7" s="1"/>
  <c r="U51" i="7"/>
  <c r="I51" i="7"/>
  <c r="H51" i="7"/>
  <c r="F51" i="7"/>
  <c r="E51" i="7"/>
  <c r="C51" i="7"/>
  <c r="AF67" i="7" s="1"/>
  <c r="B51" i="7"/>
  <c r="AI50" i="7"/>
  <c r="AH50" i="7"/>
  <c r="AG50" i="7"/>
  <c r="X50" i="7"/>
  <c r="W50" i="7"/>
  <c r="Y50" i="7" s="1"/>
  <c r="U50" i="7"/>
  <c r="U46" i="7" s="1"/>
  <c r="M50" i="7"/>
  <c r="O46" i="7" s="1"/>
  <c r="AI49" i="7"/>
  <c r="AH49" i="7"/>
  <c r="AG49" i="7"/>
  <c r="X49" i="7"/>
  <c r="W49" i="7"/>
  <c r="Y49" i="7" s="1"/>
  <c r="U49" i="7"/>
  <c r="I49" i="7"/>
  <c r="H49" i="7"/>
  <c r="F49" i="7"/>
  <c r="E49" i="7"/>
  <c r="C49" i="7"/>
  <c r="AF66" i="7" s="1"/>
  <c r="B49" i="7"/>
  <c r="AI48" i="7"/>
  <c r="AH48" i="7"/>
  <c r="AG48" i="7"/>
  <c r="X48" i="7"/>
  <c r="W48" i="7"/>
  <c r="Y48" i="7" s="1"/>
  <c r="U48" i="7"/>
  <c r="K48" i="7"/>
  <c r="J48" i="7"/>
  <c r="AI47" i="7"/>
  <c r="AH47" i="7"/>
  <c r="AG47" i="7"/>
  <c r="X47" i="7"/>
  <c r="W47" i="7"/>
  <c r="Y47" i="7" s="1"/>
  <c r="U47" i="7"/>
  <c r="I47" i="7"/>
  <c r="H47" i="7"/>
  <c r="F47" i="7"/>
  <c r="E47" i="7"/>
  <c r="C47" i="7"/>
  <c r="AF65" i="7" s="1"/>
  <c r="B47" i="7"/>
  <c r="AI46" i="7"/>
  <c r="AH46" i="7"/>
  <c r="AG46" i="7"/>
  <c r="X46" i="7"/>
  <c r="W46" i="7"/>
  <c r="Y46" i="7" s="1"/>
  <c r="N46" i="7"/>
  <c r="AI45" i="7"/>
  <c r="AH45" i="7"/>
  <c r="AG45" i="7"/>
  <c r="X45" i="7"/>
  <c r="W45" i="7"/>
  <c r="AB76" i="7" s="1"/>
  <c r="U45" i="7"/>
  <c r="I45" i="7"/>
  <c r="H45" i="7"/>
  <c r="F45" i="7"/>
  <c r="E45" i="7"/>
  <c r="C45" i="7"/>
  <c r="AF64" i="7" s="1"/>
  <c r="B45" i="7"/>
  <c r="U44" i="7"/>
  <c r="K44" i="7"/>
  <c r="J44" i="7"/>
  <c r="U43" i="7"/>
  <c r="I43" i="7"/>
  <c r="H43" i="7"/>
  <c r="F43" i="7"/>
  <c r="E43" i="7"/>
  <c r="C43" i="7"/>
  <c r="AF63" i="7" s="1"/>
  <c r="B43" i="7"/>
  <c r="U42" i="7"/>
  <c r="M42" i="7"/>
  <c r="U41" i="7"/>
  <c r="I41" i="7"/>
  <c r="H41" i="7"/>
  <c r="F41" i="7"/>
  <c r="E41" i="7"/>
  <c r="C41" i="7"/>
  <c r="AF62" i="7" s="1"/>
  <c r="B41" i="7"/>
  <c r="U40" i="7"/>
  <c r="K40" i="7"/>
  <c r="J40" i="7"/>
  <c r="U39" i="7"/>
  <c r="I39" i="7"/>
  <c r="H39" i="7"/>
  <c r="F39" i="7"/>
  <c r="E39" i="7"/>
  <c r="C39" i="7"/>
  <c r="AF61" i="7" s="1"/>
  <c r="B39" i="7"/>
  <c r="X38" i="7"/>
  <c r="W38" i="7"/>
  <c r="Y38" i="7" s="1"/>
  <c r="Z38" i="7" s="1"/>
  <c r="AA38" i="7" s="1"/>
  <c r="AB38" i="7" s="1"/>
  <c r="AC38" i="7" s="1"/>
  <c r="AD38" i="7" s="1"/>
  <c r="U38" i="7"/>
  <c r="X37" i="7"/>
  <c r="W37" i="7"/>
  <c r="Y37" i="7" s="1"/>
  <c r="Z37" i="7" s="1"/>
  <c r="AA37" i="7" s="1"/>
  <c r="AB37" i="7" s="1"/>
  <c r="AC37" i="7" s="1"/>
  <c r="AD37" i="7" s="1"/>
  <c r="U37" i="7"/>
  <c r="I37" i="7"/>
  <c r="H37" i="7"/>
  <c r="C37" i="7"/>
  <c r="AF60" i="7" s="1"/>
  <c r="B37" i="7"/>
  <c r="X36" i="7"/>
  <c r="W36" i="7"/>
  <c r="Y36" i="7" s="1"/>
  <c r="Z36" i="7" s="1"/>
  <c r="AA36" i="7" s="1"/>
  <c r="AB36" i="7" s="1"/>
  <c r="AC36" i="7" s="1"/>
  <c r="AD36" i="7" s="1"/>
  <c r="U36" i="7"/>
  <c r="K36" i="7"/>
  <c r="J36" i="7"/>
  <c r="X35" i="7"/>
  <c r="W35" i="7"/>
  <c r="Y35" i="7" s="1"/>
  <c r="Z35" i="7" s="1"/>
  <c r="AA35" i="7" s="1"/>
  <c r="AB35" i="7" s="1"/>
  <c r="AC35" i="7" s="1"/>
  <c r="AD35" i="7" s="1"/>
  <c r="U35" i="7"/>
  <c r="I35" i="7"/>
  <c r="H35" i="7"/>
  <c r="F35" i="7"/>
  <c r="E35" i="7"/>
  <c r="C35" i="7"/>
  <c r="AF59" i="7" s="1"/>
  <c r="B35" i="7"/>
  <c r="X34" i="7"/>
  <c r="W34" i="7"/>
  <c r="Y34" i="7" s="1"/>
  <c r="Z34" i="7" s="1"/>
  <c r="AA34" i="7" s="1"/>
  <c r="AB34" i="7" s="1"/>
  <c r="AC34" i="7" s="1"/>
  <c r="AD34" i="7" s="1"/>
  <c r="U34" i="7"/>
  <c r="M34" i="7"/>
  <c r="X33" i="7"/>
  <c r="W33" i="7"/>
  <c r="Y33" i="7" s="1"/>
  <c r="Z33" i="7" s="1"/>
  <c r="AA33" i="7" s="1"/>
  <c r="AB33" i="7" s="1"/>
  <c r="AC33" i="7" s="1"/>
  <c r="AD33" i="7" s="1"/>
  <c r="U33" i="7"/>
  <c r="I33" i="7"/>
  <c r="H33" i="7"/>
  <c r="F33" i="7"/>
  <c r="E33" i="7"/>
  <c r="C33" i="7"/>
  <c r="AF58" i="7" s="1"/>
  <c r="B33" i="7"/>
  <c r="X32" i="7"/>
  <c r="W32" i="7"/>
  <c r="Y32" i="7" s="1"/>
  <c r="Z32" i="7" s="1"/>
  <c r="AA32" i="7" s="1"/>
  <c r="AB32" i="7" s="1"/>
  <c r="AC32" i="7" s="1"/>
  <c r="AD32" i="7" s="1"/>
  <c r="U32" i="7"/>
  <c r="K32" i="7"/>
  <c r="J32" i="7"/>
  <c r="X31" i="7"/>
  <c r="W31" i="7"/>
  <c r="Y31" i="7" s="1"/>
  <c r="Z31" i="7" s="1"/>
  <c r="AA31" i="7" s="1"/>
  <c r="AB31" i="7" s="1"/>
  <c r="AC31" i="7" s="1"/>
  <c r="AD31" i="7" s="1"/>
  <c r="U31" i="7"/>
  <c r="I31" i="7"/>
  <c r="H31" i="7"/>
  <c r="F31" i="7"/>
  <c r="E31" i="7"/>
  <c r="C31" i="7"/>
  <c r="AF57" i="7" s="1"/>
  <c r="B31" i="7"/>
  <c r="X30" i="7"/>
  <c r="W30" i="7"/>
  <c r="Y30" i="7" s="1"/>
  <c r="Z30" i="7" s="1"/>
  <c r="AA30" i="7" s="1"/>
  <c r="AB30" i="7" s="1"/>
  <c r="AC30" i="7" s="1"/>
  <c r="AD30" i="7" s="1"/>
  <c r="U30" i="7"/>
  <c r="O30" i="7"/>
  <c r="N30" i="7"/>
  <c r="X29" i="7"/>
  <c r="W29" i="7"/>
  <c r="Y29" i="7" s="1"/>
  <c r="Z29" i="7" s="1"/>
  <c r="AA29" i="7" s="1"/>
  <c r="AB29" i="7" s="1"/>
  <c r="AC29" i="7" s="1"/>
  <c r="AD29" i="7" s="1"/>
  <c r="U29" i="7"/>
  <c r="I29" i="7"/>
  <c r="K29" i="7" s="1"/>
  <c r="H29" i="7"/>
  <c r="F29" i="7"/>
  <c r="E29" i="7"/>
  <c r="C29" i="7"/>
  <c r="AF56" i="7" s="1"/>
  <c r="B29" i="7"/>
  <c r="X28" i="7"/>
  <c r="W28" i="7"/>
  <c r="Y28" i="7" s="1"/>
  <c r="Z28" i="7" s="1"/>
  <c r="AA28" i="7" s="1"/>
  <c r="AB28" i="7" s="1"/>
  <c r="AC28" i="7" s="1"/>
  <c r="AD28" i="7" s="1"/>
  <c r="U28" i="7"/>
  <c r="K28" i="7"/>
  <c r="J28" i="7"/>
  <c r="X27" i="7"/>
  <c r="W27" i="7"/>
  <c r="Y27" i="7" s="1"/>
  <c r="Z27" i="7" s="1"/>
  <c r="AA27" i="7" s="1"/>
  <c r="AB27" i="7" s="1"/>
  <c r="AC27" i="7" s="1"/>
  <c r="AD27" i="7" s="1"/>
  <c r="U27" i="7"/>
  <c r="I27" i="7"/>
  <c r="H27" i="7"/>
  <c r="F27" i="7"/>
  <c r="E27" i="7"/>
  <c r="C27" i="7"/>
  <c r="AF55" i="7" s="1"/>
  <c r="B27" i="7"/>
  <c r="X26" i="7"/>
  <c r="W26" i="7"/>
  <c r="Y26" i="7" s="1"/>
  <c r="Z26" i="7" s="1"/>
  <c r="AA26" i="7" s="1"/>
  <c r="AB26" i="7" s="1"/>
  <c r="AC26" i="7" s="1"/>
  <c r="AD26" i="7" s="1"/>
  <c r="U26" i="7"/>
  <c r="M26" i="7"/>
  <c r="X25" i="7"/>
  <c r="W25" i="7"/>
  <c r="Y25" i="7" s="1"/>
  <c r="Z25" i="7" s="1"/>
  <c r="AA25" i="7" s="1"/>
  <c r="AB25" i="7" s="1"/>
  <c r="AC25" i="7" s="1"/>
  <c r="AD25" i="7" s="1"/>
  <c r="U25" i="7"/>
  <c r="I25" i="7"/>
  <c r="H25" i="7"/>
  <c r="F25" i="7"/>
  <c r="E25" i="7"/>
  <c r="C25" i="7"/>
  <c r="AF54" i="7" s="1"/>
  <c r="B25" i="7"/>
  <c r="X24" i="7"/>
  <c r="W24" i="7"/>
  <c r="Y24" i="7" s="1"/>
  <c r="Z24" i="7" s="1"/>
  <c r="AA24" i="7" s="1"/>
  <c r="AB24" i="7" s="1"/>
  <c r="AC24" i="7" s="1"/>
  <c r="AD24" i="7" s="1"/>
  <c r="U24" i="7"/>
  <c r="K24" i="7"/>
  <c r="J24" i="7"/>
  <c r="X23" i="7"/>
  <c r="W23" i="7"/>
  <c r="Y23" i="7" s="1"/>
  <c r="Z23" i="7" s="1"/>
  <c r="AA23" i="7" s="1"/>
  <c r="AB23" i="7" s="1"/>
  <c r="AC23" i="7" s="1"/>
  <c r="AD23" i="7" s="1"/>
  <c r="U23" i="7"/>
  <c r="I23" i="7"/>
  <c r="H23" i="7"/>
  <c r="C23" i="7"/>
  <c r="AF53" i="7" s="1"/>
  <c r="B23" i="7"/>
  <c r="X22" i="7"/>
  <c r="W22" i="7"/>
  <c r="Y22" i="7" s="1"/>
  <c r="Z22" i="7" s="1"/>
  <c r="AA22" i="7" s="1"/>
  <c r="AB22" i="7" s="1"/>
  <c r="AC22" i="7" s="1"/>
  <c r="AD22" i="7" s="1"/>
  <c r="U22" i="7"/>
  <c r="Q22" i="7"/>
  <c r="X21" i="7"/>
  <c r="W21" i="7"/>
  <c r="Y21" i="7" s="1"/>
  <c r="Z21" i="7" s="1"/>
  <c r="AA21" i="7" s="1"/>
  <c r="AB21" i="7" s="1"/>
  <c r="AC21" i="7" s="1"/>
  <c r="AD21" i="7" s="1"/>
  <c r="U21" i="7"/>
  <c r="I21" i="7"/>
  <c r="H21" i="7"/>
  <c r="F21" i="7"/>
  <c r="E21" i="7"/>
  <c r="C21" i="7"/>
  <c r="AF52" i="7" s="1"/>
  <c r="B21" i="7"/>
  <c r="X20" i="7"/>
  <c r="W20" i="7"/>
  <c r="Y20" i="7" s="1"/>
  <c r="Z20" i="7" s="1"/>
  <c r="AA20" i="7" s="1"/>
  <c r="AB20" i="7" s="1"/>
  <c r="AC20" i="7" s="1"/>
  <c r="AD20" i="7" s="1"/>
  <c r="U20" i="7"/>
  <c r="K20" i="7"/>
  <c r="X19" i="7"/>
  <c r="W19" i="7"/>
  <c r="Y19" i="7" s="1"/>
  <c r="Z19" i="7" s="1"/>
  <c r="AA19" i="7" s="1"/>
  <c r="AB19" i="7" s="1"/>
  <c r="AC19" i="7" s="1"/>
  <c r="AD19" i="7" s="1"/>
  <c r="U19" i="7"/>
  <c r="I19" i="7"/>
  <c r="H19" i="7"/>
  <c r="F19" i="7"/>
  <c r="E19" i="7"/>
  <c r="C19" i="7"/>
  <c r="AF51" i="7" s="1"/>
  <c r="B19" i="7"/>
  <c r="X18" i="7"/>
  <c r="W18" i="7"/>
  <c r="Y18" i="7" s="1"/>
  <c r="Z18" i="7" s="1"/>
  <c r="AA18" i="7" s="1"/>
  <c r="AB18" i="7" s="1"/>
  <c r="AC18" i="7" s="1"/>
  <c r="AD18" i="7" s="1"/>
  <c r="U18" i="7"/>
  <c r="M18" i="7"/>
  <c r="L18" i="7"/>
  <c r="X17" i="7"/>
  <c r="W17" i="7"/>
  <c r="Y17" i="7" s="1"/>
  <c r="Z17" i="7" s="1"/>
  <c r="AA17" i="7" s="1"/>
  <c r="AB17" i="7" s="1"/>
  <c r="AC17" i="7" s="1"/>
  <c r="AD17" i="7" s="1"/>
  <c r="U17" i="7"/>
  <c r="I17" i="7"/>
  <c r="H17" i="7"/>
  <c r="F17" i="7"/>
  <c r="E17" i="7"/>
  <c r="C17" i="7"/>
  <c r="AF50" i="7" s="1"/>
  <c r="B17" i="7"/>
  <c r="X16" i="7"/>
  <c r="W16" i="7"/>
  <c r="Y16" i="7" s="1"/>
  <c r="Z16" i="7" s="1"/>
  <c r="AA16" i="7" s="1"/>
  <c r="AB16" i="7" s="1"/>
  <c r="AC16" i="7" s="1"/>
  <c r="AD16" i="7" s="1"/>
  <c r="U16" i="7"/>
  <c r="T16" i="7"/>
  <c r="K16" i="7"/>
  <c r="X15" i="7"/>
  <c r="W15" i="7"/>
  <c r="Y15" i="7" s="1"/>
  <c r="Z15" i="7" s="1"/>
  <c r="AA15" i="7" s="1"/>
  <c r="AB15" i="7" s="1"/>
  <c r="AC15" i="7" s="1"/>
  <c r="AD15" i="7" s="1"/>
  <c r="U15" i="7"/>
  <c r="T15" i="7"/>
  <c r="I15" i="7"/>
  <c r="H15" i="7"/>
  <c r="F15" i="7"/>
  <c r="E15" i="7"/>
  <c r="C15" i="7"/>
  <c r="AF49" i="7" s="1"/>
  <c r="B15" i="7"/>
  <c r="X14" i="7"/>
  <c r="W14" i="7"/>
  <c r="Y14" i="7" s="1"/>
  <c r="Z14" i="7" s="1"/>
  <c r="AA14" i="7" s="1"/>
  <c r="AB14" i="7" s="1"/>
  <c r="AC14" i="7" s="1"/>
  <c r="AD14" i="7" s="1"/>
  <c r="T14" i="7"/>
  <c r="N14" i="7"/>
  <c r="X13" i="7"/>
  <c r="W13" i="7"/>
  <c r="Y13" i="7" s="1"/>
  <c r="Z13" i="7" s="1"/>
  <c r="AA13" i="7" s="1"/>
  <c r="AB13" i="7" s="1"/>
  <c r="AC13" i="7" s="1"/>
  <c r="AD13" i="7" s="1"/>
  <c r="U13" i="7"/>
  <c r="T13" i="7"/>
  <c r="I13" i="7"/>
  <c r="H13" i="7"/>
  <c r="F13" i="7"/>
  <c r="E13" i="7"/>
  <c r="C13" i="7"/>
  <c r="AF48" i="7" s="1"/>
  <c r="B13" i="7"/>
  <c r="X12" i="7"/>
  <c r="W12" i="7"/>
  <c r="Y12" i="7" s="1"/>
  <c r="Z12" i="7" s="1"/>
  <c r="AA12" i="7" s="1"/>
  <c r="AB12" i="7" s="1"/>
  <c r="AC12" i="7" s="1"/>
  <c r="AD12" i="7" s="1"/>
  <c r="U12" i="7"/>
  <c r="T12" i="7"/>
  <c r="K12" i="7"/>
  <c r="J12" i="7"/>
  <c r="X11" i="7"/>
  <c r="W11" i="7"/>
  <c r="Y11" i="7" s="1"/>
  <c r="Z11" i="7" s="1"/>
  <c r="AA11" i="7" s="1"/>
  <c r="AB11" i="7" s="1"/>
  <c r="AC11" i="7" s="1"/>
  <c r="AD11" i="7" s="1"/>
  <c r="U11" i="7"/>
  <c r="T11" i="7"/>
  <c r="I11" i="7"/>
  <c r="H11" i="7"/>
  <c r="F11" i="7"/>
  <c r="E11" i="7"/>
  <c r="C11" i="7"/>
  <c r="AF47" i="7" s="1"/>
  <c r="B11" i="7"/>
  <c r="X10" i="7"/>
  <c r="W10" i="7"/>
  <c r="Y10" i="7" s="1"/>
  <c r="Z10" i="7" s="1"/>
  <c r="AA10" i="7" s="1"/>
  <c r="AB10" i="7" s="1"/>
  <c r="AC10" i="7" s="1"/>
  <c r="AD10" i="7" s="1"/>
  <c r="U10" i="7"/>
  <c r="U14" i="7" s="1"/>
  <c r="T10" i="7"/>
  <c r="M10" i="7"/>
  <c r="O14" i="7" s="1"/>
  <c r="X9" i="7"/>
  <c r="W9" i="7"/>
  <c r="Y9" i="7" s="1"/>
  <c r="Z9" i="7" s="1"/>
  <c r="AA9" i="7" s="1"/>
  <c r="AB9" i="7" s="1"/>
  <c r="AC9" i="7" s="1"/>
  <c r="AD9" i="7" s="1"/>
  <c r="U9" i="7"/>
  <c r="T9" i="7"/>
  <c r="I9" i="7"/>
  <c r="H9" i="7"/>
  <c r="F9" i="7"/>
  <c r="E9" i="7"/>
  <c r="C9" i="7"/>
  <c r="AF46" i="7" s="1"/>
  <c r="B9" i="7"/>
  <c r="X8" i="7"/>
  <c r="W8" i="7"/>
  <c r="Y8" i="7" s="1"/>
  <c r="Z8" i="7" s="1"/>
  <c r="AA8" i="7" s="1"/>
  <c r="AB8" i="7" s="1"/>
  <c r="AC8" i="7" s="1"/>
  <c r="AD8" i="7" s="1"/>
  <c r="U8" i="7"/>
  <c r="T8" i="7"/>
  <c r="K8" i="7"/>
  <c r="J8" i="7"/>
  <c r="X7" i="7"/>
  <c r="W7" i="7"/>
  <c r="Y7" i="7" s="1"/>
  <c r="U7" i="7"/>
  <c r="T7" i="7"/>
  <c r="I7" i="7"/>
  <c r="H7" i="7"/>
  <c r="F7" i="7"/>
  <c r="C7" i="7"/>
  <c r="AF45" i="7" s="1"/>
  <c r="B7" i="7"/>
  <c r="Q4" i="7"/>
  <c r="L4" i="7"/>
  <c r="J4" i="7"/>
  <c r="F4" i="7"/>
  <c r="D4" i="7"/>
  <c r="A4" i="7"/>
  <c r="Y2" i="7"/>
  <c r="X2" i="7"/>
  <c r="W2" i="7"/>
  <c r="V2" i="7"/>
  <c r="C2" i="7"/>
  <c r="B2" i="7"/>
  <c r="A2" i="7"/>
  <c r="V1" i="7"/>
  <c r="A1" i="7"/>
  <c r="P79" i="6"/>
  <c r="H79" i="6"/>
  <c r="G79" i="6"/>
  <c r="E79" i="6"/>
  <c r="P78" i="6"/>
  <c r="H78" i="6"/>
  <c r="G78" i="6"/>
  <c r="E78" i="6"/>
  <c r="H77" i="6"/>
  <c r="G77" i="6"/>
  <c r="E77" i="6"/>
  <c r="AI76" i="6"/>
  <c r="AH76" i="6"/>
  <c r="AG76" i="6"/>
  <c r="X76" i="6"/>
  <c r="W76" i="6"/>
  <c r="Y76" i="6" s="1"/>
  <c r="H76" i="6"/>
  <c r="G76" i="6"/>
  <c r="E76" i="6"/>
  <c r="AI75" i="6"/>
  <c r="AH75" i="6"/>
  <c r="AG75" i="6"/>
  <c r="X75" i="6"/>
  <c r="W75" i="6"/>
  <c r="Y75" i="6" s="1"/>
  <c r="H75" i="6"/>
  <c r="G75" i="6"/>
  <c r="E75" i="6"/>
  <c r="AI74" i="6"/>
  <c r="AH74" i="6"/>
  <c r="AG74" i="6"/>
  <c r="X74" i="6"/>
  <c r="W74" i="6"/>
  <c r="Y74" i="6" s="1"/>
  <c r="H74" i="6"/>
  <c r="G74" i="6"/>
  <c r="E74" i="6"/>
  <c r="AI73" i="6"/>
  <c r="AH73" i="6"/>
  <c r="AG73" i="6"/>
  <c r="X73" i="6"/>
  <c r="W73" i="6"/>
  <c r="Y73" i="6" s="1"/>
  <c r="H73" i="6"/>
  <c r="G73" i="6"/>
  <c r="E73" i="6"/>
  <c r="AI72" i="6"/>
  <c r="AH72" i="6"/>
  <c r="AG72" i="6"/>
  <c r="X72" i="6"/>
  <c r="W72" i="6"/>
  <c r="Y72" i="6" s="1"/>
  <c r="H72" i="6"/>
  <c r="G72" i="6"/>
  <c r="E72" i="6"/>
  <c r="AI71" i="6"/>
  <c r="AH71" i="6"/>
  <c r="AG71" i="6"/>
  <c r="X71" i="6"/>
  <c r="W71" i="6"/>
  <c r="Y71" i="6" s="1"/>
  <c r="AI70" i="6"/>
  <c r="AH70" i="6"/>
  <c r="AG70" i="6"/>
  <c r="X70" i="6"/>
  <c r="W70" i="6"/>
  <c r="Y70" i="6" s="1"/>
  <c r="AI69" i="6"/>
  <c r="AH69" i="6"/>
  <c r="AG69" i="6"/>
  <c r="X69" i="6"/>
  <c r="W69" i="6"/>
  <c r="Y69" i="6" s="1"/>
  <c r="U69" i="6"/>
  <c r="I69" i="6"/>
  <c r="H69" i="6"/>
  <c r="F69" i="6"/>
  <c r="C69" i="6"/>
  <c r="AF76" i="6" s="1"/>
  <c r="B69" i="6"/>
  <c r="AI68" i="6"/>
  <c r="AH68" i="6"/>
  <c r="AG68" i="6"/>
  <c r="X68" i="6"/>
  <c r="W68" i="6"/>
  <c r="Y68" i="6" s="1"/>
  <c r="U68" i="6"/>
  <c r="K68" i="6"/>
  <c r="J68" i="6"/>
  <c r="AI67" i="6"/>
  <c r="AH67" i="6"/>
  <c r="AG67" i="6"/>
  <c r="X67" i="6"/>
  <c r="W67" i="6"/>
  <c r="Y67" i="6" s="1"/>
  <c r="U67" i="6"/>
  <c r="I67" i="6"/>
  <c r="H67" i="6"/>
  <c r="F67" i="6"/>
  <c r="E67" i="6"/>
  <c r="C67" i="6"/>
  <c r="AF75" i="6" s="1"/>
  <c r="B67" i="6"/>
  <c r="AI66" i="6"/>
  <c r="AH66" i="6"/>
  <c r="AG66" i="6"/>
  <c r="X66" i="6"/>
  <c r="W66" i="6"/>
  <c r="Y66" i="6" s="1"/>
  <c r="U66" i="6"/>
  <c r="M66" i="6"/>
  <c r="AI65" i="6"/>
  <c r="AH65" i="6"/>
  <c r="AG65" i="6"/>
  <c r="X65" i="6"/>
  <c r="W65" i="6"/>
  <c r="Y65" i="6" s="1"/>
  <c r="U65" i="6"/>
  <c r="I65" i="6"/>
  <c r="H65" i="6"/>
  <c r="F65" i="6"/>
  <c r="E65" i="6"/>
  <c r="C65" i="6"/>
  <c r="AF74" i="6" s="1"/>
  <c r="B65" i="6"/>
  <c r="AI64" i="6"/>
  <c r="AH64" i="6"/>
  <c r="AG64" i="6"/>
  <c r="X64" i="6"/>
  <c r="W64" i="6"/>
  <c r="Y64" i="6" s="1"/>
  <c r="U64" i="6"/>
  <c r="K64" i="6"/>
  <c r="J64" i="6"/>
  <c r="AI63" i="6"/>
  <c r="AH63" i="6"/>
  <c r="AG63" i="6"/>
  <c r="X63" i="6"/>
  <c r="W63" i="6"/>
  <c r="Y63" i="6" s="1"/>
  <c r="U63" i="6"/>
  <c r="I63" i="6"/>
  <c r="H63" i="6"/>
  <c r="F63" i="6"/>
  <c r="E63" i="6"/>
  <c r="C63" i="6"/>
  <c r="AF73" i="6" s="1"/>
  <c r="B63" i="6"/>
  <c r="AI62" i="6"/>
  <c r="AH62" i="6"/>
  <c r="AG62" i="6"/>
  <c r="X62" i="6"/>
  <c r="W62" i="6"/>
  <c r="Y62" i="6" s="1"/>
  <c r="U62" i="6"/>
  <c r="O62" i="6"/>
  <c r="N62" i="6"/>
  <c r="AI61" i="6"/>
  <c r="AH61" i="6"/>
  <c r="AG61" i="6"/>
  <c r="X61" i="6"/>
  <c r="W61" i="6"/>
  <c r="Y61" i="6" s="1"/>
  <c r="U61" i="6"/>
  <c r="I61" i="6"/>
  <c r="H61" i="6"/>
  <c r="F61" i="6"/>
  <c r="E61" i="6"/>
  <c r="C61" i="6"/>
  <c r="AF72" i="6" s="1"/>
  <c r="B61" i="6"/>
  <c r="AI60" i="6"/>
  <c r="AH60" i="6"/>
  <c r="AG60" i="6"/>
  <c r="X60" i="6"/>
  <c r="W60" i="6"/>
  <c r="Y60" i="6" s="1"/>
  <c r="U60" i="6"/>
  <c r="K60" i="6"/>
  <c r="J60" i="6"/>
  <c r="AI59" i="6"/>
  <c r="AH59" i="6"/>
  <c r="AG59" i="6"/>
  <c r="X59" i="6"/>
  <c r="W59" i="6"/>
  <c r="Y59" i="6" s="1"/>
  <c r="U59" i="6"/>
  <c r="I59" i="6"/>
  <c r="H59" i="6"/>
  <c r="F59" i="6"/>
  <c r="E59" i="6"/>
  <c r="C59" i="6"/>
  <c r="AF71" i="6" s="1"/>
  <c r="B59" i="6"/>
  <c r="AI58" i="6"/>
  <c r="AH58" i="6"/>
  <c r="AG58" i="6"/>
  <c r="X58" i="6"/>
  <c r="W58" i="6"/>
  <c r="Y58" i="6" s="1"/>
  <c r="U58" i="6"/>
  <c r="M58" i="6"/>
  <c r="AI57" i="6"/>
  <c r="AH57" i="6"/>
  <c r="AG57" i="6"/>
  <c r="X57" i="6"/>
  <c r="W57" i="6"/>
  <c r="Y57" i="6" s="1"/>
  <c r="U57" i="6"/>
  <c r="I57" i="6"/>
  <c r="H57" i="6"/>
  <c r="F57" i="6"/>
  <c r="E57" i="6"/>
  <c r="C57" i="6"/>
  <c r="AF70" i="6" s="1"/>
  <c r="B57" i="6"/>
  <c r="AI56" i="6"/>
  <c r="AH56" i="6"/>
  <c r="AG56" i="6"/>
  <c r="X56" i="6"/>
  <c r="W56" i="6"/>
  <c r="Y56" i="6" s="1"/>
  <c r="U56" i="6"/>
  <c r="K56" i="6"/>
  <c r="AI55" i="6"/>
  <c r="AH55" i="6"/>
  <c r="AG55" i="6"/>
  <c r="X55" i="6"/>
  <c r="W55" i="6"/>
  <c r="Y55" i="6" s="1"/>
  <c r="U55" i="6"/>
  <c r="I55" i="6"/>
  <c r="H55" i="6"/>
  <c r="F55" i="6"/>
  <c r="E55" i="6"/>
  <c r="C55" i="6"/>
  <c r="AF69" i="6" s="1"/>
  <c r="B55" i="6"/>
  <c r="AI54" i="6"/>
  <c r="AH54" i="6"/>
  <c r="AG54" i="6"/>
  <c r="X54" i="6"/>
  <c r="W54" i="6"/>
  <c r="Y54" i="6" s="1"/>
  <c r="U54" i="6"/>
  <c r="Q54" i="6"/>
  <c r="AI53" i="6"/>
  <c r="AH53" i="6"/>
  <c r="AG53" i="6"/>
  <c r="X53" i="6"/>
  <c r="W53" i="6"/>
  <c r="Y53" i="6" s="1"/>
  <c r="U53" i="6"/>
  <c r="I53" i="6"/>
  <c r="H53" i="6"/>
  <c r="F53" i="6"/>
  <c r="E53" i="6"/>
  <c r="C53" i="6"/>
  <c r="AF68" i="6" s="1"/>
  <c r="B53" i="6"/>
  <c r="AI52" i="6"/>
  <c r="AH52" i="6"/>
  <c r="AG52" i="6"/>
  <c r="X52" i="6"/>
  <c r="W52" i="6"/>
  <c r="Y52" i="6" s="1"/>
  <c r="U52" i="6"/>
  <c r="K52" i="6"/>
  <c r="J52" i="6"/>
  <c r="AI51" i="6"/>
  <c r="AH51" i="6"/>
  <c r="AG51" i="6"/>
  <c r="X51" i="6"/>
  <c r="W51" i="6"/>
  <c r="Y51" i="6" s="1"/>
  <c r="U51" i="6"/>
  <c r="I51" i="6"/>
  <c r="H51" i="6"/>
  <c r="F51" i="6"/>
  <c r="E51" i="6"/>
  <c r="C51" i="6"/>
  <c r="AF67" i="6" s="1"/>
  <c r="B51" i="6"/>
  <c r="AI50" i="6"/>
  <c r="AH50" i="6"/>
  <c r="AG50" i="6"/>
  <c r="X50" i="6"/>
  <c r="W50" i="6"/>
  <c r="Y50" i="6" s="1"/>
  <c r="U50" i="6"/>
  <c r="M50" i="6"/>
  <c r="AI49" i="6"/>
  <c r="AH49" i="6"/>
  <c r="AG49" i="6"/>
  <c r="X49" i="6"/>
  <c r="W49" i="6"/>
  <c r="Y49" i="6" s="1"/>
  <c r="U49" i="6"/>
  <c r="I49" i="6"/>
  <c r="H49" i="6"/>
  <c r="F49" i="6"/>
  <c r="E49" i="6"/>
  <c r="C49" i="6"/>
  <c r="AF66" i="6" s="1"/>
  <c r="B49" i="6"/>
  <c r="AI48" i="6"/>
  <c r="AH48" i="6"/>
  <c r="AG48" i="6"/>
  <c r="X48" i="6"/>
  <c r="W48" i="6"/>
  <c r="Y48" i="6" s="1"/>
  <c r="U48" i="6"/>
  <c r="K48" i="6"/>
  <c r="J48" i="6"/>
  <c r="AI47" i="6"/>
  <c r="AH47" i="6"/>
  <c r="AG47" i="6"/>
  <c r="X47" i="6"/>
  <c r="W47" i="6"/>
  <c r="Y47" i="6" s="1"/>
  <c r="U47" i="6"/>
  <c r="I47" i="6"/>
  <c r="H47" i="6"/>
  <c r="F47" i="6"/>
  <c r="E47" i="6"/>
  <c r="C47" i="6"/>
  <c r="AF65" i="6" s="1"/>
  <c r="B47" i="6"/>
  <c r="AI46" i="6"/>
  <c r="AH46" i="6"/>
  <c r="AG46" i="6"/>
  <c r="X46" i="6"/>
  <c r="W46" i="6"/>
  <c r="Y46" i="6" s="1"/>
  <c r="U46" i="6"/>
  <c r="O46" i="6"/>
  <c r="N46" i="6"/>
  <c r="AI45" i="6"/>
  <c r="AH45" i="6"/>
  <c r="AG45" i="6"/>
  <c r="X45" i="6"/>
  <c r="W45" i="6"/>
  <c r="AB76" i="6" s="1"/>
  <c r="U45" i="6"/>
  <c r="I45" i="6"/>
  <c r="H45" i="6"/>
  <c r="F45" i="6"/>
  <c r="E45" i="6"/>
  <c r="C45" i="6"/>
  <c r="AF64" i="6" s="1"/>
  <c r="B45" i="6"/>
  <c r="U44" i="6"/>
  <c r="K44" i="6"/>
  <c r="J44" i="6"/>
  <c r="U43" i="6"/>
  <c r="I43" i="6"/>
  <c r="H43" i="6"/>
  <c r="F43" i="6"/>
  <c r="E43" i="6"/>
  <c r="C43" i="6"/>
  <c r="AF63" i="6" s="1"/>
  <c r="B43" i="6"/>
  <c r="U42" i="6"/>
  <c r="M42" i="6"/>
  <c r="U41" i="6"/>
  <c r="I41" i="6"/>
  <c r="H41" i="6"/>
  <c r="F41" i="6"/>
  <c r="E41" i="6"/>
  <c r="C41" i="6"/>
  <c r="AF62" i="6" s="1"/>
  <c r="B41" i="6"/>
  <c r="U40" i="6"/>
  <c r="K40" i="6"/>
  <c r="J40" i="6"/>
  <c r="U39" i="6"/>
  <c r="I39" i="6"/>
  <c r="H39" i="6"/>
  <c r="F39" i="6"/>
  <c r="E39" i="6"/>
  <c r="C39" i="6"/>
  <c r="AF61" i="6" s="1"/>
  <c r="B39" i="6"/>
  <c r="X38" i="6"/>
  <c r="W38" i="6"/>
  <c r="Y38" i="6" s="1"/>
  <c r="Z38" i="6" s="1"/>
  <c r="AA38" i="6" s="1"/>
  <c r="AB38" i="6" s="1"/>
  <c r="AC38" i="6" s="1"/>
  <c r="AD38" i="6" s="1"/>
  <c r="U38" i="6"/>
  <c r="X37" i="6"/>
  <c r="W37" i="6"/>
  <c r="Y37" i="6" s="1"/>
  <c r="Z37" i="6" s="1"/>
  <c r="AA37" i="6" s="1"/>
  <c r="AB37" i="6" s="1"/>
  <c r="AC37" i="6" s="1"/>
  <c r="AD37" i="6" s="1"/>
  <c r="U37" i="6"/>
  <c r="I37" i="6"/>
  <c r="H37" i="6"/>
  <c r="F37" i="6"/>
  <c r="E37" i="6"/>
  <c r="C37" i="6"/>
  <c r="AF60" i="6" s="1"/>
  <c r="B37" i="6"/>
  <c r="X36" i="6"/>
  <c r="W36" i="6"/>
  <c r="Y36" i="6" s="1"/>
  <c r="Z36" i="6" s="1"/>
  <c r="AA36" i="6" s="1"/>
  <c r="AB36" i="6" s="1"/>
  <c r="AC36" i="6" s="1"/>
  <c r="AD36" i="6" s="1"/>
  <c r="U36" i="6"/>
  <c r="K36" i="6"/>
  <c r="J36" i="6"/>
  <c r="X35" i="6"/>
  <c r="W35" i="6"/>
  <c r="Y35" i="6" s="1"/>
  <c r="Z35" i="6" s="1"/>
  <c r="AA35" i="6" s="1"/>
  <c r="AB35" i="6" s="1"/>
  <c r="AC35" i="6" s="1"/>
  <c r="AD35" i="6" s="1"/>
  <c r="U35" i="6"/>
  <c r="I35" i="6"/>
  <c r="H35" i="6"/>
  <c r="F35" i="6"/>
  <c r="E35" i="6"/>
  <c r="C35" i="6"/>
  <c r="AF59" i="6" s="1"/>
  <c r="B35" i="6"/>
  <c r="X34" i="6"/>
  <c r="W34" i="6"/>
  <c r="Y34" i="6" s="1"/>
  <c r="Z34" i="6" s="1"/>
  <c r="AA34" i="6" s="1"/>
  <c r="AB34" i="6" s="1"/>
  <c r="AC34" i="6" s="1"/>
  <c r="AD34" i="6" s="1"/>
  <c r="U34" i="6"/>
  <c r="M34" i="6"/>
  <c r="X33" i="6"/>
  <c r="W33" i="6"/>
  <c r="Y33" i="6" s="1"/>
  <c r="Z33" i="6" s="1"/>
  <c r="AA33" i="6" s="1"/>
  <c r="AB33" i="6" s="1"/>
  <c r="AC33" i="6" s="1"/>
  <c r="AD33" i="6" s="1"/>
  <c r="U33" i="6"/>
  <c r="I33" i="6"/>
  <c r="H33" i="6"/>
  <c r="F33" i="6"/>
  <c r="E33" i="6"/>
  <c r="C33" i="6"/>
  <c r="AF58" i="6" s="1"/>
  <c r="B33" i="6"/>
  <c r="X32" i="6"/>
  <c r="W32" i="6"/>
  <c r="Y32" i="6" s="1"/>
  <c r="Z32" i="6" s="1"/>
  <c r="AA32" i="6" s="1"/>
  <c r="AB32" i="6" s="1"/>
  <c r="AC32" i="6" s="1"/>
  <c r="AD32" i="6" s="1"/>
  <c r="U32" i="6"/>
  <c r="K32" i="6"/>
  <c r="J32" i="6"/>
  <c r="X31" i="6"/>
  <c r="W31" i="6"/>
  <c r="Y31" i="6" s="1"/>
  <c r="Z31" i="6" s="1"/>
  <c r="AA31" i="6" s="1"/>
  <c r="AB31" i="6" s="1"/>
  <c r="AC31" i="6" s="1"/>
  <c r="AD31" i="6" s="1"/>
  <c r="U31" i="6"/>
  <c r="I31" i="6"/>
  <c r="H31" i="6"/>
  <c r="F31" i="6"/>
  <c r="E31" i="6"/>
  <c r="C31" i="6"/>
  <c r="AF57" i="6" s="1"/>
  <c r="B31" i="6"/>
  <c r="X30" i="6"/>
  <c r="W30" i="6"/>
  <c r="Y30" i="6" s="1"/>
  <c r="Z30" i="6" s="1"/>
  <c r="AA30" i="6" s="1"/>
  <c r="AB30" i="6" s="1"/>
  <c r="AC30" i="6" s="1"/>
  <c r="AD30" i="6" s="1"/>
  <c r="U30" i="6"/>
  <c r="O30" i="6"/>
  <c r="N30" i="6"/>
  <c r="X29" i="6"/>
  <c r="W29" i="6"/>
  <c r="Y29" i="6" s="1"/>
  <c r="Z29" i="6" s="1"/>
  <c r="AA29" i="6" s="1"/>
  <c r="AB29" i="6" s="1"/>
  <c r="AC29" i="6" s="1"/>
  <c r="AD29" i="6" s="1"/>
  <c r="U29" i="6"/>
  <c r="I29" i="6"/>
  <c r="K29" i="6" s="1"/>
  <c r="H29" i="6"/>
  <c r="F29" i="6"/>
  <c r="E29" i="6"/>
  <c r="C29" i="6"/>
  <c r="AF56" i="6" s="1"/>
  <c r="B29" i="6"/>
  <c r="X28" i="6"/>
  <c r="W28" i="6"/>
  <c r="Y28" i="6" s="1"/>
  <c r="Z28" i="6" s="1"/>
  <c r="AA28" i="6" s="1"/>
  <c r="AB28" i="6" s="1"/>
  <c r="AC28" i="6" s="1"/>
  <c r="AD28" i="6" s="1"/>
  <c r="U28" i="6"/>
  <c r="K28" i="6"/>
  <c r="J28" i="6"/>
  <c r="X27" i="6"/>
  <c r="W27" i="6"/>
  <c r="Y27" i="6" s="1"/>
  <c r="Z27" i="6" s="1"/>
  <c r="AA27" i="6" s="1"/>
  <c r="AB27" i="6" s="1"/>
  <c r="AC27" i="6" s="1"/>
  <c r="AD27" i="6" s="1"/>
  <c r="U27" i="6"/>
  <c r="I27" i="6"/>
  <c r="H27" i="6"/>
  <c r="F27" i="6"/>
  <c r="E27" i="6"/>
  <c r="C27" i="6"/>
  <c r="AF55" i="6" s="1"/>
  <c r="B27" i="6"/>
  <c r="X26" i="6"/>
  <c r="W26" i="6"/>
  <c r="Y26" i="6" s="1"/>
  <c r="Z26" i="6" s="1"/>
  <c r="AA26" i="6" s="1"/>
  <c r="AB26" i="6" s="1"/>
  <c r="AC26" i="6" s="1"/>
  <c r="AD26" i="6" s="1"/>
  <c r="U26" i="6"/>
  <c r="M26" i="6"/>
  <c r="X25" i="6"/>
  <c r="W25" i="6"/>
  <c r="Y25" i="6" s="1"/>
  <c r="Z25" i="6" s="1"/>
  <c r="AA25" i="6" s="1"/>
  <c r="AB25" i="6" s="1"/>
  <c r="AC25" i="6" s="1"/>
  <c r="AD25" i="6" s="1"/>
  <c r="U25" i="6"/>
  <c r="I25" i="6"/>
  <c r="H25" i="6"/>
  <c r="F25" i="6"/>
  <c r="E25" i="6"/>
  <c r="C25" i="6"/>
  <c r="AF54" i="6" s="1"/>
  <c r="B25" i="6"/>
  <c r="X24" i="6"/>
  <c r="W24" i="6"/>
  <c r="Y24" i="6" s="1"/>
  <c r="Z24" i="6" s="1"/>
  <c r="AA24" i="6" s="1"/>
  <c r="AB24" i="6" s="1"/>
  <c r="AC24" i="6" s="1"/>
  <c r="AD24" i="6" s="1"/>
  <c r="U24" i="6"/>
  <c r="K24" i="6"/>
  <c r="J24" i="6"/>
  <c r="X23" i="6"/>
  <c r="W23" i="6"/>
  <c r="Y23" i="6" s="1"/>
  <c r="Z23" i="6" s="1"/>
  <c r="AA23" i="6" s="1"/>
  <c r="AB23" i="6" s="1"/>
  <c r="AC23" i="6" s="1"/>
  <c r="AD23" i="6" s="1"/>
  <c r="U23" i="6"/>
  <c r="I23" i="6"/>
  <c r="H23" i="6"/>
  <c r="F23" i="6"/>
  <c r="E23" i="6"/>
  <c r="C23" i="6"/>
  <c r="AF53" i="6" s="1"/>
  <c r="B23" i="6"/>
  <c r="X22" i="6"/>
  <c r="W22" i="6"/>
  <c r="Y22" i="6" s="1"/>
  <c r="Z22" i="6" s="1"/>
  <c r="AA22" i="6" s="1"/>
  <c r="AB22" i="6" s="1"/>
  <c r="AC22" i="6" s="1"/>
  <c r="AD22" i="6" s="1"/>
  <c r="U22" i="6"/>
  <c r="Q22" i="6"/>
  <c r="X21" i="6"/>
  <c r="W21" i="6"/>
  <c r="Y21" i="6" s="1"/>
  <c r="Z21" i="6" s="1"/>
  <c r="AA21" i="6" s="1"/>
  <c r="AB21" i="6" s="1"/>
  <c r="AC21" i="6" s="1"/>
  <c r="AD21" i="6" s="1"/>
  <c r="U21" i="6"/>
  <c r="I21" i="6"/>
  <c r="H21" i="6"/>
  <c r="F21" i="6"/>
  <c r="E21" i="6"/>
  <c r="C21" i="6"/>
  <c r="AF52" i="6" s="1"/>
  <c r="B21" i="6"/>
  <c r="X20" i="6"/>
  <c r="W20" i="6"/>
  <c r="Y20" i="6" s="1"/>
  <c r="Z20" i="6" s="1"/>
  <c r="AA20" i="6" s="1"/>
  <c r="AB20" i="6" s="1"/>
  <c r="AC20" i="6" s="1"/>
  <c r="AD20" i="6" s="1"/>
  <c r="U20" i="6"/>
  <c r="K20" i="6"/>
  <c r="X19" i="6"/>
  <c r="W19" i="6"/>
  <c r="Y19" i="6" s="1"/>
  <c r="Z19" i="6" s="1"/>
  <c r="AA19" i="6" s="1"/>
  <c r="AB19" i="6" s="1"/>
  <c r="AC19" i="6" s="1"/>
  <c r="AD19" i="6" s="1"/>
  <c r="U19" i="6"/>
  <c r="I19" i="6"/>
  <c r="H19" i="6"/>
  <c r="F19" i="6"/>
  <c r="E19" i="6"/>
  <c r="C19" i="6"/>
  <c r="AF51" i="6" s="1"/>
  <c r="B19" i="6"/>
  <c r="X18" i="6"/>
  <c r="W18" i="6"/>
  <c r="Y18" i="6" s="1"/>
  <c r="Z18" i="6" s="1"/>
  <c r="AA18" i="6" s="1"/>
  <c r="AB18" i="6" s="1"/>
  <c r="AC18" i="6" s="1"/>
  <c r="AD18" i="6" s="1"/>
  <c r="U18" i="6"/>
  <c r="M18" i="6"/>
  <c r="L18" i="6"/>
  <c r="X17" i="6"/>
  <c r="W17" i="6"/>
  <c r="Y17" i="6" s="1"/>
  <c r="Z17" i="6" s="1"/>
  <c r="AA17" i="6" s="1"/>
  <c r="AB17" i="6" s="1"/>
  <c r="AC17" i="6" s="1"/>
  <c r="AD17" i="6" s="1"/>
  <c r="U17" i="6"/>
  <c r="I17" i="6"/>
  <c r="H17" i="6"/>
  <c r="F17" i="6"/>
  <c r="E17" i="6"/>
  <c r="C17" i="6"/>
  <c r="AF50" i="6" s="1"/>
  <c r="B17" i="6"/>
  <c r="X16" i="6"/>
  <c r="W16" i="6"/>
  <c r="Y16" i="6" s="1"/>
  <c r="Z16" i="6" s="1"/>
  <c r="AA16" i="6" s="1"/>
  <c r="AB16" i="6" s="1"/>
  <c r="AC16" i="6" s="1"/>
  <c r="AD16" i="6" s="1"/>
  <c r="U16" i="6"/>
  <c r="T16" i="6"/>
  <c r="K16" i="6"/>
  <c r="X15" i="6"/>
  <c r="W15" i="6"/>
  <c r="Y15" i="6" s="1"/>
  <c r="Z15" i="6" s="1"/>
  <c r="AA15" i="6" s="1"/>
  <c r="AB15" i="6" s="1"/>
  <c r="AC15" i="6" s="1"/>
  <c r="AD15" i="6" s="1"/>
  <c r="U15" i="6"/>
  <c r="T15" i="6"/>
  <c r="I15" i="6"/>
  <c r="H15" i="6"/>
  <c r="F15" i="6"/>
  <c r="E15" i="6"/>
  <c r="C15" i="6"/>
  <c r="AF49" i="6" s="1"/>
  <c r="B15" i="6"/>
  <c r="X14" i="6"/>
  <c r="W14" i="6"/>
  <c r="Y14" i="6" s="1"/>
  <c r="Z14" i="6" s="1"/>
  <c r="AA14" i="6" s="1"/>
  <c r="AB14" i="6" s="1"/>
  <c r="AC14" i="6" s="1"/>
  <c r="AD14" i="6" s="1"/>
  <c r="U14" i="6"/>
  <c r="T14" i="6"/>
  <c r="O14" i="6"/>
  <c r="N14" i="6"/>
  <c r="X13" i="6"/>
  <c r="W13" i="6"/>
  <c r="Y13" i="6" s="1"/>
  <c r="Z13" i="6" s="1"/>
  <c r="AA13" i="6" s="1"/>
  <c r="AB13" i="6" s="1"/>
  <c r="AC13" i="6" s="1"/>
  <c r="AD13" i="6" s="1"/>
  <c r="U13" i="6"/>
  <c r="T13" i="6"/>
  <c r="I13" i="6"/>
  <c r="H13" i="6"/>
  <c r="F13" i="6"/>
  <c r="E13" i="6"/>
  <c r="C13" i="6"/>
  <c r="AF48" i="6" s="1"/>
  <c r="B13" i="6"/>
  <c r="X12" i="6"/>
  <c r="W12" i="6"/>
  <c r="Y12" i="6" s="1"/>
  <c r="Z12" i="6" s="1"/>
  <c r="AA12" i="6" s="1"/>
  <c r="AB12" i="6" s="1"/>
  <c r="AC12" i="6" s="1"/>
  <c r="AD12" i="6" s="1"/>
  <c r="U12" i="6"/>
  <c r="T12" i="6"/>
  <c r="K12" i="6"/>
  <c r="J12" i="6"/>
  <c r="X11" i="6"/>
  <c r="W11" i="6"/>
  <c r="Y11" i="6" s="1"/>
  <c r="Z11" i="6" s="1"/>
  <c r="AA11" i="6" s="1"/>
  <c r="AB11" i="6" s="1"/>
  <c r="AC11" i="6" s="1"/>
  <c r="AD11" i="6" s="1"/>
  <c r="U11" i="6"/>
  <c r="T11" i="6"/>
  <c r="I11" i="6"/>
  <c r="H11" i="6"/>
  <c r="F11" i="6"/>
  <c r="E11" i="6"/>
  <c r="C11" i="6"/>
  <c r="AF47" i="6" s="1"/>
  <c r="B11" i="6"/>
  <c r="X10" i="6"/>
  <c r="W10" i="6"/>
  <c r="Y10" i="6" s="1"/>
  <c r="Z10" i="6" s="1"/>
  <c r="AA10" i="6" s="1"/>
  <c r="AB10" i="6" s="1"/>
  <c r="AC10" i="6" s="1"/>
  <c r="AD10" i="6" s="1"/>
  <c r="U10" i="6"/>
  <c r="T10" i="6"/>
  <c r="M10" i="6"/>
  <c r="X9" i="6"/>
  <c r="W9" i="6"/>
  <c r="Y9" i="6" s="1"/>
  <c r="Z9" i="6" s="1"/>
  <c r="AA9" i="6" s="1"/>
  <c r="AB9" i="6" s="1"/>
  <c r="AC9" i="6" s="1"/>
  <c r="AD9" i="6" s="1"/>
  <c r="U9" i="6"/>
  <c r="T9" i="6"/>
  <c r="I9" i="6"/>
  <c r="H9" i="6"/>
  <c r="F9" i="6"/>
  <c r="E9" i="6"/>
  <c r="C9" i="6"/>
  <c r="AF46" i="6" s="1"/>
  <c r="B9" i="6"/>
  <c r="X8" i="6"/>
  <c r="W8" i="6"/>
  <c r="Y8" i="6" s="1"/>
  <c r="Z8" i="6" s="1"/>
  <c r="AA8" i="6" s="1"/>
  <c r="AB8" i="6" s="1"/>
  <c r="AC8" i="6" s="1"/>
  <c r="AD8" i="6" s="1"/>
  <c r="U8" i="6"/>
  <c r="T8" i="6"/>
  <c r="K8" i="6"/>
  <c r="J8" i="6"/>
  <c r="X7" i="6"/>
  <c r="W7" i="6"/>
  <c r="Y7" i="6" s="1"/>
  <c r="U7" i="6"/>
  <c r="T7" i="6"/>
  <c r="I7" i="6"/>
  <c r="H7" i="6"/>
  <c r="C7" i="6"/>
  <c r="AF45" i="6" s="1"/>
  <c r="B7" i="6"/>
  <c r="Q4" i="6"/>
  <c r="L4" i="6"/>
  <c r="J4" i="6"/>
  <c r="F4" i="6"/>
  <c r="D4" i="6"/>
  <c r="A4" i="6"/>
  <c r="Y2" i="6"/>
  <c r="X2" i="6"/>
  <c r="W2" i="6"/>
  <c r="V2" i="6"/>
  <c r="C2" i="6"/>
  <c r="B2" i="6"/>
  <c r="A2" i="6"/>
  <c r="V1" i="6"/>
  <c r="A1" i="6"/>
  <c r="P79" i="5"/>
  <c r="H79" i="5"/>
  <c r="G79" i="5"/>
  <c r="E79" i="5"/>
  <c r="P78" i="5"/>
  <c r="H78" i="5"/>
  <c r="R63" i="5" s="1"/>
  <c r="R62" i="5" s="1"/>
  <c r="G78" i="5"/>
  <c r="E78" i="5"/>
  <c r="H77" i="5"/>
  <c r="G77" i="5"/>
  <c r="E77" i="5"/>
  <c r="AI76" i="5"/>
  <c r="AH76" i="5"/>
  <c r="AG76" i="5"/>
  <c r="X76" i="5"/>
  <c r="W76" i="5"/>
  <c r="Y76" i="5" s="1"/>
  <c r="H76" i="5"/>
  <c r="G76" i="5"/>
  <c r="E76" i="5"/>
  <c r="AI75" i="5"/>
  <c r="AH75" i="5"/>
  <c r="AG75" i="5"/>
  <c r="X75" i="5"/>
  <c r="W75" i="5"/>
  <c r="Y75" i="5" s="1"/>
  <c r="H75" i="5"/>
  <c r="G75" i="5"/>
  <c r="E75" i="5"/>
  <c r="AI74" i="5"/>
  <c r="AH74" i="5"/>
  <c r="AG74" i="5"/>
  <c r="X74" i="5"/>
  <c r="W74" i="5"/>
  <c r="Y74" i="5" s="1"/>
  <c r="H74" i="5"/>
  <c r="G74" i="5"/>
  <c r="E74" i="5"/>
  <c r="AI73" i="5"/>
  <c r="AH73" i="5"/>
  <c r="AG73" i="5"/>
  <c r="X73" i="5"/>
  <c r="W73" i="5"/>
  <c r="Y73" i="5" s="1"/>
  <c r="H73" i="5"/>
  <c r="G73" i="5"/>
  <c r="E73" i="5"/>
  <c r="AI72" i="5"/>
  <c r="AH72" i="5"/>
  <c r="AG72" i="5"/>
  <c r="X72" i="5"/>
  <c r="W72" i="5"/>
  <c r="Y72" i="5" s="1"/>
  <c r="H72" i="5"/>
  <c r="G72" i="5"/>
  <c r="E72" i="5"/>
  <c r="AI71" i="5"/>
  <c r="AH71" i="5"/>
  <c r="AG71" i="5"/>
  <c r="X71" i="5"/>
  <c r="W71" i="5"/>
  <c r="Y71" i="5" s="1"/>
  <c r="AI70" i="5"/>
  <c r="AH70" i="5"/>
  <c r="AG70" i="5"/>
  <c r="X70" i="5"/>
  <c r="W70" i="5"/>
  <c r="Y70" i="5" s="1"/>
  <c r="AI69" i="5"/>
  <c r="AH69" i="5"/>
  <c r="AG69" i="5"/>
  <c r="X69" i="5"/>
  <c r="W69" i="5"/>
  <c r="Y69" i="5" s="1"/>
  <c r="U69" i="5"/>
  <c r="I69" i="5"/>
  <c r="H69" i="5"/>
  <c r="C69" i="5"/>
  <c r="AF76" i="5" s="1"/>
  <c r="B69" i="5"/>
  <c r="AI68" i="5"/>
  <c r="AH68" i="5"/>
  <c r="AG68" i="5"/>
  <c r="X68" i="5"/>
  <c r="W68" i="5"/>
  <c r="Y68" i="5" s="1"/>
  <c r="U68" i="5"/>
  <c r="K68" i="5"/>
  <c r="J68" i="5"/>
  <c r="AI67" i="5"/>
  <c r="AH67" i="5"/>
  <c r="AG67" i="5"/>
  <c r="X67" i="5"/>
  <c r="W67" i="5"/>
  <c r="Y67" i="5" s="1"/>
  <c r="U67" i="5"/>
  <c r="I67" i="5"/>
  <c r="H67" i="5"/>
  <c r="F67" i="5"/>
  <c r="E67" i="5"/>
  <c r="C67" i="5"/>
  <c r="AF75" i="5" s="1"/>
  <c r="B67" i="5"/>
  <c r="AI66" i="5"/>
  <c r="AH66" i="5"/>
  <c r="AG66" i="5"/>
  <c r="X66" i="5"/>
  <c r="W66" i="5"/>
  <c r="Y66" i="5" s="1"/>
  <c r="U66" i="5"/>
  <c r="M66" i="5"/>
  <c r="O62" i="5" s="1"/>
  <c r="AI65" i="5"/>
  <c r="AH65" i="5"/>
  <c r="AG65" i="5"/>
  <c r="X65" i="5"/>
  <c r="W65" i="5"/>
  <c r="Y65" i="5" s="1"/>
  <c r="U65" i="5"/>
  <c r="I65" i="5"/>
  <c r="H65" i="5"/>
  <c r="F65" i="5"/>
  <c r="E65" i="5"/>
  <c r="C65" i="5"/>
  <c r="AF74" i="5" s="1"/>
  <c r="B65" i="5"/>
  <c r="AI64" i="5"/>
  <c r="AH64" i="5"/>
  <c r="AG64" i="5"/>
  <c r="X64" i="5"/>
  <c r="W64" i="5"/>
  <c r="Y64" i="5" s="1"/>
  <c r="U64" i="5"/>
  <c r="K64" i="5"/>
  <c r="J64" i="5"/>
  <c r="AI63" i="5"/>
  <c r="AH63" i="5"/>
  <c r="AG63" i="5"/>
  <c r="X63" i="5"/>
  <c r="W63" i="5"/>
  <c r="Y63" i="5" s="1"/>
  <c r="U63" i="5"/>
  <c r="I63" i="5"/>
  <c r="H63" i="5"/>
  <c r="F63" i="5"/>
  <c r="E63" i="5"/>
  <c r="C63" i="5"/>
  <c r="AF73" i="5" s="1"/>
  <c r="B63" i="5"/>
  <c r="AI62" i="5"/>
  <c r="AH62" i="5"/>
  <c r="AG62" i="5"/>
  <c r="X62" i="5"/>
  <c r="W62" i="5"/>
  <c r="Y62" i="5" s="1"/>
  <c r="U62" i="5"/>
  <c r="N62" i="5"/>
  <c r="AI61" i="5"/>
  <c r="AH61" i="5"/>
  <c r="AG61" i="5"/>
  <c r="X61" i="5"/>
  <c r="W61" i="5"/>
  <c r="Y61" i="5" s="1"/>
  <c r="U61" i="5"/>
  <c r="I61" i="5"/>
  <c r="H61" i="5"/>
  <c r="F61" i="5"/>
  <c r="E61" i="5"/>
  <c r="C61" i="5"/>
  <c r="AF72" i="5" s="1"/>
  <c r="B61" i="5"/>
  <c r="AI60" i="5"/>
  <c r="AH60" i="5"/>
  <c r="AG60" i="5"/>
  <c r="X60" i="5"/>
  <c r="W60" i="5"/>
  <c r="Y60" i="5" s="1"/>
  <c r="U60" i="5"/>
  <c r="K60" i="5"/>
  <c r="J60" i="5"/>
  <c r="AI59" i="5"/>
  <c r="AH59" i="5"/>
  <c r="AG59" i="5"/>
  <c r="X59" i="5"/>
  <c r="W59" i="5"/>
  <c r="Y59" i="5" s="1"/>
  <c r="U59" i="5"/>
  <c r="I59" i="5"/>
  <c r="H59" i="5"/>
  <c r="F59" i="5"/>
  <c r="E59" i="5"/>
  <c r="C59" i="5"/>
  <c r="AF71" i="5" s="1"/>
  <c r="B59" i="5"/>
  <c r="AI58" i="5"/>
  <c r="AH58" i="5"/>
  <c r="AG58" i="5"/>
  <c r="X58" i="5"/>
  <c r="W58" i="5"/>
  <c r="Y58" i="5" s="1"/>
  <c r="U58" i="5"/>
  <c r="M58" i="5"/>
  <c r="AI57" i="5"/>
  <c r="AH57" i="5"/>
  <c r="AG57" i="5"/>
  <c r="X57" i="5"/>
  <c r="W57" i="5"/>
  <c r="Y57" i="5" s="1"/>
  <c r="U57" i="5"/>
  <c r="I57" i="5"/>
  <c r="H57" i="5"/>
  <c r="F57" i="5"/>
  <c r="E57" i="5"/>
  <c r="C57" i="5"/>
  <c r="AF70" i="5" s="1"/>
  <c r="B57" i="5"/>
  <c r="AI56" i="5"/>
  <c r="AH56" i="5"/>
  <c r="AG56" i="5"/>
  <c r="X56" i="5"/>
  <c r="W56" i="5"/>
  <c r="Y56" i="5" s="1"/>
  <c r="U56" i="5"/>
  <c r="K56" i="5"/>
  <c r="AI55" i="5"/>
  <c r="AH55" i="5"/>
  <c r="AG55" i="5"/>
  <c r="X55" i="5"/>
  <c r="W55" i="5"/>
  <c r="Y55" i="5" s="1"/>
  <c r="U55" i="5"/>
  <c r="I55" i="5"/>
  <c r="H55" i="5"/>
  <c r="F55" i="5"/>
  <c r="E55" i="5"/>
  <c r="C55" i="5"/>
  <c r="AF69" i="5" s="1"/>
  <c r="B55" i="5"/>
  <c r="AI54" i="5"/>
  <c r="AH54" i="5"/>
  <c r="AG54" i="5"/>
  <c r="X54" i="5"/>
  <c r="W54" i="5"/>
  <c r="Y54" i="5" s="1"/>
  <c r="U54" i="5"/>
  <c r="Q54" i="5"/>
  <c r="P54" i="5"/>
  <c r="AI53" i="5"/>
  <c r="AH53" i="5"/>
  <c r="AG53" i="5"/>
  <c r="X53" i="5"/>
  <c r="W53" i="5"/>
  <c r="Y53" i="5" s="1"/>
  <c r="U53" i="5"/>
  <c r="I53" i="5"/>
  <c r="H53" i="5"/>
  <c r="C53" i="5"/>
  <c r="AF68" i="5" s="1"/>
  <c r="B53" i="5"/>
  <c r="AI52" i="5"/>
  <c r="AH52" i="5"/>
  <c r="AG52" i="5"/>
  <c r="X52" i="5"/>
  <c r="W52" i="5"/>
  <c r="Y52" i="5" s="1"/>
  <c r="U52" i="5"/>
  <c r="K52" i="5"/>
  <c r="J52" i="5"/>
  <c r="AI51" i="5"/>
  <c r="AH51" i="5"/>
  <c r="AG51" i="5"/>
  <c r="X51" i="5"/>
  <c r="W51" i="5"/>
  <c r="Y51" i="5" s="1"/>
  <c r="U51" i="5"/>
  <c r="I51" i="5"/>
  <c r="H51" i="5"/>
  <c r="F51" i="5"/>
  <c r="E51" i="5"/>
  <c r="C51" i="5"/>
  <c r="AF67" i="5" s="1"/>
  <c r="B51" i="5"/>
  <c r="AI50" i="5"/>
  <c r="AH50" i="5"/>
  <c r="AG50" i="5"/>
  <c r="X50" i="5"/>
  <c r="W50" i="5"/>
  <c r="Y50" i="5" s="1"/>
  <c r="U50" i="5"/>
  <c r="U46" i="5" s="1"/>
  <c r="M50" i="5"/>
  <c r="AI49" i="5"/>
  <c r="AH49" i="5"/>
  <c r="AG49" i="5"/>
  <c r="X49" i="5"/>
  <c r="W49" i="5"/>
  <c r="Y49" i="5" s="1"/>
  <c r="U49" i="5"/>
  <c r="I49" i="5"/>
  <c r="H49" i="5"/>
  <c r="F49" i="5"/>
  <c r="E49" i="5"/>
  <c r="C49" i="5"/>
  <c r="AF66" i="5" s="1"/>
  <c r="B49" i="5"/>
  <c r="AI48" i="5"/>
  <c r="AH48" i="5"/>
  <c r="AG48" i="5"/>
  <c r="X48" i="5"/>
  <c r="W48" i="5"/>
  <c r="Y48" i="5" s="1"/>
  <c r="U48" i="5"/>
  <c r="K48" i="5"/>
  <c r="J48" i="5"/>
  <c r="AI47" i="5"/>
  <c r="AH47" i="5"/>
  <c r="AG47" i="5"/>
  <c r="X47" i="5"/>
  <c r="W47" i="5"/>
  <c r="Y47" i="5" s="1"/>
  <c r="U47" i="5"/>
  <c r="I47" i="5"/>
  <c r="H47" i="5"/>
  <c r="F47" i="5"/>
  <c r="E47" i="5"/>
  <c r="C47" i="5"/>
  <c r="AF65" i="5" s="1"/>
  <c r="B47" i="5"/>
  <c r="AI46" i="5"/>
  <c r="AH46" i="5"/>
  <c r="AG46" i="5"/>
  <c r="X46" i="5"/>
  <c r="W46" i="5"/>
  <c r="Y46" i="5" s="1"/>
  <c r="O46" i="5"/>
  <c r="N46" i="5"/>
  <c r="AI45" i="5"/>
  <c r="AH45" i="5"/>
  <c r="AG45" i="5"/>
  <c r="X45" i="5"/>
  <c r="W45" i="5"/>
  <c r="AB76" i="5" s="1"/>
  <c r="U45" i="5"/>
  <c r="I45" i="5"/>
  <c r="H45" i="5"/>
  <c r="F45" i="5"/>
  <c r="E45" i="5"/>
  <c r="C45" i="5"/>
  <c r="AF64" i="5" s="1"/>
  <c r="B45" i="5"/>
  <c r="U44" i="5"/>
  <c r="K44" i="5"/>
  <c r="J44" i="5"/>
  <c r="U43" i="5"/>
  <c r="I43" i="5"/>
  <c r="H43" i="5"/>
  <c r="F43" i="5"/>
  <c r="E43" i="5"/>
  <c r="C43" i="5"/>
  <c r="AF63" i="5" s="1"/>
  <c r="B43" i="5"/>
  <c r="U42" i="5"/>
  <c r="M42" i="5"/>
  <c r="U41" i="5"/>
  <c r="I41" i="5"/>
  <c r="H41" i="5"/>
  <c r="F41" i="5"/>
  <c r="E41" i="5"/>
  <c r="C41" i="5"/>
  <c r="AF62" i="5" s="1"/>
  <c r="B41" i="5"/>
  <c r="U40" i="5"/>
  <c r="K40" i="5"/>
  <c r="J40" i="5"/>
  <c r="U39" i="5"/>
  <c r="I39" i="5"/>
  <c r="H39" i="5"/>
  <c r="C39" i="5"/>
  <c r="AF61" i="5" s="1"/>
  <c r="B39" i="5"/>
  <c r="X38" i="5"/>
  <c r="W38" i="5"/>
  <c r="Y38" i="5" s="1"/>
  <c r="Z38" i="5" s="1"/>
  <c r="AA38" i="5" s="1"/>
  <c r="AB38" i="5" s="1"/>
  <c r="AC38" i="5" s="1"/>
  <c r="AD38" i="5" s="1"/>
  <c r="U38" i="5"/>
  <c r="P38" i="5"/>
  <c r="X37" i="5"/>
  <c r="W37" i="5"/>
  <c r="Y37" i="5" s="1"/>
  <c r="Z37" i="5" s="1"/>
  <c r="AA37" i="5" s="1"/>
  <c r="AB37" i="5" s="1"/>
  <c r="AC37" i="5" s="1"/>
  <c r="AD37" i="5" s="1"/>
  <c r="U37" i="5"/>
  <c r="I37" i="5"/>
  <c r="H37" i="5"/>
  <c r="C37" i="5"/>
  <c r="AF60" i="5" s="1"/>
  <c r="B37" i="5"/>
  <c r="X36" i="5"/>
  <c r="W36" i="5"/>
  <c r="Y36" i="5" s="1"/>
  <c r="Z36" i="5" s="1"/>
  <c r="AA36" i="5" s="1"/>
  <c r="AB36" i="5" s="1"/>
  <c r="AC36" i="5" s="1"/>
  <c r="AD36" i="5" s="1"/>
  <c r="U36" i="5"/>
  <c r="K36" i="5"/>
  <c r="J36" i="5"/>
  <c r="X35" i="5"/>
  <c r="W35" i="5"/>
  <c r="Y35" i="5" s="1"/>
  <c r="Z35" i="5" s="1"/>
  <c r="AA35" i="5" s="1"/>
  <c r="AB35" i="5" s="1"/>
  <c r="AC35" i="5" s="1"/>
  <c r="AD35" i="5" s="1"/>
  <c r="U35" i="5"/>
  <c r="I35" i="5"/>
  <c r="H35" i="5"/>
  <c r="F35" i="5"/>
  <c r="E35" i="5"/>
  <c r="C35" i="5"/>
  <c r="AF59" i="5" s="1"/>
  <c r="B35" i="5"/>
  <c r="X34" i="5"/>
  <c r="W34" i="5"/>
  <c r="Y34" i="5" s="1"/>
  <c r="Z34" i="5" s="1"/>
  <c r="AA34" i="5" s="1"/>
  <c r="AB34" i="5" s="1"/>
  <c r="AC34" i="5" s="1"/>
  <c r="AD34" i="5" s="1"/>
  <c r="U34" i="5"/>
  <c r="M34" i="5"/>
  <c r="X33" i="5"/>
  <c r="W33" i="5"/>
  <c r="Y33" i="5" s="1"/>
  <c r="Z33" i="5" s="1"/>
  <c r="AA33" i="5" s="1"/>
  <c r="AB33" i="5" s="1"/>
  <c r="AC33" i="5" s="1"/>
  <c r="AD33" i="5" s="1"/>
  <c r="U33" i="5"/>
  <c r="I33" i="5"/>
  <c r="H33" i="5"/>
  <c r="F33" i="5"/>
  <c r="E33" i="5"/>
  <c r="C33" i="5"/>
  <c r="AF58" i="5" s="1"/>
  <c r="B33" i="5"/>
  <c r="X32" i="5"/>
  <c r="W32" i="5"/>
  <c r="Y32" i="5" s="1"/>
  <c r="Z32" i="5" s="1"/>
  <c r="AA32" i="5" s="1"/>
  <c r="AB32" i="5" s="1"/>
  <c r="AC32" i="5" s="1"/>
  <c r="AD32" i="5" s="1"/>
  <c r="U32" i="5"/>
  <c r="K32" i="5"/>
  <c r="J32" i="5"/>
  <c r="X31" i="5"/>
  <c r="W31" i="5"/>
  <c r="Y31" i="5" s="1"/>
  <c r="Z31" i="5" s="1"/>
  <c r="AA31" i="5" s="1"/>
  <c r="AB31" i="5" s="1"/>
  <c r="AC31" i="5" s="1"/>
  <c r="AD31" i="5" s="1"/>
  <c r="U31" i="5"/>
  <c r="I31" i="5"/>
  <c r="H31" i="5"/>
  <c r="F31" i="5"/>
  <c r="E31" i="5"/>
  <c r="C31" i="5"/>
  <c r="AF57" i="5" s="1"/>
  <c r="B31" i="5"/>
  <c r="X30" i="5"/>
  <c r="W30" i="5"/>
  <c r="Y30" i="5" s="1"/>
  <c r="Z30" i="5" s="1"/>
  <c r="AA30" i="5" s="1"/>
  <c r="AB30" i="5" s="1"/>
  <c r="AC30" i="5" s="1"/>
  <c r="AD30" i="5" s="1"/>
  <c r="N30" i="5"/>
  <c r="X29" i="5"/>
  <c r="W29" i="5"/>
  <c r="Y29" i="5" s="1"/>
  <c r="Z29" i="5" s="1"/>
  <c r="AA29" i="5" s="1"/>
  <c r="AB29" i="5" s="1"/>
  <c r="AC29" i="5" s="1"/>
  <c r="AD29" i="5" s="1"/>
  <c r="U29" i="5"/>
  <c r="I29" i="5"/>
  <c r="K29" i="5" s="1"/>
  <c r="H29" i="5"/>
  <c r="F29" i="5"/>
  <c r="E29" i="5"/>
  <c r="C29" i="5"/>
  <c r="AF56" i="5" s="1"/>
  <c r="B29" i="5"/>
  <c r="X28" i="5"/>
  <c r="W28" i="5"/>
  <c r="Y28" i="5" s="1"/>
  <c r="Z28" i="5" s="1"/>
  <c r="AA28" i="5" s="1"/>
  <c r="AB28" i="5" s="1"/>
  <c r="AC28" i="5" s="1"/>
  <c r="AD28" i="5" s="1"/>
  <c r="U28" i="5"/>
  <c r="K28" i="5"/>
  <c r="J28" i="5"/>
  <c r="X27" i="5"/>
  <c r="W27" i="5"/>
  <c r="Y27" i="5" s="1"/>
  <c r="Z27" i="5" s="1"/>
  <c r="AA27" i="5" s="1"/>
  <c r="AB27" i="5" s="1"/>
  <c r="AC27" i="5" s="1"/>
  <c r="AD27" i="5" s="1"/>
  <c r="U27" i="5"/>
  <c r="I27" i="5"/>
  <c r="H27" i="5"/>
  <c r="F27" i="5"/>
  <c r="E27" i="5"/>
  <c r="C27" i="5"/>
  <c r="AF55" i="5" s="1"/>
  <c r="B27" i="5"/>
  <c r="X26" i="5"/>
  <c r="W26" i="5"/>
  <c r="Y26" i="5" s="1"/>
  <c r="Z26" i="5" s="1"/>
  <c r="AA26" i="5" s="1"/>
  <c r="AB26" i="5" s="1"/>
  <c r="AC26" i="5" s="1"/>
  <c r="AD26" i="5" s="1"/>
  <c r="U26" i="5"/>
  <c r="U30" i="5" s="1"/>
  <c r="M26" i="5"/>
  <c r="O30" i="5" s="1"/>
  <c r="X25" i="5"/>
  <c r="W25" i="5"/>
  <c r="Y25" i="5" s="1"/>
  <c r="Z25" i="5" s="1"/>
  <c r="AA25" i="5" s="1"/>
  <c r="AB25" i="5" s="1"/>
  <c r="AC25" i="5" s="1"/>
  <c r="AD25" i="5" s="1"/>
  <c r="U25" i="5"/>
  <c r="I25" i="5"/>
  <c r="H25" i="5"/>
  <c r="F25" i="5"/>
  <c r="E25" i="5"/>
  <c r="C25" i="5"/>
  <c r="AF54" i="5" s="1"/>
  <c r="B25" i="5"/>
  <c r="X24" i="5"/>
  <c r="W24" i="5"/>
  <c r="Y24" i="5" s="1"/>
  <c r="Z24" i="5" s="1"/>
  <c r="AA24" i="5" s="1"/>
  <c r="AB24" i="5" s="1"/>
  <c r="AC24" i="5" s="1"/>
  <c r="AD24" i="5" s="1"/>
  <c r="U24" i="5"/>
  <c r="K24" i="5"/>
  <c r="J24" i="5"/>
  <c r="X23" i="5"/>
  <c r="W23" i="5"/>
  <c r="Y23" i="5" s="1"/>
  <c r="Z23" i="5" s="1"/>
  <c r="AA23" i="5" s="1"/>
  <c r="AB23" i="5" s="1"/>
  <c r="AC23" i="5" s="1"/>
  <c r="AD23" i="5" s="1"/>
  <c r="U23" i="5"/>
  <c r="I23" i="5"/>
  <c r="H23" i="5"/>
  <c r="C23" i="5"/>
  <c r="AF53" i="5" s="1"/>
  <c r="B23" i="5"/>
  <c r="X22" i="5"/>
  <c r="W22" i="5"/>
  <c r="Y22" i="5" s="1"/>
  <c r="Z22" i="5" s="1"/>
  <c r="AA22" i="5" s="1"/>
  <c r="AB22" i="5" s="1"/>
  <c r="AC22" i="5" s="1"/>
  <c r="AD22" i="5" s="1"/>
  <c r="U22" i="5"/>
  <c r="Q22" i="5"/>
  <c r="P22" i="5"/>
  <c r="X21" i="5"/>
  <c r="W21" i="5"/>
  <c r="Y21" i="5" s="1"/>
  <c r="Z21" i="5" s="1"/>
  <c r="AA21" i="5" s="1"/>
  <c r="AB21" i="5" s="1"/>
  <c r="AC21" i="5" s="1"/>
  <c r="AD21" i="5" s="1"/>
  <c r="U21" i="5"/>
  <c r="I21" i="5"/>
  <c r="H21" i="5"/>
  <c r="F21" i="5"/>
  <c r="E21" i="5"/>
  <c r="C21" i="5"/>
  <c r="AF52" i="5" s="1"/>
  <c r="B21" i="5"/>
  <c r="X20" i="5"/>
  <c r="W20" i="5"/>
  <c r="Y20" i="5" s="1"/>
  <c r="Z20" i="5" s="1"/>
  <c r="AA20" i="5" s="1"/>
  <c r="AB20" i="5" s="1"/>
  <c r="AC20" i="5" s="1"/>
  <c r="AD20" i="5" s="1"/>
  <c r="U20" i="5"/>
  <c r="K20" i="5"/>
  <c r="X19" i="5"/>
  <c r="W19" i="5"/>
  <c r="Y19" i="5" s="1"/>
  <c r="Z19" i="5" s="1"/>
  <c r="AA19" i="5" s="1"/>
  <c r="AB19" i="5" s="1"/>
  <c r="AC19" i="5" s="1"/>
  <c r="AD19" i="5" s="1"/>
  <c r="U19" i="5"/>
  <c r="I19" i="5"/>
  <c r="H19" i="5"/>
  <c r="F19" i="5"/>
  <c r="E19" i="5"/>
  <c r="C19" i="5"/>
  <c r="AF51" i="5" s="1"/>
  <c r="B19" i="5"/>
  <c r="X18" i="5"/>
  <c r="W18" i="5"/>
  <c r="Y18" i="5" s="1"/>
  <c r="Z18" i="5" s="1"/>
  <c r="AA18" i="5" s="1"/>
  <c r="AB18" i="5" s="1"/>
  <c r="AC18" i="5" s="1"/>
  <c r="AD18" i="5" s="1"/>
  <c r="U18" i="5"/>
  <c r="M18" i="5"/>
  <c r="L18" i="5"/>
  <c r="X17" i="5"/>
  <c r="W17" i="5"/>
  <c r="Y17" i="5" s="1"/>
  <c r="Z17" i="5" s="1"/>
  <c r="AA17" i="5" s="1"/>
  <c r="AB17" i="5" s="1"/>
  <c r="AC17" i="5" s="1"/>
  <c r="AD17" i="5" s="1"/>
  <c r="U17" i="5"/>
  <c r="I17" i="5"/>
  <c r="H17" i="5"/>
  <c r="F17" i="5"/>
  <c r="E17" i="5"/>
  <c r="C17" i="5"/>
  <c r="AF50" i="5" s="1"/>
  <c r="B17" i="5"/>
  <c r="X16" i="5"/>
  <c r="W16" i="5"/>
  <c r="Y16" i="5" s="1"/>
  <c r="Z16" i="5" s="1"/>
  <c r="AA16" i="5" s="1"/>
  <c r="AB16" i="5" s="1"/>
  <c r="AC16" i="5" s="1"/>
  <c r="AD16" i="5" s="1"/>
  <c r="U16" i="5"/>
  <c r="T16" i="5"/>
  <c r="K16" i="5"/>
  <c r="X15" i="5"/>
  <c r="W15" i="5"/>
  <c r="Y15" i="5" s="1"/>
  <c r="Z15" i="5" s="1"/>
  <c r="AA15" i="5" s="1"/>
  <c r="AB15" i="5" s="1"/>
  <c r="AC15" i="5" s="1"/>
  <c r="AD15" i="5" s="1"/>
  <c r="U15" i="5"/>
  <c r="T15" i="5"/>
  <c r="I15" i="5"/>
  <c r="H15" i="5"/>
  <c r="F15" i="5"/>
  <c r="E15" i="5"/>
  <c r="C15" i="5"/>
  <c r="AF49" i="5" s="1"/>
  <c r="B15" i="5"/>
  <c r="X14" i="5"/>
  <c r="W14" i="5"/>
  <c r="Y14" i="5" s="1"/>
  <c r="Z14" i="5" s="1"/>
  <c r="AA14" i="5" s="1"/>
  <c r="AB14" i="5" s="1"/>
  <c r="AC14" i="5" s="1"/>
  <c r="AD14" i="5" s="1"/>
  <c r="T14" i="5"/>
  <c r="N14" i="5"/>
  <c r="X13" i="5"/>
  <c r="W13" i="5"/>
  <c r="Y13" i="5" s="1"/>
  <c r="Z13" i="5" s="1"/>
  <c r="AA13" i="5" s="1"/>
  <c r="AB13" i="5" s="1"/>
  <c r="AC13" i="5" s="1"/>
  <c r="AD13" i="5" s="1"/>
  <c r="U13" i="5"/>
  <c r="T13" i="5"/>
  <c r="I13" i="5"/>
  <c r="H13" i="5"/>
  <c r="F13" i="5"/>
  <c r="E13" i="5"/>
  <c r="C13" i="5"/>
  <c r="AF48" i="5" s="1"/>
  <c r="B13" i="5"/>
  <c r="X12" i="5"/>
  <c r="W12" i="5"/>
  <c r="Y12" i="5" s="1"/>
  <c r="Z12" i="5" s="1"/>
  <c r="AA12" i="5" s="1"/>
  <c r="AB12" i="5" s="1"/>
  <c r="AC12" i="5" s="1"/>
  <c r="AD12" i="5" s="1"/>
  <c r="U12" i="5"/>
  <c r="T12" i="5"/>
  <c r="K12" i="5"/>
  <c r="J12" i="5"/>
  <c r="X11" i="5"/>
  <c r="W11" i="5"/>
  <c r="Y11" i="5" s="1"/>
  <c r="Z11" i="5" s="1"/>
  <c r="AA11" i="5" s="1"/>
  <c r="AB11" i="5" s="1"/>
  <c r="AC11" i="5" s="1"/>
  <c r="AD11" i="5" s="1"/>
  <c r="U11" i="5"/>
  <c r="T11" i="5"/>
  <c r="I11" i="5"/>
  <c r="H11" i="5"/>
  <c r="F11" i="5"/>
  <c r="E11" i="5"/>
  <c r="C11" i="5"/>
  <c r="AF47" i="5" s="1"/>
  <c r="B11" i="5"/>
  <c r="X10" i="5"/>
  <c r="W10" i="5"/>
  <c r="Y10" i="5" s="1"/>
  <c r="Z10" i="5" s="1"/>
  <c r="AA10" i="5" s="1"/>
  <c r="AB10" i="5" s="1"/>
  <c r="AC10" i="5" s="1"/>
  <c r="AD10" i="5" s="1"/>
  <c r="U10" i="5"/>
  <c r="U14" i="5" s="1"/>
  <c r="T10" i="5"/>
  <c r="M10" i="5"/>
  <c r="O14" i="5" s="1"/>
  <c r="X9" i="5"/>
  <c r="W9" i="5"/>
  <c r="Y9" i="5" s="1"/>
  <c r="Z9" i="5" s="1"/>
  <c r="AA9" i="5" s="1"/>
  <c r="AB9" i="5" s="1"/>
  <c r="AC9" i="5" s="1"/>
  <c r="AD9" i="5" s="1"/>
  <c r="U9" i="5"/>
  <c r="T9" i="5"/>
  <c r="I9" i="5"/>
  <c r="H9" i="5"/>
  <c r="F9" i="5"/>
  <c r="E9" i="5"/>
  <c r="C9" i="5"/>
  <c r="AF46" i="5" s="1"/>
  <c r="B9" i="5"/>
  <c r="X8" i="5"/>
  <c r="W8" i="5"/>
  <c r="Y8" i="5" s="1"/>
  <c r="Z8" i="5" s="1"/>
  <c r="AA8" i="5" s="1"/>
  <c r="AB8" i="5" s="1"/>
  <c r="AC8" i="5" s="1"/>
  <c r="AD8" i="5" s="1"/>
  <c r="U8" i="5"/>
  <c r="T8" i="5"/>
  <c r="K8" i="5"/>
  <c r="J8" i="5"/>
  <c r="X7" i="5"/>
  <c r="W7" i="5"/>
  <c r="Y7" i="5" s="1"/>
  <c r="U7" i="5"/>
  <c r="T7" i="5"/>
  <c r="I7" i="5"/>
  <c r="H7" i="5"/>
  <c r="C7" i="5"/>
  <c r="AF45" i="5" s="1"/>
  <c r="B7" i="5"/>
  <c r="Q4" i="5"/>
  <c r="L4" i="5"/>
  <c r="J4" i="5"/>
  <c r="F4" i="5"/>
  <c r="D4" i="5"/>
  <c r="A4" i="5"/>
  <c r="Y2" i="5"/>
  <c r="X2" i="5"/>
  <c r="W2" i="5"/>
  <c r="V2" i="5"/>
  <c r="C2" i="5"/>
  <c r="B2" i="5"/>
  <c r="A2" i="5"/>
  <c r="V1" i="5"/>
  <c r="A1" i="5"/>
  <c r="P79" i="4"/>
  <c r="H79" i="4"/>
  <c r="G79" i="4"/>
  <c r="E79" i="4"/>
  <c r="P78" i="4"/>
  <c r="H78" i="4"/>
  <c r="G78" i="4"/>
  <c r="E78" i="4"/>
  <c r="H77" i="4"/>
  <c r="G77" i="4"/>
  <c r="E77" i="4"/>
  <c r="AI76" i="4"/>
  <c r="AH76" i="4"/>
  <c r="AG76" i="4"/>
  <c r="X76" i="4"/>
  <c r="W76" i="4"/>
  <c r="Y76" i="4" s="1"/>
  <c r="H76" i="4"/>
  <c r="G76" i="4"/>
  <c r="E76" i="4"/>
  <c r="AI75" i="4"/>
  <c r="AH75" i="4"/>
  <c r="AG75" i="4"/>
  <c r="X75" i="4"/>
  <c r="W75" i="4"/>
  <c r="Y75" i="4" s="1"/>
  <c r="H75" i="4"/>
  <c r="G75" i="4"/>
  <c r="E75" i="4"/>
  <c r="AI74" i="4"/>
  <c r="AH74" i="4"/>
  <c r="AG74" i="4"/>
  <c r="X74" i="4"/>
  <c r="W74" i="4"/>
  <c r="Y74" i="4" s="1"/>
  <c r="H74" i="4"/>
  <c r="G74" i="4"/>
  <c r="E74" i="4"/>
  <c r="AI73" i="4"/>
  <c r="AH73" i="4"/>
  <c r="AG73" i="4"/>
  <c r="X73" i="4"/>
  <c r="W73" i="4"/>
  <c r="Y73" i="4" s="1"/>
  <c r="H73" i="4"/>
  <c r="G73" i="4"/>
  <c r="E73" i="4"/>
  <c r="AI72" i="4"/>
  <c r="AH72" i="4"/>
  <c r="AG72" i="4"/>
  <c r="X72" i="4"/>
  <c r="W72" i="4"/>
  <c r="Y72" i="4" s="1"/>
  <c r="H72" i="4"/>
  <c r="G72" i="4"/>
  <c r="E72" i="4"/>
  <c r="AI71" i="4"/>
  <c r="AH71" i="4"/>
  <c r="AG71" i="4"/>
  <c r="X71" i="4"/>
  <c r="W71" i="4"/>
  <c r="Y71" i="4" s="1"/>
  <c r="AI70" i="4"/>
  <c r="AH70" i="4"/>
  <c r="AG70" i="4"/>
  <c r="X70" i="4"/>
  <c r="W70" i="4"/>
  <c r="Y70" i="4" s="1"/>
  <c r="AI69" i="4"/>
  <c r="AH69" i="4"/>
  <c r="AG69" i="4"/>
  <c r="X69" i="4"/>
  <c r="W69" i="4"/>
  <c r="Y69" i="4" s="1"/>
  <c r="U69" i="4"/>
  <c r="I69" i="4"/>
  <c r="H69" i="4"/>
  <c r="F69" i="4"/>
  <c r="C69" i="4"/>
  <c r="AF76" i="4" s="1"/>
  <c r="B69" i="4"/>
  <c r="AI68" i="4"/>
  <c r="AH68" i="4"/>
  <c r="AG68" i="4"/>
  <c r="X68" i="4"/>
  <c r="W68" i="4"/>
  <c r="Y68" i="4" s="1"/>
  <c r="U68" i="4"/>
  <c r="K68" i="4"/>
  <c r="J68" i="4"/>
  <c r="AI67" i="4"/>
  <c r="AH67" i="4"/>
  <c r="AG67" i="4"/>
  <c r="X67" i="4"/>
  <c r="W67" i="4"/>
  <c r="Y67" i="4" s="1"/>
  <c r="U67" i="4"/>
  <c r="I67" i="4"/>
  <c r="H67" i="4"/>
  <c r="F67" i="4"/>
  <c r="E67" i="4"/>
  <c r="C67" i="4"/>
  <c r="AF75" i="4" s="1"/>
  <c r="B67" i="4"/>
  <c r="AI66" i="4"/>
  <c r="AH66" i="4"/>
  <c r="AG66" i="4"/>
  <c r="X66" i="4"/>
  <c r="W66" i="4"/>
  <c r="Y66" i="4" s="1"/>
  <c r="U66" i="4"/>
  <c r="M66" i="4"/>
  <c r="AI65" i="4"/>
  <c r="AH65" i="4"/>
  <c r="AG65" i="4"/>
  <c r="X65" i="4"/>
  <c r="W65" i="4"/>
  <c r="Y65" i="4" s="1"/>
  <c r="U65" i="4"/>
  <c r="I65" i="4"/>
  <c r="H65" i="4"/>
  <c r="F65" i="4"/>
  <c r="E65" i="4"/>
  <c r="C65" i="4"/>
  <c r="AF74" i="4" s="1"/>
  <c r="B65" i="4"/>
  <c r="AI64" i="4"/>
  <c r="AH64" i="4"/>
  <c r="AG64" i="4"/>
  <c r="X64" i="4"/>
  <c r="W64" i="4"/>
  <c r="Y64" i="4" s="1"/>
  <c r="U64" i="4"/>
  <c r="K64" i="4"/>
  <c r="J64" i="4"/>
  <c r="AI63" i="4"/>
  <c r="AH63" i="4"/>
  <c r="AG63" i="4"/>
  <c r="X63" i="4"/>
  <c r="W63" i="4"/>
  <c r="Y63" i="4" s="1"/>
  <c r="U63" i="4"/>
  <c r="R63" i="4"/>
  <c r="R62" i="4" s="1"/>
  <c r="I63" i="4"/>
  <c r="H63" i="4"/>
  <c r="F63" i="4"/>
  <c r="E63" i="4"/>
  <c r="C63" i="4"/>
  <c r="AF73" i="4" s="1"/>
  <c r="B63" i="4"/>
  <c r="AI62" i="4"/>
  <c r="AH62" i="4"/>
  <c r="AG62" i="4"/>
  <c r="X62" i="4"/>
  <c r="W62" i="4"/>
  <c r="Y62" i="4" s="1"/>
  <c r="U62" i="4"/>
  <c r="O62" i="4"/>
  <c r="N62" i="4"/>
  <c r="AI61" i="4"/>
  <c r="AH61" i="4"/>
  <c r="AG61" i="4"/>
  <c r="X61" i="4"/>
  <c r="W61" i="4"/>
  <c r="Y61" i="4" s="1"/>
  <c r="U61" i="4"/>
  <c r="I61" i="4"/>
  <c r="H61" i="4"/>
  <c r="F61" i="4"/>
  <c r="E61" i="4"/>
  <c r="C61" i="4"/>
  <c r="AF72" i="4" s="1"/>
  <c r="B61" i="4"/>
  <c r="AI60" i="4"/>
  <c r="AH60" i="4"/>
  <c r="AG60" i="4"/>
  <c r="X60" i="4"/>
  <c r="W60" i="4"/>
  <c r="Y60" i="4" s="1"/>
  <c r="U60" i="4"/>
  <c r="K60" i="4"/>
  <c r="J60" i="4"/>
  <c r="AI59" i="4"/>
  <c r="AH59" i="4"/>
  <c r="AG59" i="4"/>
  <c r="X59" i="4"/>
  <c r="W59" i="4"/>
  <c r="Y59" i="4" s="1"/>
  <c r="U59" i="4"/>
  <c r="I59" i="4"/>
  <c r="H59" i="4"/>
  <c r="F59" i="4"/>
  <c r="E59" i="4"/>
  <c r="C59" i="4"/>
  <c r="AF71" i="4" s="1"/>
  <c r="B59" i="4"/>
  <c r="AI58" i="4"/>
  <c r="AH58" i="4"/>
  <c r="AG58" i="4"/>
  <c r="X58" i="4"/>
  <c r="W58" i="4"/>
  <c r="Y58" i="4" s="1"/>
  <c r="U58" i="4"/>
  <c r="M58" i="4"/>
  <c r="AI57" i="4"/>
  <c r="AH57" i="4"/>
  <c r="AG57" i="4"/>
  <c r="X57" i="4"/>
  <c r="W57" i="4"/>
  <c r="Y57" i="4" s="1"/>
  <c r="U57" i="4"/>
  <c r="I57" i="4"/>
  <c r="H57" i="4"/>
  <c r="F57" i="4"/>
  <c r="E57" i="4"/>
  <c r="C57" i="4"/>
  <c r="AF70" i="4" s="1"/>
  <c r="B57" i="4"/>
  <c r="AI56" i="4"/>
  <c r="AH56" i="4"/>
  <c r="AG56" i="4"/>
  <c r="X56" i="4"/>
  <c r="W56" i="4"/>
  <c r="Y56" i="4" s="1"/>
  <c r="U56" i="4"/>
  <c r="K56" i="4"/>
  <c r="AI55" i="4"/>
  <c r="AH55" i="4"/>
  <c r="AG55" i="4"/>
  <c r="X55" i="4"/>
  <c r="W55" i="4"/>
  <c r="Y55" i="4" s="1"/>
  <c r="U55" i="4"/>
  <c r="I55" i="4"/>
  <c r="H55" i="4"/>
  <c r="F55" i="4"/>
  <c r="E55" i="4"/>
  <c r="C55" i="4"/>
  <c r="AF69" i="4" s="1"/>
  <c r="B55" i="4"/>
  <c r="AI54" i="4"/>
  <c r="AH54" i="4"/>
  <c r="AG54" i="4"/>
  <c r="X54" i="4"/>
  <c r="W54" i="4"/>
  <c r="Y54" i="4" s="1"/>
  <c r="U54" i="4"/>
  <c r="Q54" i="4"/>
  <c r="P54" i="4"/>
  <c r="AI53" i="4"/>
  <c r="AH53" i="4"/>
  <c r="AG53" i="4"/>
  <c r="X53" i="4"/>
  <c r="W53" i="4"/>
  <c r="Y53" i="4" s="1"/>
  <c r="U53" i="4"/>
  <c r="I53" i="4"/>
  <c r="H53" i="4"/>
  <c r="C53" i="4"/>
  <c r="AF68" i="4" s="1"/>
  <c r="B53" i="4"/>
  <c r="AI52" i="4"/>
  <c r="AH52" i="4"/>
  <c r="AG52" i="4"/>
  <c r="X52" i="4"/>
  <c r="W52" i="4"/>
  <c r="Y52" i="4" s="1"/>
  <c r="U52" i="4"/>
  <c r="K52" i="4"/>
  <c r="J52" i="4"/>
  <c r="AI51" i="4"/>
  <c r="AH51" i="4"/>
  <c r="AG51" i="4"/>
  <c r="X51" i="4"/>
  <c r="W51" i="4"/>
  <c r="Y51" i="4" s="1"/>
  <c r="U51" i="4"/>
  <c r="I51" i="4"/>
  <c r="H51" i="4"/>
  <c r="F51" i="4"/>
  <c r="E51" i="4"/>
  <c r="C51" i="4"/>
  <c r="AF67" i="4" s="1"/>
  <c r="B51" i="4"/>
  <c r="AI50" i="4"/>
  <c r="AH50" i="4"/>
  <c r="AG50" i="4"/>
  <c r="X50" i="4"/>
  <c r="W50" i="4"/>
  <c r="Y50" i="4" s="1"/>
  <c r="U50" i="4"/>
  <c r="U46" i="4" s="1"/>
  <c r="M50" i="4"/>
  <c r="O46" i="4" s="1"/>
  <c r="AI49" i="4"/>
  <c r="AH49" i="4"/>
  <c r="AG49" i="4"/>
  <c r="X49" i="4"/>
  <c r="W49" i="4"/>
  <c r="Y49" i="4" s="1"/>
  <c r="U49" i="4"/>
  <c r="I49" i="4"/>
  <c r="H49" i="4"/>
  <c r="F49" i="4"/>
  <c r="E49" i="4"/>
  <c r="C49" i="4"/>
  <c r="AF66" i="4" s="1"/>
  <c r="B49" i="4"/>
  <c r="AI48" i="4"/>
  <c r="AH48" i="4"/>
  <c r="AG48" i="4"/>
  <c r="X48" i="4"/>
  <c r="W48" i="4"/>
  <c r="Y48" i="4" s="1"/>
  <c r="U48" i="4"/>
  <c r="K48" i="4"/>
  <c r="J48" i="4"/>
  <c r="AI47" i="4"/>
  <c r="AH47" i="4"/>
  <c r="AG47" i="4"/>
  <c r="X47" i="4"/>
  <c r="W47" i="4"/>
  <c r="Y47" i="4" s="1"/>
  <c r="U47" i="4"/>
  <c r="I47" i="4"/>
  <c r="H47" i="4"/>
  <c r="F47" i="4"/>
  <c r="E47" i="4"/>
  <c r="C47" i="4"/>
  <c r="AF65" i="4" s="1"/>
  <c r="B47" i="4"/>
  <c r="AI46" i="4"/>
  <c r="AH46" i="4"/>
  <c r="AG46" i="4"/>
  <c r="X46" i="4"/>
  <c r="W46" i="4"/>
  <c r="Y46" i="4" s="1"/>
  <c r="N46" i="4"/>
  <c r="AI45" i="4"/>
  <c r="AH45" i="4"/>
  <c r="AG45" i="4"/>
  <c r="AB45" i="4"/>
  <c r="X45" i="4"/>
  <c r="W45" i="4"/>
  <c r="AB76" i="4" s="1"/>
  <c r="U45" i="4"/>
  <c r="I45" i="4"/>
  <c r="H45" i="4"/>
  <c r="F45" i="4"/>
  <c r="E45" i="4"/>
  <c r="C45" i="4"/>
  <c r="AF64" i="4" s="1"/>
  <c r="B45" i="4"/>
  <c r="U44" i="4"/>
  <c r="K44" i="4"/>
  <c r="J44" i="4"/>
  <c r="U43" i="4"/>
  <c r="I43" i="4"/>
  <c r="H43" i="4"/>
  <c r="F43" i="4"/>
  <c r="E43" i="4"/>
  <c r="C43" i="4"/>
  <c r="AF63" i="4" s="1"/>
  <c r="B43" i="4"/>
  <c r="U42" i="4"/>
  <c r="M42" i="4"/>
  <c r="U41" i="4"/>
  <c r="I41" i="4"/>
  <c r="H41" i="4"/>
  <c r="F41" i="4"/>
  <c r="E41" i="4"/>
  <c r="C41" i="4"/>
  <c r="AF62" i="4" s="1"/>
  <c r="B41" i="4"/>
  <c r="U40" i="4"/>
  <c r="K40" i="4"/>
  <c r="J40" i="4"/>
  <c r="U39" i="4"/>
  <c r="I39" i="4"/>
  <c r="H39" i="4"/>
  <c r="C39" i="4"/>
  <c r="AF61" i="4" s="1"/>
  <c r="B39" i="4"/>
  <c r="X38" i="4"/>
  <c r="W38" i="4"/>
  <c r="Y38" i="4" s="1"/>
  <c r="Z38" i="4" s="1"/>
  <c r="AA38" i="4" s="1"/>
  <c r="AB38" i="4" s="1"/>
  <c r="AC38" i="4" s="1"/>
  <c r="AD38" i="4" s="1"/>
  <c r="U38" i="4"/>
  <c r="P38" i="4"/>
  <c r="X37" i="4"/>
  <c r="W37" i="4"/>
  <c r="Y37" i="4" s="1"/>
  <c r="Z37" i="4" s="1"/>
  <c r="AA37" i="4" s="1"/>
  <c r="AB37" i="4" s="1"/>
  <c r="AC37" i="4" s="1"/>
  <c r="AD37" i="4" s="1"/>
  <c r="U37" i="4"/>
  <c r="I37" i="4"/>
  <c r="H37" i="4"/>
  <c r="C37" i="4"/>
  <c r="AF60" i="4" s="1"/>
  <c r="B37" i="4"/>
  <c r="X36" i="4"/>
  <c r="W36" i="4"/>
  <c r="Y36" i="4" s="1"/>
  <c r="Z36" i="4" s="1"/>
  <c r="AA36" i="4" s="1"/>
  <c r="AB36" i="4" s="1"/>
  <c r="AC36" i="4" s="1"/>
  <c r="AD36" i="4" s="1"/>
  <c r="U36" i="4"/>
  <c r="K36" i="4"/>
  <c r="J36" i="4"/>
  <c r="X35" i="4"/>
  <c r="W35" i="4"/>
  <c r="Y35" i="4" s="1"/>
  <c r="Z35" i="4" s="1"/>
  <c r="AA35" i="4" s="1"/>
  <c r="AB35" i="4" s="1"/>
  <c r="AC35" i="4" s="1"/>
  <c r="AD35" i="4" s="1"/>
  <c r="U35" i="4"/>
  <c r="I35" i="4"/>
  <c r="H35" i="4"/>
  <c r="F35" i="4"/>
  <c r="E35" i="4"/>
  <c r="C35" i="4"/>
  <c r="AF59" i="4" s="1"/>
  <c r="B35" i="4"/>
  <c r="X34" i="4"/>
  <c r="W34" i="4"/>
  <c r="Y34" i="4" s="1"/>
  <c r="Z34" i="4" s="1"/>
  <c r="AA34" i="4" s="1"/>
  <c r="AB34" i="4" s="1"/>
  <c r="AC34" i="4" s="1"/>
  <c r="AD34" i="4" s="1"/>
  <c r="U34" i="4"/>
  <c r="U30" i="4" s="1"/>
  <c r="M34" i="4"/>
  <c r="X33" i="4"/>
  <c r="W33" i="4"/>
  <c r="Y33" i="4" s="1"/>
  <c r="Z33" i="4" s="1"/>
  <c r="AA33" i="4" s="1"/>
  <c r="AB33" i="4" s="1"/>
  <c r="AC33" i="4" s="1"/>
  <c r="AD33" i="4" s="1"/>
  <c r="U33" i="4"/>
  <c r="I33" i="4"/>
  <c r="H33" i="4"/>
  <c r="F33" i="4"/>
  <c r="E33" i="4"/>
  <c r="C33" i="4"/>
  <c r="AF58" i="4" s="1"/>
  <c r="B33" i="4"/>
  <c r="X32" i="4"/>
  <c r="W32" i="4"/>
  <c r="Y32" i="4" s="1"/>
  <c r="Z32" i="4" s="1"/>
  <c r="AA32" i="4" s="1"/>
  <c r="AB32" i="4" s="1"/>
  <c r="AC32" i="4" s="1"/>
  <c r="AD32" i="4" s="1"/>
  <c r="U32" i="4"/>
  <c r="K32" i="4"/>
  <c r="J32" i="4"/>
  <c r="X31" i="4"/>
  <c r="W31" i="4"/>
  <c r="Y31" i="4" s="1"/>
  <c r="Z31" i="4" s="1"/>
  <c r="AA31" i="4" s="1"/>
  <c r="AB31" i="4" s="1"/>
  <c r="AC31" i="4" s="1"/>
  <c r="AD31" i="4" s="1"/>
  <c r="U31" i="4"/>
  <c r="I31" i="4"/>
  <c r="H31" i="4"/>
  <c r="F31" i="4"/>
  <c r="E31" i="4"/>
  <c r="C31" i="4"/>
  <c r="AF57" i="4" s="1"/>
  <c r="B31" i="4"/>
  <c r="X30" i="4"/>
  <c r="W30" i="4"/>
  <c r="Y30" i="4" s="1"/>
  <c r="Z30" i="4" s="1"/>
  <c r="AA30" i="4" s="1"/>
  <c r="AB30" i="4" s="1"/>
  <c r="AC30" i="4" s="1"/>
  <c r="AD30" i="4" s="1"/>
  <c r="O30" i="4"/>
  <c r="N30" i="4"/>
  <c r="X29" i="4"/>
  <c r="W29" i="4"/>
  <c r="Y29" i="4" s="1"/>
  <c r="Z29" i="4" s="1"/>
  <c r="AA29" i="4" s="1"/>
  <c r="AB29" i="4" s="1"/>
  <c r="AC29" i="4" s="1"/>
  <c r="AD29" i="4" s="1"/>
  <c r="U29" i="4"/>
  <c r="I29" i="4"/>
  <c r="K29" i="4" s="1"/>
  <c r="H29" i="4"/>
  <c r="F29" i="4"/>
  <c r="E29" i="4"/>
  <c r="C29" i="4"/>
  <c r="AF56" i="4" s="1"/>
  <c r="B29" i="4"/>
  <c r="X28" i="4"/>
  <c r="W28" i="4"/>
  <c r="Y28" i="4" s="1"/>
  <c r="Z28" i="4" s="1"/>
  <c r="AA28" i="4" s="1"/>
  <c r="AB28" i="4" s="1"/>
  <c r="AC28" i="4" s="1"/>
  <c r="AD28" i="4" s="1"/>
  <c r="U28" i="4"/>
  <c r="K28" i="4"/>
  <c r="J28" i="4"/>
  <c r="X27" i="4"/>
  <c r="W27" i="4"/>
  <c r="Y27" i="4" s="1"/>
  <c r="Z27" i="4" s="1"/>
  <c r="AA27" i="4" s="1"/>
  <c r="AB27" i="4" s="1"/>
  <c r="AC27" i="4" s="1"/>
  <c r="AD27" i="4" s="1"/>
  <c r="U27" i="4"/>
  <c r="I27" i="4"/>
  <c r="H27" i="4"/>
  <c r="F27" i="4"/>
  <c r="E27" i="4"/>
  <c r="C27" i="4"/>
  <c r="AF55" i="4" s="1"/>
  <c r="B27" i="4"/>
  <c r="X26" i="4"/>
  <c r="W26" i="4"/>
  <c r="Y26" i="4" s="1"/>
  <c r="Z26" i="4" s="1"/>
  <c r="AA26" i="4" s="1"/>
  <c r="AB26" i="4" s="1"/>
  <c r="AC26" i="4" s="1"/>
  <c r="AD26" i="4" s="1"/>
  <c r="U26" i="4"/>
  <c r="M26" i="4"/>
  <c r="X25" i="4"/>
  <c r="W25" i="4"/>
  <c r="Y25" i="4" s="1"/>
  <c r="Z25" i="4" s="1"/>
  <c r="AA25" i="4" s="1"/>
  <c r="AB25" i="4" s="1"/>
  <c r="AC25" i="4" s="1"/>
  <c r="AD25" i="4" s="1"/>
  <c r="U25" i="4"/>
  <c r="I25" i="4"/>
  <c r="H25" i="4"/>
  <c r="F25" i="4"/>
  <c r="E25" i="4"/>
  <c r="C25" i="4"/>
  <c r="AF54" i="4" s="1"/>
  <c r="B25" i="4"/>
  <c r="X24" i="4"/>
  <c r="W24" i="4"/>
  <c r="Y24" i="4" s="1"/>
  <c r="Z24" i="4" s="1"/>
  <c r="AA24" i="4" s="1"/>
  <c r="AB24" i="4" s="1"/>
  <c r="AC24" i="4" s="1"/>
  <c r="AD24" i="4" s="1"/>
  <c r="U24" i="4"/>
  <c r="K24" i="4"/>
  <c r="J24" i="4"/>
  <c r="X23" i="4"/>
  <c r="W23" i="4"/>
  <c r="Y23" i="4" s="1"/>
  <c r="Z23" i="4" s="1"/>
  <c r="AA23" i="4" s="1"/>
  <c r="AB23" i="4" s="1"/>
  <c r="AC23" i="4" s="1"/>
  <c r="AD23" i="4" s="1"/>
  <c r="U23" i="4"/>
  <c r="I23" i="4"/>
  <c r="H23" i="4"/>
  <c r="C23" i="4"/>
  <c r="AF53" i="4" s="1"/>
  <c r="B23" i="4"/>
  <c r="X22" i="4"/>
  <c r="W22" i="4"/>
  <c r="Y22" i="4" s="1"/>
  <c r="Z22" i="4" s="1"/>
  <c r="AA22" i="4" s="1"/>
  <c r="AB22" i="4" s="1"/>
  <c r="AC22" i="4" s="1"/>
  <c r="AD22" i="4" s="1"/>
  <c r="U22" i="4"/>
  <c r="Q22" i="4"/>
  <c r="P22" i="4"/>
  <c r="X21" i="4"/>
  <c r="W21" i="4"/>
  <c r="Y21" i="4" s="1"/>
  <c r="Z21" i="4" s="1"/>
  <c r="AA21" i="4" s="1"/>
  <c r="AB21" i="4" s="1"/>
  <c r="AC21" i="4" s="1"/>
  <c r="AD21" i="4" s="1"/>
  <c r="U21" i="4"/>
  <c r="I21" i="4"/>
  <c r="H21" i="4"/>
  <c r="F21" i="4"/>
  <c r="E21" i="4"/>
  <c r="C21" i="4"/>
  <c r="AF52" i="4" s="1"/>
  <c r="B21" i="4"/>
  <c r="X20" i="4"/>
  <c r="W20" i="4"/>
  <c r="Y20" i="4" s="1"/>
  <c r="Z20" i="4" s="1"/>
  <c r="AA20" i="4" s="1"/>
  <c r="AB20" i="4" s="1"/>
  <c r="AC20" i="4" s="1"/>
  <c r="AD20" i="4" s="1"/>
  <c r="U20" i="4"/>
  <c r="K20" i="4"/>
  <c r="X19" i="4"/>
  <c r="W19" i="4"/>
  <c r="Y19" i="4" s="1"/>
  <c r="Z19" i="4" s="1"/>
  <c r="AA19" i="4" s="1"/>
  <c r="AB19" i="4" s="1"/>
  <c r="AC19" i="4" s="1"/>
  <c r="AD19" i="4" s="1"/>
  <c r="U19" i="4"/>
  <c r="I19" i="4"/>
  <c r="H19" i="4"/>
  <c r="F19" i="4"/>
  <c r="E19" i="4"/>
  <c r="C19" i="4"/>
  <c r="AF51" i="4" s="1"/>
  <c r="B19" i="4"/>
  <c r="X18" i="4"/>
  <c r="W18" i="4"/>
  <c r="Y18" i="4" s="1"/>
  <c r="Z18" i="4" s="1"/>
  <c r="AA18" i="4" s="1"/>
  <c r="AB18" i="4" s="1"/>
  <c r="AC18" i="4" s="1"/>
  <c r="AD18" i="4" s="1"/>
  <c r="U18" i="4"/>
  <c r="M18" i="4"/>
  <c r="L18" i="4"/>
  <c r="X17" i="4"/>
  <c r="W17" i="4"/>
  <c r="Y17" i="4" s="1"/>
  <c r="Z17" i="4" s="1"/>
  <c r="AA17" i="4" s="1"/>
  <c r="AB17" i="4" s="1"/>
  <c r="AC17" i="4" s="1"/>
  <c r="AD17" i="4" s="1"/>
  <c r="U17" i="4"/>
  <c r="I17" i="4"/>
  <c r="H17" i="4"/>
  <c r="F17" i="4"/>
  <c r="E17" i="4"/>
  <c r="C17" i="4"/>
  <c r="AF50" i="4" s="1"/>
  <c r="B17" i="4"/>
  <c r="X16" i="4"/>
  <c r="W16" i="4"/>
  <c r="Y16" i="4" s="1"/>
  <c r="Z16" i="4" s="1"/>
  <c r="AA16" i="4" s="1"/>
  <c r="AB16" i="4" s="1"/>
  <c r="AC16" i="4" s="1"/>
  <c r="AD16" i="4" s="1"/>
  <c r="U16" i="4"/>
  <c r="T16" i="4"/>
  <c r="K16" i="4"/>
  <c r="X15" i="4"/>
  <c r="W15" i="4"/>
  <c r="Y15" i="4" s="1"/>
  <c r="Z15" i="4" s="1"/>
  <c r="AA15" i="4" s="1"/>
  <c r="AB15" i="4" s="1"/>
  <c r="AC15" i="4" s="1"/>
  <c r="AD15" i="4" s="1"/>
  <c r="U15" i="4"/>
  <c r="T15" i="4"/>
  <c r="I15" i="4"/>
  <c r="H15" i="4"/>
  <c r="F15" i="4"/>
  <c r="E15" i="4"/>
  <c r="C15" i="4"/>
  <c r="AF49" i="4" s="1"/>
  <c r="B15" i="4"/>
  <c r="X14" i="4"/>
  <c r="W14" i="4"/>
  <c r="Y14" i="4" s="1"/>
  <c r="Z14" i="4" s="1"/>
  <c r="AA14" i="4" s="1"/>
  <c r="AB14" i="4" s="1"/>
  <c r="AC14" i="4" s="1"/>
  <c r="AD14" i="4" s="1"/>
  <c r="T14" i="4"/>
  <c r="N14" i="4"/>
  <c r="X13" i="4"/>
  <c r="W13" i="4"/>
  <c r="Y13" i="4" s="1"/>
  <c r="Z13" i="4" s="1"/>
  <c r="AA13" i="4" s="1"/>
  <c r="AB13" i="4" s="1"/>
  <c r="AC13" i="4" s="1"/>
  <c r="AD13" i="4" s="1"/>
  <c r="U13" i="4"/>
  <c r="T13" i="4"/>
  <c r="I13" i="4"/>
  <c r="H13" i="4"/>
  <c r="F13" i="4"/>
  <c r="E13" i="4"/>
  <c r="C13" i="4"/>
  <c r="AF48" i="4" s="1"/>
  <c r="B13" i="4"/>
  <c r="X12" i="4"/>
  <c r="W12" i="4"/>
  <c r="Y12" i="4" s="1"/>
  <c r="Z12" i="4" s="1"/>
  <c r="AA12" i="4" s="1"/>
  <c r="AB12" i="4" s="1"/>
  <c r="AC12" i="4" s="1"/>
  <c r="AD12" i="4" s="1"/>
  <c r="U12" i="4"/>
  <c r="T12" i="4"/>
  <c r="K12" i="4"/>
  <c r="J12" i="4"/>
  <c r="X11" i="4"/>
  <c r="W11" i="4"/>
  <c r="Y11" i="4" s="1"/>
  <c r="Z11" i="4" s="1"/>
  <c r="AA11" i="4" s="1"/>
  <c r="AB11" i="4" s="1"/>
  <c r="AC11" i="4" s="1"/>
  <c r="AD11" i="4" s="1"/>
  <c r="U11" i="4"/>
  <c r="T11" i="4"/>
  <c r="I11" i="4"/>
  <c r="H11" i="4"/>
  <c r="F11" i="4"/>
  <c r="E11" i="4"/>
  <c r="C11" i="4"/>
  <c r="AF47" i="4" s="1"/>
  <c r="B11" i="4"/>
  <c r="X10" i="4"/>
  <c r="W10" i="4"/>
  <c r="Y10" i="4" s="1"/>
  <c r="Z10" i="4" s="1"/>
  <c r="AA10" i="4" s="1"/>
  <c r="AB10" i="4" s="1"/>
  <c r="AC10" i="4" s="1"/>
  <c r="AD10" i="4" s="1"/>
  <c r="U10" i="4"/>
  <c r="U14" i="4" s="1"/>
  <c r="T10" i="4"/>
  <c r="M10" i="4"/>
  <c r="O14" i="4" s="1"/>
  <c r="X9" i="4"/>
  <c r="W9" i="4"/>
  <c r="Y9" i="4" s="1"/>
  <c r="Z9" i="4" s="1"/>
  <c r="AA9" i="4" s="1"/>
  <c r="AB9" i="4" s="1"/>
  <c r="AC9" i="4" s="1"/>
  <c r="AD9" i="4" s="1"/>
  <c r="U9" i="4"/>
  <c r="T9" i="4"/>
  <c r="I9" i="4"/>
  <c r="H9" i="4"/>
  <c r="F9" i="4"/>
  <c r="E9" i="4"/>
  <c r="C9" i="4"/>
  <c r="AF46" i="4" s="1"/>
  <c r="B9" i="4"/>
  <c r="X8" i="4"/>
  <c r="W8" i="4"/>
  <c r="Y8" i="4" s="1"/>
  <c r="Z8" i="4" s="1"/>
  <c r="AA8" i="4" s="1"/>
  <c r="AB8" i="4" s="1"/>
  <c r="AC8" i="4" s="1"/>
  <c r="AD8" i="4" s="1"/>
  <c r="U8" i="4"/>
  <c r="T8" i="4"/>
  <c r="K8" i="4"/>
  <c r="J8" i="4"/>
  <c r="X7" i="4"/>
  <c r="W7" i="4"/>
  <c r="Y7" i="4" s="1"/>
  <c r="U7" i="4"/>
  <c r="T7" i="4"/>
  <c r="I7" i="4"/>
  <c r="H7" i="4"/>
  <c r="F7" i="4"/>
  <c r="C7" i="4"/>
  <c r="AF45" i="4" s="1"/>
  <c r="B7" i="4"/>
  <c r="Q4" i="4"/>
  <c r="L4" i="4"/>
  <c r="J4" i="4"/>
  <c r="F4" i="4"/>
  <c r="D4" i="4"/>
  <c r="A4" i="4"/>
  <c r="Y2" i="4"/>
  <c r="X2" i="4"/>
  <c r="W2" i="4"/>
  <c r="V2" i="4"/>
  <c r="C2" i="4"/>
  <c r="B2" i="4"/>
  <c r="A2" i="4"/>
  <c r="V1" i="4"/>
  <c r="A1" i="4"/>
  <c r="P79" i="3"/>
  <c r="H79" i="3"/>
  <c r="G79" i="3"/>
  <c r="E79" i="3"/>
  <c r="P78" i="3"/>
  <c r="H78" i="3"/>
  <c r="G78" i="3"/>
  <c r="E78" i="3"/>
  <c r="H77" i="3"/>
  <c r="G77" i="3"/>
  <c r="E77" i="3"/>
  <c r="AI76" i="3"/>
  <c r="AH76" i="3"/>
  <c r="AG76" i="3"/>
  <c r="X76" i="3"/>
  <c r="W76" i="3"/>
  <c r="Y76" i="3" s="1"/>
  <c r="H76" i="3"/>
  <c r="G76" i="3"/>
  <c r="E76" i="3"/>
  <c r="AI75" i="3"/>
  <c r="AH75" i="3"/>
  <c r="AG75" i="3"/>
  <c r="X75" i="3"/>
  <c r="W75" i="3"/>
  <c r="Y75" i="3" s="1"/>
  <c r="H75" i="3"/>
  <c r="G75" i="3"/>
  <c r="E75" i="3"/>
  <c r="AI74" i="3"/>
  <c r="AH74" i="3"/>
  <c r="AG74" i="3"/>
  <c r="X74" i="3"/>
  <c r="W74" i="3"/>
  <c r="Y74" i="3" s="1"/>
  <c r="H74" i="3"/>
  <c r="G74" i="3"/>
  <c r="E74" i="3"/>
  <c r="AI73" i="3"/>
  <c r="AH73" i="3"/>
  <c r="AG73" i="3"/>
  <c r="X73" i="3"/>
  <c r="W73" i="3"/>
  <c r="Y73" i="3" s="1"/>
  <c r="H73" i="3"/>
  <c r="G73" i="3"/>
  <c r="E73" i="3"/>
  <c r="AI72" i="3"/>
  <c r="AH72" i="3"/>
  <c r="AG72" i="3"/>
  <c r="X72" i="3"/>
  <c r="W72" i="3"/>
  <c r="Y72" i="3" s="1"/>
  <c r="H72" i="3"/>
  <c r="G72" i="3"/>
  <c r="E72" i="3"/>
  <c r="AI71" i="3"/>
  <c r="AH71" i="3"/>
  <c r="AG71" i="3"/>
  <c r="X71" i="3"/>
  <c r="W71" i="3"/>
  <c r="Y71" i="3" s="1"/>
  <c r="AI70" i="3"/>
  <c r="AH70" i="3"/>
  <c r="AG70" i="3"/>
  <c r="X70" i="3"/>
  <c r="W70" i="3"/>
  <c r="Y70" i="3" s="1"/>
  <c r="AI69" i="3"/>
  <c r="AH69" i="3"/>
  <c r="AG69" i="3"/>
  <c r="X69" i="3"/>
  <c r="W69" i="3"/>
  <c r="Y69" i="3" s="1"/>
  <c r="U69" i="3"/>
  <c r="I69" i="3"/>
  <c r="H69" i="3"/>
  <c r="F69" i="3"/>
  <c r="C69" i="3"/>
  <c r="AF76" i="3" s="1"/>
  <c r="B69" i="3"/>
  <c r="AI68" i="3"/>
  <c r="AH68" i="3"/>
  <c r="AG68" i="3"/>
  <c r="X68" i="3"/>
  <c r="W68" i="3"/>
  <c r="Y68" i="3" s="1"/>
  <c r="U68" i="3"/>
  <c r="K68" i="3"/>
  <c r="J68" i="3"/>
  <c r="AI67" i="3"/>
  <c r="AH67" i="3"/>
  <c r="AG67" i="3"/>
  <c r="X67" i="3"/>
  <c r="W67" i="3"/>
  <c r="Y67" i="3" s="1"/>
  <c r="U67" i="3"/>
  <c r="I67" i="3"/>
  <c r="H67" i="3"/>
  <c r="F67" i="3"/>
  <c r="E67" i="3"/>
  <c r="C67" i="3"/>
  <c r="AF75" i="3" s="1"/>
  <c r="B67" i="3"/>
  <c r="AI66" i="3"/>
  <c r="AH66" i="3"/>
  <c r="AG66" i="3"/>
  <c r="X66" i="3"/>
  <c r="W66" i="3"/>
  <c r="Y66" i="3" s="1"/>
  <c r="U66" i="3"/>
  <c r="M66" i="3"/>
  <c r="AI65" i="3"/>
  <c r="AH65" i="3"/>
  <c r="AG65" i="3"/>
  <c r="X65" i="3"/>
  <c r="W65" i="3"/>
  <c r="Y65" i="3" s="1"/>
  <c r="U65" i="3"/>
  <c r="I65" i="3"/>
  <c r="H65" i="3"/>
  <c r="F65" i="3"/>
  <c r="E65" i="3"/>
  <c r="C65" i="3"/>
  <c r="AF74" i="3" s="1"/>
  <c r="B65" i="3"/>
  <c r="AI64" i="3"/>
  <c r="AH64" i="3"/>
  <c r="AG64" i="3"/>
  <c r="X64" i="3"/>
  <c r="W64" i="3"/>
  <c r="Y64" i="3" s="1"/>
  <c r="U64" i="3"/>
  <c r="K64" i="3"/>
  <c r="J64" i="3"/>
  <c r="AI63" i="3"/>
  <c r="AH63" i="3"/>
  <c r="AG63" i="3"/>
  <c r="X63" i="3"/>
  <c r="W63" i="3"/>
  <c r="Y63" i="3" s="1"/>
  <c r="U63" i="3"/>
  <c r="R63" i="3"/>
  <c r="R62" i="3" s="1"/>
  <c r="I63" i="3"/>
  <c r="H63" i="3"/>
  <c r="F63" i="3"/>
  <c r="E63" i="3"/>
  <c r="C63" i="3"/>
  <c r="AF73" i="3" s="1"/>
  <c r="B63" i="3"/>
  <c r="AI62" i="3"/>
  <c r="AH62" i="3"/>
  <c r="AG62" i="3"/>
  <c r="X62" i="3"/>
  <c r="W62" i="3"/>
  <c r="Y62" i="3" s="1"/>
  <c r="U62" i="3"/>
  <c r="N62" i="3"/>
  <c r="AI61" i="3"/>
  <c r="AH61" i="3"/>
  <c r="AG61" i="3"/>
  <c r="X61" i="3"/>
  <c r="W61" i="3"/>
  <c r="Y61" i="3" s="1"/>
  <c r="U61" i="3"/>
  <c r="I61" i="3"/>
  <c r="H61" i="3"/>
  <c r="F61" i="3"/>
  <c r="E61" i="3"/>
  <c r="C61" i="3"/>
  <c r="AF72" i="3" s="1"/>
  <c r="B61" i="3"/>
  <c r="AI60" i="3"/>
  <c r="AH60" i="3"/>
  <c r="AG60" i="3"/>
  <c r="X60" i="3"/>
  <c r="W60" i="3"/>
  <c r="Y60" i="3" s="1"/>
  <c r="U60" i="3"/>
  <c r="K60" i="3"/>
  <c r="J60" i="3"/>
  <c r="AI59" i="3"/>
  <c r="AH59" i="3"/>
  <c r="AG59" i="3"/>
  <c r="X59" i="3"/>
  <c r="W59" i="3"/>
  <c r="Y59" i="3" s="1"/>
  <c r="U59" i="3"/>
  <c r="I59" i="3"/>
  <c r="H59" i="3"/>
  <c r="F59" i="3"/>
  <c r="E59" i="3"/>
  <c r="C59" i="3"/>
  <c r="AF71" i="3" s="1"/>
  <c r="B59" i="3"/>
  <c r="AI58" i="3"/>
  <c r="AH58" i="3"/>
  <c r="AG58" i="3"/>
  <c r="X58" i="3"/>
  <c r="W58" i="3"/>
  <c r="Y58" i="3" s="1"/>
  <c r="U58" i="3"/>
  <c r="M58" i="3"/>
  <c r="O62" i="3" s="1"/>
  <c r="AI57" i="3"/>
  <c r="AH57" i="3"/>
  <c r="AG57" i="3"/>
  <c r="X57" i="3"/>
  <c r="W57" i="3"/>
  <c r="Y57" i="3" s="1"/>
  <c r="U57" i="3"/>
  <c r="I57" i="3"/>
  <c r="H57" i="3"/>
  <c r="F57" i="3"/>
  <c r="E57" i="3"/>
  <c r="C57" i="3"/>
  <c r="AF70" i="3" s="1"/>
  <c r="B57" i="3"/>
  <c r="AI56" i="3"/>
  <c r="AH56" i="3"/>
  <c r="AG56" i="3"/>
  <c r="X56" i="3"/>
  <c r="W56" i="3"/>
  <c r="Y56" i="3" s="1"/>
  <c r="U56" i="3"/>
  <c r="K56" i="3"/>
  <c r="AI55" i="3"/>
  <c r="AH55" i="3"/>
  <c r="AG55" i="3"/>
  <c r="X55" i="3"/>
  <c r="W55" i="3"/>
  <c r="Y55" i="3" s="1"/>
  <c r="U55" i="3"/>
  <c r="I55" i="3"/>
  <c r="H55" i="3"/>
  <c r="C55" i="3"/>
  <c r="AF69" i="3" s="1"/>
  <c r="B55" i="3"/>
  <c r="AI54" i="3"/>
  <c r="AH54" i="3"/>
  <c r="AG54" i="3"/>
  <c r="X54" i="3"/>
  <c r="W54" i="3"/>
  <c r="Y54" i="3" s="1"/>
  <c r="U54" i="3"/>
  <c r="Q54" i="3"/>
  <c r="P54" i="3"/>
  <c r="AI53" i="3"/>
  <c r="AH53" i="3"/>
  <c r="AG53" i="3"/>
  <c r="X53" i="3"/>
  <c r="W53" i="3"/>
  <c r="Y53" i="3" s="1"/>
  <c r="U53" i="3"/>
  <c r="I53" i="3"/>
  <c r="H53" i="3"/>
  <c r="C53" i="3"/>
  <c r="AF68" i="3" s="1"/>
  <c r="B53" i="3"/>
  <c r="AI52" i="3"/>
  <c r="AH52" i="3"/>
  <c r="AG52" i="3"/>
  <c r="X52" i="3"/>
  <c r="W52" i="3"/>
  <c r="Y52" i="3" s="1"/>
  <c r="U52" i="3"/>
  <c r="K52" i="3"/>
  <c r="J52" i="3"/>
  <c r="AI51" i="3"/>
  <c r="AH51" i="3"/>
  <c r="AG51" i="3"/>
  <c r="X51" i="3"/>
  <c r="W51" i="3"/>
  <c r="Y51" i="3" s="1"/>
  <c r="U51" i="3"/>
  <c r="I51" i="3"/>
  <c r="H51" i="3"/>
  <c r="F51" i="3"/>
  <c r="E51" i="3"/>
  <c r="C51" i="3"/>
  <c r="AF67" i="3" s="1"/>
  <c r="B51" i="3"/>
  <c r="AI50" i="3"/>
  <c r="AH50" i="3"/>
  <c r="AG50" i="3"/>
  <c r="X50" i="3"/>
  <c r="W50" i="3"/>
  <c r="Y50" i="3" s="1"/>
  <c r="U50" i="3"/>
  <c r="U46" i="3" s="1"/>
  <c r="M50" i="3"/>
  <c r="O46" i="3" s="1"/>
  <c r="AI49" i="3"/>
  <c r="AH49" i="3"/>
  <c r="AG49" i="3"/>
  <c r="X49" i="3"/>
  <c r="W49" i="3"/>
  <c r="Y49" i="3" s="1"/>
  <c r="U49" i="3"/>
  <c r="I49" i="3"/>
  <c r="H49" i="3"/>
  <c r="F49" i="3"/>
  <c r="E49" i="3"/>
  <c r="C49" i="3"/>
  <c r="AF66" i="3" s="1"/>
  <c r="B49" i="3"/>
  <c r="AI48" i="3"/>
  <c r="AH48" i="3"/>
  <c r="AG48" i="3"/>
  <c r="X48" i="3"/>
  <c r="W48" i="3"/>
  <c r="Y48" i="3" s="1"/>
  <c r="U48" i="3"/>
  <c r="K48" i="3"/>
  <c r="J48" i="3"/>
  <c r="AI47" i="3"/>
  <c r="AH47" i="3"/>
  <c r="AG47" i="3"/>
  <c r="X47" i="3"/>
  <c r="W47" i="3"/>
  <c r="Y47" i="3" s="1"/>
  <c r="U47" i="3"/>
  <c r="I47" i="3"/>
  <c r="H47" i="3"/>
  <c r="F47" i="3"/>
  <c r="E47" i="3"/>
  <c r="C47" i="3"/>
  <c r="AF65" i="3" s="1"/>
  <c r="B47" i="3"/>
  <c r="AI46" i="3"/>
  <c r="AH46" i="3"/>
  <c r="AG46" i="3"/>
  <c r="X46" i="3"/>
  <c r="W46" i="3"/>
  <c r="Y46" i="3" s="1"/>
  <c r="N46" i="3"/>
  <c r="AI45" i="3"/>
  <c r="AH45" i="3"/>
  <c r="AG45" i="3"/>
  <c r="X45" i="3"/>
  <c r="W45" i="3"/>
  <c r="AB76" i="3" s="1"/>
  <c r="U45" i="3"/>
  <c r="I45" i="3"/>
  <c r="H45" i="3"/>
  <c r="F45" i="3"/>
  <c r="E45" i="3"/>
  <c r="C45" i="3"/>
  <c r="AF64" i="3" s="1"/>
  <c r="B45" i="3"/>
  <c r="U44" i="3"/>
  <c r="K44" i="3"/>
  <c r="J44" i="3"/>
  <c r="U43" i="3"/>
  <c r="I43" i="3"/>
  <c r="H43" i="3"/>
  <c r="F43" i="3"/>
  <c r="E43" i="3"/>
  <c r="C43" i="3"/>
  <c r="AF63" i="3" s="1"/>
  <c r="B43" i="3"/>
  <c r="U42" i="3"/>
  <c r="M42" i="3"/>
  <c r="U41" i="3"/>
  <c r="I41" i="3"/>
  <c r="H41" i="3"/>
  <c r="F41" i="3"/>
  <c r="E41" i="3"/>
  <c r="C41" i="3"/>
  <c r="AF62" i="3" s="1"/>
  <c r="B41" i="3"/>
  <c r="U40" i="3"/>
  <c r="K40" i="3"/>
  <c r="J40" i="3"/>
  <c r="U39" i="3"/>
  <c r="I39" i="3"/>
  <c r="H39" i="3"/>
  <c r="C39" i="3"/>
  <c r="AF61" i="3" s="1"/>
  <c r="B39" i="3"/>
  <c r="X38" i="3"/>
  <c r="W38" i="3"/>
  <c r="Y38" i="3" s="1"/>
  <c r="Z38" i="3" s="1"/>
  <c r="AA38" i="3" s="1"/>
  <c r="AB38" i="3" s="1"/>
  <c r="AC38" i="3" s="1"/>
  <c r="AD38" i="3" s="1"/>
  <c r="U38" i="3"/>
  <c r="P38" i="3"/>
  <c r="X37" i="3"/>
  <c r="W37" i="3"/>
  <c r="Y37" i="3" s="1"/>
  <c r="Z37" i="3" s="1"/>
  <c r="AA37" i="3" s="1"/>
  <c r="AB37" i="3" s="1"/>
  <c r="AC37" i="3" s="1"/>
  <c r="AD37" i="3" s="1"/>
  <c r="U37" i="3"/>
  <c r="I37" i="3"/>
  <c r="H37" i="3"/>
  <c r="C37" i="3"/>
  <c r="AF60" i="3" s="1"/>
  <c r="B37" i="3"/>
  <c r="X36" i="3"/>
  <c r="W36" i="3"/>
  <c r="Y36" i="3" s="1"/>
  <c r="Z36" i="3" s="1"/>
  <c r="AA36" i="3" s="1"/>
  <c r="AB36" i="3" s="1"/>
  <c r="AC36" i="3" s="1"/>
  <c r="AD36" i="3" s="1"/>
  <c r="U36" i="3"/>
  <c r="K36" i="3"/>
  <c r="J36" i="3"/>
  <c r="X35" i="3"/>
  <c r="W35" i="3"/>
  <c r="Y35" i="3" s="1"/>
  <c r="Z35" i="3" s="1"/>
  <c r="AA35" i="3" s="1"/>
  <c r="AB35" i="3" s="1"/>
  <c r="AC35" i="3" s="1"/>
  <c r="AD35" i="3" s="1"/>
  <c r="U35" i="3"/>
  <c r="I35" i="3"/>
  <c r="H35" i="3"/>
  <c r="F35" i="3"/>
  <c r="E35" i="3"/>
  <c r="C35" i="3"/>
  <c r="AF59" i="3" s="1"/>
  <c r="B35" i="3"/>
  <c r="X34" i="3"/>
  <c r="W34" i="3"/>
  <c r="Y34" i="3" s="1"/>
  <c r="Z34" i="3" s="1"/>
  <c r="AA34" i="3" s="1"/>
  <c r="AB34" i="3" s="1"/>
  <c r="AC34" i="3" s="1"/>
  <c r="AD34" i="3" s="1"/>
  <c r="U34" i="3"/>
  <c r="M34" i="3"/>
  <c r="X33" i="3"/>
  <c r="W33" i="3"/>
  <c r="Y33" i="3" s="1"/>
  <c r="Z33" i="3" s="1"/>
  <c r="AA33" i="3" s="1"/>
  <c r="AB33" i="3" s="1"/>
  <c r="AC33" i="3" s="1"/>
  <c r="AD33" i="3" s="1"/>
  <c r="U33" i="3"/>
  <c r="I33" i="3"/>
  <c r="H33" i="3"/>
  <c r="F33" i="3"/>
  <c r="E33" i="3"/>
  <c r="C33" i="3"/>
  <c r="AF58" i="3" s="1"/>
  <c r="B33" i="3"/>
  <c r="X32" i="3"/>
  <c r="W32" i="3"/>
  <c r="Y32" i="3" s="1"/>
  <c r="Z32" i="3" s="1"/>
  <c r="AA32" i="3" s="1"/>
  <c r="AB32" i="3" s="1"/>
  <c r="AC32" i="3" s="1"/>
  <c r="AD32" i="3" s="1"/>
  <c r="U32" i="3"/>
  <c r="K32" i="3"/>
  <c r="J32" i="3"/>
  <c r="X31" i="3"/>
  <c r="W31" i="3"/>
  <c r="Y31" i="3" s="1"/>
  <c r="Z31" i="3" s="1"/>
  <c r="AA31" i="3" s="1"/>
  <c r="AB31" i="3" s="1"/>
  <c r="AC31" i="3" s="1"/>
  <c r="AD31" i="3" s="1"/>
  <c r="U31" i="3"/>
  <c r="I31" i="3"/>
  <c r="H31" i="3"/>
  <c r="F31" i="3"/>
  <c r="E31" i="3"/>
  <c r="C31" i="3"/>
  <c r="AF57" i="3" s="1"/>
  <c r="B31" i="3"/>
  <c r="X30" i="3"/>
  <c r="W30" i="3"/>
  <c r="Y30" i="3" s="1"/>
  <c r="Z30" i="3" s="1"/>
  <c r="AA30" i="3" s="1"/>
  <c r="AB30" i="3" s="1"/>
  <c r="AC30" i="3" s="1"/>
  <c r="AD30" i="3" s="1"/>
  <c r="N30" i="3"/>
  <c r="X29" i="3"/>
  <c r="W29" i="3"/>
  <c r="Y29" i="3" s="1"/>
  <c r="Z29" i="3" s="1"/>
  <c r="AA29" i="3" s="1"/>
  <c r="AB29" i="3" s="1"/>
  <c r="AC29" i="3" s="1"/>
  <c r="AD29" i="3" s="1"/>
  <c r="U29" i="3"/>
  <c r="I29" i="3"/>
  <c r="K29" i="3" s="1"/>
  <c r="H29" i="3"/>
  <c r="F29" i="3"/>
  <c r="E29" i="3"/>
  <c r="C29" i="3"/>
  <c r="AF56" i="3" s="1"/>
  <c r="B29" i="3"/>
  <c r="X28" i="3"/>
  <c r="W28" i="3"/>
  <c r="Y28" i="3" s="1"/>
  <c r="Z28" i="3" s="1"/>
  <c r="AA28" i="3" s="1"/>
  <c r="AB28" i="3" s="1"/>
  <c r="AC28" i="3" s="1"/>
  <c r="AD28" i="3" s="1"/>
  <c r="U28" i="3"/>
  <c r="K28" i="3"/>
  <c r="J28" i="3"/>
  <c r="X27" i="3"/>
  <c r="W27" i="3"/>
  <c r="Y27" i="3" s="1"/>
  <c r="Z27" i="3" s="1"/>
  <c r="AA27" i="3" s="1"/>
  <c r="AB27" i="3" s="1"/>
  <c r="AC27" i="3" s="1"/>
  <c r="AD27" i="3" s="1"/>
  <c r="U27" i="3"/>
  <c r="I27" i="3"/>
  <c r="H27" i="3"/>
  <c r="F27" i="3"/>
  <c r="E27" i="3"/>
  <c r="C27" i="3"/>
  <c r="AF55" i="3" s="1"/>
  <c r="B27" i="3"/>
  <c r="X26" i="3"/>
  <c r="W26" i="3"/>
  <c r="Y26" i="3" s="1"/>
  <c r="Z26" i="3" s="1"/>
  <c r="AA26" i="3" s="1"/>
  <c r="AB26" i="3" s="1"/>
  <c r="AC26" i="3" s="1"/>
  <c r="AD26" i="3" s="1"/>
  <c r="U26" i="3"/>
  <c r="U30" i="3" s="1"/>
  <c r="M26" i="3"/>
  <c r="O30" i="3" s="1"/>
  <c r="X25" i="3"/>
  <c r="W25" i="3"/>
  <c r="Y25" i="3" s="1"/>
  <c r="Z25" i="3" s="1"/>
  <c r="AA25" i="3" s="1"/>
  <c r="AB25" i="3" s="1"/>
  <c r="AC25" i="3" s="1"/>
  <c r="AD25" i="3" s="1"/>
  <c r="U25" i="3"/>
  <c r="I25" i="3"/>
  <c r="H25" i="3"/>
  <c r="F25" i="3"/>
  <c r="E25" i="3"/>
  <c r="C25" i="3"/>
  <c r="AF54" i="3" s="1"/>
  <c r="B25" i="3"/>
  <c r="X24" i="3"/>
  <c r="W24" i="3"/>
  <c r="Y24" i="3" s="1"/>
  <c r="Z24" i="3" s="1"/>
  <c r="AA24" i="3" s="1"/>
  <c r="AB24" i="3" s="1"/>
  <c r="AC24" i="3" s="1"/>
  <c r="AD24" i="3" s="1"/>
  <c r="U24" i="3"/>
  <c r="K24" i="3"/>
  <c r="J24" i="3"/>
  <c r="X23" i="3"/>
  <c r="W23" i="3"/>
  <c r="Y23" i="3" s="1"/>
  <c r="Z23" i="3" s="1"/>
  <c r="AA23" i="3" s="1"/>
  <c r="AB23" i="3" s="1"/>
  <c r="AC23" i="3" s="1"/>
  <c r="AD23" i="3" s="1"/>
  <c r="U23" i="3"/>
  <c r="I23" i="3"/>
  <c r="H23" i="3"/>
  <c r="C23" i="3"/>
  <c r="AF53" i="3" s="1"/>
  <c r="B23" i="3"/>
  <c r="X22" i="3"/>
  <c r="W22" i="3"/>
  <c r="Y22" i="3" s="1"/>
  <c r="Z22" i="3" s="1"/>
  <c r="AA22" i="3" s="1"/>
  <c r="AB22" i="3" s="1"/>
  <c r="AC22" i="3" s="1"/>
  <c r="AD22" i="3" s="1"/>
  <c r="U22" i="3"/>
  <c r="Q22" i="3"/>
  <c r="P22" i="3"/>
  <c r="X21" i="3"/>
  <c r="W21" i="3"/>
  <c r="Y21" i="3" s="1"/>
  <c r="Z21" i="3" s="1"/>
  <c r="AA21" i="3" s="1"/>
  <c r="AB21" i="3" s="1"/>
  <c r="AC21" i="3" s="1"/>
  <c r="AD21" i="3" s="1"/>
  <c r="U21" i="3"/>
  <c r="I21" i="3"/>
  <c r="H21" i="3"/>
  <c r="C21" i="3"/>
  <c r="AF52" i="3" s="1"/>
  <c r="B21" i="3"/>
  <c r="X20" i="3"/>
  <c r="W20" i="3"/>
  <c r="Y20" i="3" s="1"/>
  <c r="Z20" i="3" s="1"/>
  <c r="AA20" i="3" s="1"/>
  <c r="AB20" i="3" s="1"/>
  <c r="AC20" i="3" s="1"/>
  <c r="AD20" i="3" s="1"/>
  <c r="U20" i="3"/>
  <c r="K20" i="3"/>
  <c r="X19" i="3"/>
  <c r="W19" i="3"/>
  <c r="Y19" i="3" s="1"/>
  <c r="Z19" i="3" s="1"/>
  <c r="AA19" i="3" s="1"/>
  <c r="AB19" i="3" s="1"/>
  <c r="AC19" i="3" s="1"/>
  <c r="AD19" i="3" s="1"/>
  <c r="U19" i="3"/>
  <c r="I19" i="3"/>
  <c r="H19" i="3"/>
  <c r="F19" i="3"/>
  <c r="E19" i="3"/>
  <c r="C19" i="3"/>
  <c r="AF51" i="3" s="1"/>
  <c r="B19" i="3"/>
  <c r="X18" i="3"/>
  <c r="W18" i="3"/>
  <c r="Y18" i="3" s="1"/>
  <c r="Z18" i="3" s="1"/>
  <c r="AA18" i="3" s="1"/>
  <c r="AB18" i="3" s="1"/>
  <c r="AC18" i="3" s="1"/>
  <c r="AD18" i="3" s="1"/>
  <c r="U18" i="3"/>
  <c r="L18" i="3"/>
  <c r="X17" i="3"/>
  <c r="W17" i="3"/>
  <c r="Y17" i="3" s="1"/>
  <c r="Z17" i="3" s="1"/>
  <c r="AA17" i="3" s="1"/>
  <c r="AB17" i="3" s="1"/>
  <c r="AC17" i="3" s="1"/>
  <c r="AD17" i="3" s="1"/>
  <c r="U17" i="3"/>
  <c r="I17" i="3"/>
  <c r="H17" i="3"/>
  <c r="F17" i="3"/>
  <c r="E17" i="3"/>
  <c r="C17" i="3"/>
  <c r="AF50" i="3" s="1"/>
  <c r="B17" i="3"/>
  <c r="X16" i="3"/>
  <c r="W16" i="3"/>
  <c r="Y16" i="3" s="1"/>
  <c r="Z16" i="3" s="1"/>
  <c r="AA16" i="3" s="1"/>
  <c r="AB16" i="3" s="1"/>
  <c r="AC16" i="3" s="1"/>
  <c r="AD16" i="3" s="1"/>
  <c r="U16" i="3"/>
  <c r="T16" i="3"/>
  <c r="K16" i="3"/>
  <c r="M18" i="3" s="1"/>
  <c r="X15" i="3"/>
  <c r="W15" i="3"/>
  <c r="Y15" i="3" s="1"/>
  <c r="Z15" i="3" s="1"/>
  <c r="AA15" i="3" s="1"/>
  <c r="AB15" i="3" s="1"/>
  <c r="AC15" i="3" s="1"/>
  <c r="AD15" i="3" s="1"/>
  <c r="U15" i="3"/>
  <c r="T15" i="3"/>
  <c r="I15" i="3"/>
  <c r="H15" i="3"/>
  <c r="C15" i="3"/>
  <c r="AF49" i="3" s="1"/>
  <c r="B15" i="3"/>
  <c r="X14" i="3"/>
  <c r="W14" i="3"/>
  <c r="Y14" i="3" s="1"/>
  <c r="Z14" i="3" s="1"/>
  <c r="AA14" i="3" s="1"/>
  <c r="AB14" i="3" s="1"/>
  <c r="AC14" i="3" s="1"/>
  <c r="AD14" i="3" s="1"/>
  <c r="T14" i="3"/>
  <c r="N14" i="3"/>
  <c r="X13" i="3"/>
  <c r="W13" i="3"/>
  <c r="Y13" i="3" s="1"/>
  <c r="Z13" i="3" s="1"/>
  <c r="AA13" i="3" s="1"/>
  <c r="AB13" i="3" s="1"/>
  <c r="AC13" i="3" s="1"/>
  <c r="AD13" i="3" s="1"/>
  <c r="U13" i="3"/>
  <c r="T13" i="3"/>
  <c r="I13" i="3"/>
  <c r="H13" i="3"/>
  <c r="F13" i="3"/>
  <c r="E13" i="3"/>
  <c r="C13" i="3"/>
  <c r="AF48" i="3" s="1"/>
  <c r="B13" i="3"/>
  <c r="X12" i="3"/>
  <c r="W12" i="3"/>
  <c r="Y12" i="3" s="1"/>
  <c r="Z12" i="3" s="1"/>
  <c r="AA12" i="3" s="1"/>
  <c r="AB12" i="3" s="1"/>
  <c r="AC12" i="3" s="1"/>
  <c r="AD12" i="3" s="1"/>
  <c r="U12" i="3"/>
  <c r="T12" i="3"/>
  <c r="K12" i="3"/>
  <c r="J12" i="3"/>
  <c r="X11" i="3"/>
  <c r="W11" i="3"/>
  <c r="Y11" i="3" s="1"/>
  <c r="Z11" i="3" s="1"/>
  <c r="AA11" i="3" s="1"/>
  <c r="AB11" i="3" s="1"/>
  <c r="AC11" i="3" s="1"/>
  <c r="AD11" i="3" s="1"/>
  <c r="U11" i="3"/>
  <c r="T11" i="3"/>
  <c r="I11" i="3"/>
  <c r="H11" i="3"/>
  <c r="F11" i="3"/>
  <c r="E11" i="3"/>
  <c r="C11" i="3"/>
  <c r="AF47" i="3" s="1"/>
  <c r="B11" i="3"/>
  <c r="X10" i="3"/>
  <c r="W10" i="3"/>
  <c r="Y10" i="3" s="1"/>
  <c r="Z10" i="3" s="1"/>
  <c r="AA10" i="3" s="1"/>
  <c r="AB10" i="3" s="1"/>
  <c r="AC10" i="3" s="1"/>
  <c r="AD10" i="3" s="1"/>
  <c r="U10" i="3"/>
  <c r="U14" i="3" s="1"/>
  <c r="T10" i="3"/>
  <c r="M10" i="3"/>
  <c r="O14" i="3" s="1"/>
  <c r="X9" i="3"/>
  <c r="W9" i="3"/>
  <c r="Y9" i="3" s="1"/>
  <c r="Z9" i="3" s="1"/>
  <c r="AA9" i="3" s="1"/>
  <c r="AB9" i="3" s="1"/>
  <c r="AC9" i="3" s="1"/>
  <c r="AD9" i="3" s="1"/>
  <c r="U9" i="3"/>
  <c r="T9" i="3"/>
  <c r="I9" i="3"/>
  <c r="H9" i="3"/>
  <c r="F9" i="3"/>
  <c r="E9" i="3"/>
  <c r="C9" i="3"/>
  <c r="AF46" i="3" s="1"/>
  <c r="B9" i="3"/>
  <c r="X8" i="3"/>
  <c r="W8" i="3"/>
  <c r="Y8" i="3" s="1"/>
  <c r="Z8" i="3" s="1"/>
  <c r="AA8" i="3" s="1"/>
  <c r="AB8" i="3" s="1"/>
  <c r="AC8" i="3" s="1"/>
  <c r="AD8" i="3" s="1"/>
  <c r="U8" i="3"/>
  <c r="T8" i="3"/>
  <c r="K8" i="3"/>
  <c r="J8" i="3"/>
  <c r="X7" i="3"/>
  <c r="W7" i="3"/>
  <c r="Y7" i="3" s="1"/>
  <c r="U7" i="3"/>
  <c r="T7" i="3"/>
  <c r="I7" i="3"/>
  <c r="H7" i="3"/>
  <c r="F7" i="3"/>
  <c r="C7" i="3"/>
  <c r="AF45" i="3" s="1"/>
  <c r="B7" i="3"/>
  <c r="Q4" i="3"/>
  <c r="L4" i="3"/>
  <c r="J4" i="3"/>
  <c r="F4" i="3"/>
  <c r="D4" i="3"/>
  <c r="A4" i="3"/>
  <c r="Y2" i="3"/>
  <c r="X2" i="3"/>
  <c r="W2" i="3"/>
  <c r="V2" i="3"/>
  <c r="C2" i="3"/>
  <c r="B2" i="3"/>
  <c r="A2" i="3"/>
  <c r="V1" i="3"/>
  <c r="A1" i="3"/>
  <c r="P79" i="2"/>
  <c r="H79" i="2"/>
  <c r="G79" i="2"/>
  <c r="E79" i="2"/>
  <c r="P78" i="2"/>
  <c r="H78" i="2"/>
  <c r="G78" i="2"/>
  <c r="E78" i="2"/>
  <c r="H77" i="2"/>
  <c r="G77" i="2"/>
  <c r="E77" i="2"/>
  <c r="AI76" i="2"/>
  <c r="AH76" i="2"/>
  <c r="AG76" i="2"/>
  <c r="X76" i="2"/>
  <c r="W76" i="2"/>
  <c r="Y76" i="2" s="1"/>
  <c r="H76" i="2"/>
  <c r="G76" i="2"/>
  <c r="E76" i="2"/>
  <c r="AI75" i="2"/>
  <c r="AH75" i="2"/>
  <c r="AG75" i="2"/>
  <c r="X75" i="2"/>
  <c r="W75" i="2"/>
  <c r="Y75" i="2" s="1"/>
  <c r="H75" i="2"/>
  <c r="G75" i="2"/>
  <c r="E75" i="2"/>
  <c r="AI74" i="2"/>
  <c r="AH74" i="2"/>
  <c r="AG74" i="2"/>
  <c r="X74" i="2"/>
  <c r="W74" i="2"/>
  <c r="Y74" i="2" s="1"/>
  <c r="H74" i="2"/>
  <c r="G74" i="2"/>
  <c r="E74" i="2"/>
  <c r="AI73" i="2"/>
  <c r="AH73" i="2"/>
  <c r="AG73" i="2"/>
  <c r="X73" i="2"/>
  <c r="W73" i="2"/>
  <c r="Y73" i="2" s="1"/>
  <c r="H73" i="2"/>
  <c r="G73" i="2"/>
  <c r="E73" i="2"/>
  <c r="AI72" i="2"/>
  <c r="AH72" i="2"/>
  <c r="AG72" i="2"/>
  <c r="X72" i="2"/>
  <c r="W72" i="2"/>
  <c r="Y72" i="2" s="1"/>
  <c r="H72" i="2"/>
  <c r="G72" i="2"/>
  <c r="E72" i="2"/>
  <c r="AI71" i="2"/>
  <c r="AH71" i="2"/>
  <c r="AG71" i="2"/>
  <c r="X71" i="2"/>
  <c r="W71" i="2"/>
  <c r="Y71" i="2" s="1"/>
  <c r="AI70" i="2"/>
  <c r="AH70" i="2"/>
  <c r="AG70" i="2"/>
  <c r="X70" i="2"/>
  <c r="W70" i="2"/>
  <c r="Y70" i="2" s="1"/>
  <c r="AI69" i="2"/>
  <c r="AH69" i="2"/>
  <c r="AG69" i="2"/>
  <c r="X69" i="2"/>
  <c r="W69" i="2"/>
  <c r="Y69" i="2" s="1"/>
  <c r="U69" i="2"/>
  <c r="I69" i="2"/>
  <c r="H69" i="2"/>
  <c r="F69" i="2"/>
  <c r="C69" i="2"/>
  <c r="AF76" i="2" s="1"/>
  <c r="B69" i="2"/>
  <c r="AI68" i="2"/>
  <c r="AH68" i="2"/>
  <c r="AG68" i="2"/>
  <c r="X68" i="2"/>
  <c r="W68" i="2"/>
  <c r="Y68" i="2" s="1"/>
  <c r="U68" i="2"/>
  <c r="K68" i="2"/>
  <c r="J68" i="2"/>
  <c r="AI67" i="2"/>
  <c r="AH67" i="2"/>
  <c r="AG67" i="2"/>
  <c r="X67" i="2"/>
  <c r="W67" i="2"/>
  <c r="Y67" i="2" s="1"/>
  <c r="U67" i="2"/>
  <c r="I67" i="2"/>
  <c r="H67" i="2"/>
  <c r="F67" i="2"/>
  <c r="E67" i="2"/>
  <c r="C67" i="2"/>
  <c r="AF75" i="2" s="1"/>
  <c r="B67" i="2"/>
  <c r="AI66" i="2"/>
  <c r="AH66" i="2"/>
  <c r="AG66" i="2"/>
  <c r="X66" i="2"/>
  <c r="W66" i="2"/>
  <c r="Y66" i="2" s="1"/>
  <c r="U66" i="2"/>
  <c r="M66" i="2"/>
  <c r="AI65" i="2"/>
  <c r="AH65" i="2"/>
  <c r="AG65" i="2"/>
  <c r="X65" i="2"/>
  <c r="W65" i="2"/>
  <c r="Y65" i="2" s="1"/>
  <c r="U65" i="2"/>
  <c r="I65" i="2"/>
  <c r="H65" i="2"/>
  <c r="F65" i="2"/>
  <c r="E65" i="2"/>
  <c r="C65" i="2"/>
  <c r="AF74" i="2" s="1"/>
  <c r="B65" i="2"/>
  <c r="AI64" i="2"/>
  <c r="AH64" i="2"/>
  <c r="AG64" i="2"/>
  <c r="X64" i="2"/>
  <c r="W64" i="2"/>
  <c r="Y64" i="2" s="1"/>
  <c r="U64" i="2"/>
  <c r="K64" i="2"/>
  <c r="J64" i="2"/>
  <c r="AI63" i="2"/>
  <c r="AH63" i="2"/>
  <c r="AG63" i="2"/>
  <c r="X63" i="2"/>
  <c r="W63" i="2"/>
  <c r="Y63" i="2" s="1"/>
  <c r="U63" i="2"/>
  <c r="R63" i="2"/>
  <c r="R62" i="2" s="1"/>
  <c r="I63" i="2"/>
  <c r="H63" i="2"/>
  <c r="F63" i="2"/>
  <c r="E63" i="2"/>
  <c r="C63" i="2"/>
  <c r="AF73" i="2" s="1"/>
  <c r="B63" i="2"/>
  <c r="AI62" i="2"/>
  <c r="AH62" i="2"/>
  <c r="AG62" i="2"/>
  <c r="X62" i="2"/>
  <c r="W62" i="2"/>
  <c r="Y62" i="2" s="1"/>
  <c r="U62" i="2"/>
  <c r="O62" i="2"/>
  <c r="N62" i="2"/>
  <c r="AI61" i="2"/>
  <c r="AH61" i="2"/>
  <c r="AG61" i="2"/>
  <c r="X61" i="2"/>
  <c r="W61" i="2"/>
  <c r="Y61" i="2" s="1"/>
  <c r="U61" i="2"/>
  <c r="I61" i="2"/>
  <c r="H61" i="2"/>
  <c r="F61" i="2"/>
  <c r="E61" i="2"/>
  <c r="C61" i="2"/>
  <c r="AF72" i="2" s="1"/>
  <c r="B61" i="2"/>
  <c r="AI60" i="2"/>
  <c r="AH60" i="2"/>
  <c r="AG60" i="2"/>
  <c r="X60" i="2"/>
  <c r="W60" i="2"/>
  <c r="Y60" i="2" s="1"/>
  <c r="U60" i="2"/>
  <c r="K60" i="2"/>
  <c r="J60" i="2"/>
  <c r="AI59" i="2"/>
  <c r="AH59" i="2"/>
  <c r="AG59" i="2"/>
  <c r="X59" i="2"/>
  <c r="W59" i="2"/>
  <c r="Y59" i="2" s="1"/>
  <c r="U59" i="2"/>
  <c r="I59" i="2"/>
  <c r="H59" i="2"/>
  <c r="F59" i="2"/>
  <c r="E59" i="2"/>
  <c r="C59" i="2"/>
  <c r="AF71" i="2" s="1"/>
  <c r="B59" i="2"/>
  <c r="AI58" i="2"/>
  <c r="AH58" i="2"/>
  <c r="AG58" i="2"/>
  <c r="X58" i="2"/>
  <c r="W58" i="2"/>
  <c r="Y58" i="2" s="1"/>
  <c r="U58" i="2"/>
  <c r="M58" i="2"/>
  <c r="L58" i="2"/>
  <c r="AI57" i="2"/>
  <c r="AH57" i="2"/>
  <c r="AG57" i="2"/>
  <c r="X57" i="2"/>
  <c r="W57" i="2"/>
  <c r="Y57" i="2" s="1"/>
  <c r="U57" i="2"/>
  <c r="I57" i="2"/>
  <c r="H57" i="2"/>
  <c r="F57" i="2"/>
  <c r="E57" i="2"/>
  <c r="C57" i="2"/>
  <c r="AF70" i="2" s="1"/>
  <c r="B57" i="2"/>
  <c r="AI56" i="2"/>
  <c r="AH56" i="2"/>
  <c r="AG56" i="2"/>
  <c r="X56" i="2"/>
  <c r="W56" i="2"/>
  <c r="Y56" i="2" s="1"/>
  <c r="U56" i="2"/>
  <c r="K56" i="2"/>
  <c r="J56" i="2"/>
  <c r="AI55" i="2"/>
  <c r="AH55" i="2"/>
  <c r="AG55" i="2"/>
  <c r="X55" i="2"/>
  <c r="W55" i="2"/>
  <c r="Y55" i="2" s="1"/>
  <c r="U55" i="2"/>
  <c r="I55" i="2"/>
  <c r="H55" i="2"/>
  <c r="F55" i="2"/>
  <c r="E55" i="2"/>
  <c r="C55" i="2"/>
  <c r="AF69" i="2" s="1"/>
  <c r="B55" i="2"/>
  <c r="AI54" i="2"/>
  <c r="AH54" i="2"/>
  <c r="AG54" i="2"/>
  <c r="X54" i="2"/>
  <c r="W54" i="2"/>
  <c r="Y54" i="2" s="1"/>
  <c r="U54" i="2"/>
  <c r="Q54" i="2"/>
  <c r="P54" i="2"/>
  <c r="AI53" i="2"/>
  <c r="AH53" i="2"/>
  <c r="AG53" i="2"/>
  <c r="X53" i="2"/>
  <c r="W53" i="2"/>
  <c r="Y53" i="2" s="1"/>
  <c r="U53" i="2"/>
  <c r="I53" i="2"/>
  <c r="H53" i="2"/>
  <c r="C53" i="2"/>
  <c r="AF68" i="2" s="1"/>
  <c r="B53" i="2"/>
  <c r="AI52" i="2"/>
  <c r="AH52" i="2"/>
  <c r="AG52" i="2"/>
  <c r="X52" i="2"/>
  <c r="W52" i="2"/>
  <c r="Y52" i="2" s="1"/>
  <c r="U52" i="2"/>
  <c r="K52" i="2"/>
  <c r="J52" i="2"/>
  <c r="AI51" i="2"/>
  <c r="AH51" i="2"/>
  <c r="AG51" i="2"/>
  <c r="X51" i="2"/>
  <c r="W51" i="2"/>
  <c r="Y51" i="2" s="1"/>
  <c r="U51" i="2"/>
  <c r="I51" i="2"/>
  <c r="H51" i="2"/>
  <c r="F51" i="2"/>
  <c r="E51" i="2"/>
  <c r="C51" i="2"/>
  <c r="AF67" i="2" s="1"/>
  <c r="B51" i="2"/>
  <c r="AI50" i="2"/>
  <c r="AH50" i="2"/>
  <c r="AG50" i="2"/>
  <c r="X50" i="2"/>
  <c r="W50" i="2"/>
  <c r="Y50" i="2" s="1"/>
  <c r="U50" i="2"/>
  <c r="M50" i="2"/>
  <c r="AI49" i="2"/>
  <c r="AH49" i="2"/>
  <c r="AG49" i="2"/>
  <c r="X49" i="2"/>
  <c r="W49" i="2"/>
  <c r="Y49" i="2" s="1"/>
  <c r="U49" i="2"/>
  <c r="I49" i="2"/>
  <c r="H49" i="2"/>
  <c r="F49" i="2"/>
  <c r="E49" i="2"/>
  <c r="C49" i="2"/>
  <c r="AF66" i="2" s="1"/>
  <c r="B49" i="2"/>
  <c r="AI48" i="2"/>
  <c r="AH48" i="2"/>
  <c r="AG48" i="2"/>
  <c r="X48" i="2"/>
  <c r="W48" i="2"/>
  <c r="Y48" i="2" s="1"/>
  <c r="U48" i="2"/>
  <c r="K48" i="2"/>
  <c r="J48" i="2"/>
  <c r="AI47" i="2"/>
  <c r="AH47" i="2"/>
  <c r="AG47" i="2"/>
  <c r="X47" i="2"/>
  <c r="W47" i="2"/>
  <c r="Y47" i="2" s="1"/>
  <c r="U47" i="2"/>
  <c r="I47" i="2"/>
  <c r="H47" i="2"/>
  <c r="F47" i="2"/>
  <c r="E47" i="2"/>
  <c r="C47" i="2"/>
  <c r="AF65" i="2" s="1"/>
  <c r="B47" i="2"/>
  <c r="AI46" i="2"/>
  <c r="AH46" i="2"/>
  <c r="AG46" i="2"/>
  <c r="X46" i="2"/>
  <c r="W46" i="2"/>
  <c r="Y46" i="2" s="1"/>
  <c r="U46" i="2"/>
  <c r="O46" i="2"/>
  <c r="N46" i="2"/>
  <c r="AI45" i="2"/>
  <c r="AH45" i="2"/>
  <c r="AG45" i="2"/>
  <c r="X45" i="2"/>
  <c r="W45" i="2"/>
  <c r="AB76" i="2" s="1"/>
  <c r="U45" i="2"/>
  <c r="I45" i="2"/>
  <c r="H45" i="2"/>
  <c r="F45" i="2"/>
  <c r="E45" i="2"/>
  <c r="C45" i="2"/>
  <c r="AF64" i="2" s="1"/>
  <c r="B45" i="2"/>
  <c r="U44" i="2"/>
  <c r="K44" i="2"/>
  <c r="J44" i="2"/>
  <c r="U43" i="2"/>
  <c r="I43" i="2"/>
  <c r="H43" i="2"/>
  <c r="F43" i="2"/>
  <c r="E43" i="2"/>
  <c r="C43" i="2"/>
  <c r="AF63" i="2" s="1"/>
  <c r="B43" i="2"/>
  <c r="U42" i="2"/>
  <c r="M42" i="2"/>
  <c r="U41" i="2"/>
  <c r="I41" i="2"/>
  <c r="H41" i="2"/>
  <c r="F41" i="2"/>
  <c r="E41" i="2"/>
  <c r="C41" i="2"/>
  <c r="AF62" i="2" s="1"/>
  <c r="B41" i="2"/>
  <c r="U40" i="2"/>
  <c r="K40" i="2"/>
  <c r="J40" i="2"/>
  <c r="U39" i="2"/>
  <c r="I39" i="2"/>
  <c r="H39" i="2"/>
  <c r="C39" i="2"/>
  <c r="AF61" i="2" s="1"/>
  <c r="B39" i="2"/>
  <c r="X38" i="2"/>
  <c r="W38" i="2"/>
  <c r="Y38" i="2" s="1"/>
  <c r="Z38" i="2" s="1"/>
  <c r="AA38" i="2" s="1"/>
  <c r="AB38" i="2" s="1"/>
  <c r="AC38" i="2" s="1"/>
  <c r="AD38" i="2" s="1"/>
  <c r="U38" i="2"/>
  <c r="P38" i="2"/>
  <c r="X37" i="2"/>
  <c r="W37" i="2"/>
  <c r="Y37" i="2" s="1"/>
  <c r="Z37" i="2" s="1"/>
  <c r="AA37" i="2" s="1"/>
  <c r="AB37" i="2" s="1"/>
  <c r="AC37" i="2" s="1"/>
  <c r="AD37" i="2" s="1"/>
  <c r="U37" i="2"/>
  <c r="I37" i="2"/>
  <c r="H37" i="2"/>
  <c r="C37" i="2"/>
  <c r="AF60" i="2" s="1"/>
  <c r="B37" i="2"/>
  <c r="X36" i="2"/>
  <c r="W36" i="2"/>
  <c r="Y36" i="2" s="1"/>
  <c r="Z36" i="2" s="1"/>
  <c r="AA36" i="2" s="1"/>
  <c r="AB36" i="2" s="1"/>
  <c r="AC36" i="2" s="1"/>
  <c r="AD36" i="2" s="1"/>
  <c r="U36" i="2"/>
  <c r="K36" i="2"/>
  <c r="J36" i="2"/>
  <c r="X35" i="2"/>
  <c r="W35" i="2"/>
  <c r="Y35" i="2" s="1"/>
  <c r="Z35" i="2" s="1"/>
  <c r="AA35" i="2" s="1"/>
  <c r="AB35" i="2" s="1"/>
  <c r="AC35" i="2" s="1"/>
  <c r="AD35" i="2" s="1"/>
  <c r="U35" i="2"/>
  <c r="I35" i="2"/>
  <c r="H35" i="2"/>
  <c r="F35" i="2"/>
  <c r="E35" i="2"/>
  <c r="C35" i="2"/>
  <c r="AF59" i="2" s="1"/>
  <c r="B35" i="2"/>
  <c r="X34" i="2"/>
  <c r="W34" i="2"/>
  <c r="Y34" i="2" s="1"/>
  <c r="Z34" i="2" s="1"/>
  <c r="AA34" i="2" s="1"/>
  <c r="AB34" i="2" s="1"/>
  <c r="AC34" i="2" s="1"/>
  <c r="AD34" i="2" s="1"/>
  <c r="U34" i="2"/>
  <c r="M34" i="2"/>
  <c r="X33" i="2"/>
  <c r="W33" i="2"/>
  <c r="Y33" i="2" s="1"/>
  <c r="Z33" i="2" s="1"/>
  <c r="AA33" i="2" s="1"/>
  <c r="AB33" i="2" s="1"/>
  <c r="AC33" i="2" s="1"/>
  <c r="AD33" i="2" s="1"/>
  <c r="U33" i="2"/>
  <c r="I33" i="2"/>
  <c r="H33" i="2"/>
  <c r="F33" i="2"/>
  <c r="E33" i="2"/>
  <c r="C33" i="2"/>
  <c r="AF58" i="2" s="1"/>
  <c r="B33" i="2"/>
  <c r="X32" i="2"/>
  <c r="W32" i="2"/>
  <c r="Y32" i="2" s="1"/>
  <c r="Z32" i="2" s="1"/>
  <c r="AA32" i="2" s="1"/>
  <c r="AB32" i="2" s="1"/>
  <c r="AC32" i="2" s="1"/>
  <c r="AD32" i="2" s="1"/>
  <c r="U32" i="2"/>
  <c r="K32" i="2"/>
  <c r="J32" i="2"/>
  <c r="X31" i="2"/>
  <c r="W31" i="2"/>
  <c r="Y31" i="2" s="1"/>
  <c r="Z31" i="2" s="1"/>
  <c r="AA31" i="2" s="1"/>
  <c r="AB31" i="2" s="1"/>
  <c r="AC31" i="2" s="1"/>
  <c r="AD31" i="2" s="1"/>
  <c r="U31" i="2"/>
  <c r="I31" i="2"/>
  <c r="H31" i="2"/>
  <c r="F31" i="2"/>
  <c r="E31" i="2"/>
  <c r="C31" i="2"/>
  <c r="AF57" i="2" s="1"/>
  <c r="B31" i="2"/>
  <c r="X30" i="2"/>
  <c r="W30" i="2"/>
  <c r="Y30" i="2" s="1"/>
  <c r="Z30" i="2" s="1"/>
  <c r="AA30" i="2" s="1"/>
  <c r="AB30" i="2" s="1"/>
  <c r="AC30" i="2" s="1"/>
  <c r="AD30" i="2" s="1"/>
  <c r="U30" i="2"/>
  <c r="U22" i="2" s="1"/>
  <c r="O30" i="2"/>
  <c r="N30" i="2"/>
  <c r="X29" i="2"/>
  <c r="W29" i="2"/>
  <c r="Y29" i="2" s="1"/>
  <c r="Z29" i="2" s="1"/>
  <c r="AA29" i="2" s="1"/>
  <c r="AB29" i="2" s="1"/>
  <c r="AC29" i="2" s="1"/>
  <c r="AD29" i="2" s="1"/>
  <c r="U29" i="2"/>
  <c r="I29" i="2"/>
  <c r="K29" i="2" s="1"/>
  <c r="H29" i="2"/>
  <c r="F29" i="2"/>
  <c r="E29" i="2"/>
  <c r="C29" i="2"/>
  <c r="AF56" i="2" s="1"/>
  <c r="B29" i="2"/>
  <c r="X28" i="2"/>
  <c r="W28" i="2"/>
  <c r="Y28" i="2" s="1"/>
  <c r="Z28" i="2" s="1"/>
  <c r="AA28" i="2" s="1"/>
  <c r="AB28" i="2" s="1"/>
  <c r="AC28" i="2" s="1"/>
  <c r="AD28" i="2" s="1"/>
  <c r="U28" i="2"/>
  <c r="K28" i="2"/>
  <c r="J28" i="2"/>
  <c r="X27" i="2"/>
  <c r="W27" i="2"/>
  <c r="Y27" i="2" s="1"/>
  <c r="Z27" i="2" s="1"/>
  <c r="AA27" i="2" s="1"/>
  <c r="AB27" i="2" s="1"/>
  <c r="AC27" i="2" s="1"/>
  <c r="AD27" i="2" s="1"/>
  <c r="U27" i="2"/>
  <c r="I27" i="2"/>
  <c r="H27" i="2"/>
  <c r="F27" i="2"/>
  <c r="E27" i="2"/>
  <c r="C27" i="2"/>
  <c r="AF55" i="2" s="1"/>
  <c r="B27" i="2"/>
  <c r="X26" i="2"/>
  <c r="W26" i="2"/>
  <c r="Y26" i="2" s="1"/>
  <c r="Z26" i="2" s="1"/>
  <c r="AA26" i="2" s="1"/>
  <c r="AB26" i="2" s="1"/>
  <c r="AC26" i="2" s="1"/>
  <c r="AD26" i="2" s="1"/>
  <c r="U26" i="2"/>
  <c r="M26" i="2"/>
  <c r="X25" i="2"/>
  <c r="W25" i="2"/>
  <c r="Y25" i="2" s="1"/>
  <c r="Z25" i="2" s="1"/>
  <c r="AA25" i="2" s="1"/>
  <c r="AB25" i="2" s="1"/>
  <c r="AC25" i="2" s="1"/>
  <c r="AD25" i="2" s="1"/>
  <c r="U25" i="2"/>
  <c r="I25" i="2"/>
  <c r="H25" i="2"/>
  <c r="F25" i="2"/>
  <c r="E25" i="2"/>
  <c r="C25" i="2"/>
  <c r="AF54" i="2" s="1"/>
  <c r="B25" i="2"/>
  <c r="X24" i="2"/>
  <c r="W24" i="2"/>
  <c r="Y24" i="2" s="1"/>
  <c r="Z24" i="2" s="1"/>
  <c r="AA24" i="2" s="1"/>
  <c r="AB24" i="2" s="1"/>
  <c r="AC24" i="2" s="1"/>
  <c r="AD24" i="2" s="1"/>
  <c r="U24" i="2"/>
  <c r="K24" i="2"/>
  <c r="J24" i="2"/>
  <c r="X23" i="2"/>
  <c r="W23" i="2"/>
  <c r="Y23" i="2" s="1"/>
  <c r="Z23" i="2" s="1"/>
  <c r="AA23" i="2" s="1"/>
  <c r="AB23" i="2" s="1"/>
  <c r="AC23" i="2" s="1"/>
  <c r="AD23" i="2" s="1"/>
  <c r="U23" i="2"/>
  <c r="I23" i="2"/>
  <c r="H23" i="2"/>
  <c r="F23" i="2"/>
  <c r="E23" i="2"/>
  <c r="C23" i="2"/>
  <c r="AF53" i="2" s="1"/>
  <c r="B23" i="2"/>
  <c r="X22" i="2"/>
  <c r="W22" i="2"/>
  <c r="Y22" i="2" s="1"/>
  <c r="Z22" i="2" s="1"/>
  <c r="AA22" i="2" s="1"/>
  <c r="AB22" i="2" s="1"/>
  <c r="AC22" i="2" s="1"/>
  <c r="AD22" i="2" s="1"/>
  <c r="Q22" i="2"/>
  <c r="P22" i="2"/>
  <c r="X21" i="2"/>
  <c r="W21" i="2"/>
  <c r="Y21" i="2" s="1"/>
  <c r="Z21" i="2" s="1"/>
  <c r="AA21" i="2" s="1"/>
  <c r="AB21" i="2" s="1"/>
  <c r="AC21" i="2" s="1"/>
  <c r="AD21" i="2" s="1"/>
  <c r="U21" i="2"/>
  <c r="I21" i="2"/>
  <c r="H21" i="2"/>
  <c r="F21" i="2"/>
  <c r="E21" i="2"/>
  <c r="C21" i="2"/>
  <c r="AF52" i="2" s="1"/>
  <c r="B21" i="2"/>
  <c r="X20" i="2"/>
  <c r="W20" i="2"/>
  <c r="Y20" i="2" s="1"/>
  <c r="Z20" i="2" s="1"/>
  <c r="AA20" i="2" s="1"/>
  <c r="AB20" i="2" s="1"/>
  <c r="AC20" i="2" s="1"/>
  <c r="AD20" i="2" s="1"/>
  <c r="U20" i="2"/>
  <c r="K20" i="2"/>
  <c r="J20" i="2"/>
  <c r="X19" i="2"/>
  <c r="W19" i="2"/>
  <c r="Y19" i="2" s="1"/>
  <c r="Z19" i="2" s="1"/>
  <c r="AA19" i="2" s="1"/>
  <c r="AB19" i="2" s="1"/>
  <c r="AC19" i="2" s="1"/>
  <c r="AD19" i="2" s="1"/>
  <c r="U19" i="2"/>
  <c r="I19" i="2"/>
  <c r="H19" i="2"/>
  <c r="F19" i="2"/>
  <c r="E19" i="2"/>
  <c r="C19" i="2"/>
  <c r="AF51" i="2" s="1"/>
  <c r="B19" i="2"/>
  <c r="X18" i="2"/>
  <c r="W18" i="2"/>
  <c r="Y18" i="2" s="1"/>
  <c r="Z18" i="2" s="1"/>
  <c r="AA18" i="2" s="1"/>
  <c r="AB18" i="2" s="1"/>
  <c r="AC18" i="2" s="1"/>
  <c r="AD18" i="2" s="1"/>
  <c r="U18" i="2"/>
  <c r="M18" i="2"/>
  <c r="L18" i="2"/>
  <c r="X17" i="2"/>
  <c r="W17" i="2"/>
  <c r="Y17" i="2" s="1"/>
  <c r="Z17" i="2" s="1"/>
  <c r="AA17" i="2" s="1"/>
  <c r="AB17" i="2" s="1"/>
  <c r="AC17" i="2" s="1"/>
  <c r="AD17" i="2" s="1"/>
  <c r="U17" i="2"/>
  <c r="I17" i="2"/>
  <c r="H17" i="2"/>
  <c r="F17" i="2"/>
  <c r="E17" i="2"/>
  <c r="C17" i="2"/>
  <c r="AF50" i="2" s="1"/>
  <c r="B17" i="2"/>
  <c r="X16" i="2"/>
  <c r="W16" i="2"/>
  <c r="Y16" i="2" s="1"/>
  <c r="Z16" i="2" s="1"/>
  <c r="AA16" i="2" s="1"/>
  <c r="AB16" i="2" s="1"/>
  <c r="AC16" i="2" s="1"/>
  <c r="AD16" i="2" s="1"/>
  <c r="U16" i="2"/>
  <c r="T16" i="2"/>
  <c r="K16" i="2"/>
  <c r="J16" i="2"/>
  <c r="X15" i="2"/>
  <c r="W15" i="2"/>
  <c r="Y15" i="2" s="1"/>
  <c r="Z15" i="2" s="1"/>
  <c r="AA15" i="2" s="1"/>
  <c r="AB15" i="2" s="1"/>
  <c r="AC15" i="2" s="1"/>
  <c r="AD15" i="2" s="1"/>
  <c r="U15" i="2"/>
  <c r="T15" i="2"/>
  <c r="I15" i="2"/>
  <c r="H15" i="2"/>
  <c r="F15" i="2"/>
  <c r="E15" i="2"/>
  <c r="C15" i="2"/>
  <c r="AF49" i="2" s="1"/>
  <c r="B15" i="2"/>
  <c r="X14" i="2"/>
  <c r="W14" i="2"/>
  <c r="Y14" i="2" s="1"/>
  <c r="Z14" i="2" s="1"/>
  <c r="AA14" i="2" s="1"/>
  <c r="AB14" i="2" s="1"/>
  <c r="AC14" i="2" s="1"/>
  <c r="AD14" i="2" s="1"/>
  <c r="T14" i="2"/>
  <c r="N14" i="2"/>
  <c r="X13" i="2"/>
  <c r="W13" i="2"/>
  <c r="Y13" i="2" s="1"/>
  <c r="Z13" i="2" s="1"/>
  <c r="AA13" i="2" s="1"/>
  <c r="AB13" i="2" s="1"/>
  <c r="AC13" i="2" s="1"/>
  <c r="AD13" i="2" s="1"/>
  <c r="U13" i="2"/>
  <c r="T13" i="2"/>
  <c r="I13" i="2"/>
  <c r="H13" i="2"/>
  <c r="F13" i="2"/>
  <c r="E13" i="2"/>
  <c r="C13" i="2"/>
  <c r="AF48" i="2" s="1"/>
  <c r="B13" i="2"/>
  <c r="X12" i="2"/>
  <c r="W12" i="2"/>
  <c r="Y12" i="2" s="1"/>
  <c r="Z12" i="2" s="1"/>
  <c r="AA12" i="2" s="1"/>
  <c r="AB12" i="2" s="1"/>
  <c r="AC12" i="2" s="1"/>
  <c r="AD12" i="2" s="1"/>
  <c r="U12" i="2"/>
  <c r="T12" i="2"/>
  <c r="K12" i="2"/>
  <c r="J12" i="2"/>
  <c r="X11" i="2"/>
  <c r="W11" i="2"/>
  <c r="Y11" i="2" s="1"/>
  <c r="Z11" i="2" s="1"/>
  <c r="AA11" i="2" s="1"/>
  <c r="AB11" i="2" s="1"/>
  <c r="AC11" i="2" s="1"/>
  <c r="AD11" i="2" s="1"/>
  <c r="U11" i="2"/>
  <c r="T11" i="2"/>
  <c r="I11" i="2"/>
  <c r="H11" i="2"/>
  <c r="F11" i="2"/>
  <c r="E11" i="2"/>
  <c r="C11" i="2"/>
  <c r="AF47" i="2" s="1"/>
  <c r="B11" i="2"/>
  <c r="X10" i="2"/>
  <c r="W10" i="2"/>
  <c r="Y10" i="2" s="1"/>
  <c r="Z10" i="2" s="1"/>
  <c r="AA10" i="2" s="1"/>
  <c r="AB10" i="2" s="1"/>
  <c r="AC10" i="2" s="1"/>
  <c r="AD10" i="2" s="1"/>
  <c r="U10" i="2"/>
  <c r="U14" i="2" s="1"/>
  <c r="T10" i="2"/>
  <c r="M10" i="2"/>
  <c r="O14" i="2" s="1"/>
  <c r="X9" i="2"/>
  <c r="W9" i="2"/>
  <c r="Y9" i="2" s="1"/>
  <c r="Z9" i="2" s="1"/>
  <c r="AA9" i="2" s="1"/>
  <c r="AB9" i="2" s="1"/>
  <c r="AC9" i="2" s="1"/>
  <c r="AD9" i="2" s="1"/>
  <c r="U9" i="2"/>
  <c r="T9" i="2"/>
  <c r="I9" i="2"/>
  <c r="H9" i="2"/>
  <c r="F9" i="2"/>
  <c r="E9" i="2"/>
  <c r="C9" i="2"/>
  <c r="AF46" i="2" s="1"/>
  <c r="B9" i="2"/>
  <c r="X8" i="2"/>
  <c r="W8" i="2"/>
  <c r="Y8" i="2" s="1"/>
  <c r="Z8" i="2" s="1"/>
  <c r="AA8" i="2" s="1"/>
  <c r="AB8" i="2" s="1"/>
  <c r="AC8" i="2" s="1"/>
  <c r="AD8" i="2" s="1"/>
  <c r="U8" i="2"/>
  <c r="T8" i="2"/>
  <c r="K8" i="2"/>
  <c r="J8" i="2"/>
  <c r="X7" i="2"/>
  <c r="W7" i="2"/>
  <c r="Y7" i="2" s="1"/>
  <c r="U7" i="2"/>
  <c r="T7" i="2"/>
  <c r="I7" i="2"/>
  <c r="H7" i="2"/>
  <c r="F7" i="2"/>
  <c r="C7" i="2"/>
  <c r="AF45" i="2" s="1"/>
  <c r="B7" i="2"/>
  <c r="Q4" i="2"/>
  <c r="L4" i="2"/>
  <c r="J4" i="2"/>
  <c r="F4" i="2"/>
  <c r="D4" i="2"/>
  <c r="A4" i="2"/>
  <c r="Y2" i="2"/>
  <c r="X2" i="2"/>
  <c r="W2" i="2"/>
  <c r="V2" i="2"/>
  <c r="C2" i="2"/>
  <c r="B2" i="2"/>
  <c r="A2" i="2"/>
  <c r="V1" i="2"/>
  <c r="A1" i="2"/>
  <c r="P79" i="1"/>
  <c r="H79" i="1"/>
  <c r="G79" i="1"/>
  <c r="E79" i="1"/>
  <c r="P78" i="1"/>
  <c r="H78" i="1"/>
  <c r="G78" i="1"/>
  <c r="E78" i="1"/>
  <c r="H77" i="1"/>
  <c r="G77" i="1"/>
  <c r="E77" i="1"/>
  <c r="AI76" i="1"/>
  <c r="AH76" i="1"/>
  <c r="AG76" i="1"/>
  <c r="X76" i="1"/>
  <c r="W76" i="1"/>
  <c r="Y76" i="1" s="1"/>
  <c r="H76" i="1"/>
  <c r="G76" i="1"/>
  <c r="E76" i="1"/>
  <c r="AI75" i="1"/>
  <c r="AH75" i="1"/>
  <c r="AG75" i="1"/>
  <c r="X75" i="1"/>
  <c r="W75" i="1"/>
  <c r="Y75" i="1" s="1"/>
  <c r="H75" i="1"/>
  <c r="G75" i="1"/>
  <c r="E75" i="1"/>
  <c r="AI74" i="1"/>
  <c r="AH74" i="1"/>
  <c r="AG74" i="1"/>
  <c r="X74" i="1"/>
  <c r="W74" i="1"/>
  <c r="Y74" i="1" s="1"/>
  <c r="H74" i="1"/>
  <c r="G74" i="1"/>
  <c r="E74" i="1"/>
  <c r="AI73" i="1"/>
  <c r="AH73" i="1"/>
  <c r="AG73" i="1"/>
  <c r="X73" i="1"/>
  <c r="W73" i="1"/>
  <c r="Y73" i="1" s="1"/>
  <c r="H73" i="1"/>
  <c r="G73" i="1"/>
  <c r="E73" i="1"/>
  <c r="AI72" i="1"/>
  <c r="AH72" i="1"/>
  <c r="AG72" i="1"/>
  <c r="X72" i="1"/>
  <c r="W72" i="1"/>
  <c r="Y72" i="1" s="1"/>
  <c r="H72" i="1"/>
  <c r="R63" i="1" s="1"/>
  <c r="R62" i="1" s="1"/>
  <c r="G72" i="1"/>
  <c r="E72" i="1"/>
  <c r="AI71" i="1"/>
  <c r="AH71" i="1"/>
  <c r="AG71" i="1"/>
  <c r="X71" i="1"/>
  <c r="W71" i="1"/>
  <c r="Y71" i="1" s="1"/>
  <c r="AI70" i="1"/>
  <c r="AH70" i="1"/>
  <c r="AG70" i="1"/>
  <c r="X70" i="1"/>
  <c r="W70" i="1"/>
  <c r="Y70" i="1" s="1"/>
  <c r="AI69" i="1"/>
  <c r="AH69" i="1"/>
  <c r="AG69" i="1"/>
  <c r="X69" i="1"/>
  <c r="W69" i="1"/>
  <c r="Y69" i="1" s="1"/>
  <c r="U69" i="1"/>
  <c r="I69" i="1"/>
  <c r="H69" i="1"/>
  <c r="F69" i="1"/>
  <c r="C69" i="1"/>
  <c r="AF76" i="1" s="1"/>
  <c r="B69" i="1"/>
  <c r="AI68" i="1"/>
  <c r="AH68" i="1"/>
  <c r="AG68" i="1"/>
  <c r="X68" i="1"/>
  <c r="W68" i="1"/>
  <c r="Y68" i="1" s="1"/>
  <c r="U68" i="1"/>
  <c r="K68" i="1"/>
  <c r="J68" i="1"/>
  <c r="AI67" i="1"/>
  <c r="AH67" i="1"/>
  <c r="AG67" i="1"/>
  <c r="X67" i="1"/>
  <c r="W67" i="1"/>
  <c r="Y67" i="1" s="1"/>
  <c r="U67" i="1"/>
  <c r="I67" i="1"/>
  <c r="H67" i="1"/>
  <c r="F67" i="1"/>
  <c r="E67" i="1"/>
  <c r="C67" i="1"/>
  <c r="AF75" i="1" s="1"/>
  <c r="B67" i="1"/>
  <c r="AI66" i="1"/>
  <c r="AH66" i="1"/>
  <c r="AG66" i="1"/>
  <c r="X66" i="1"/>
  <c r="W66" i="1"/>
  <c r="Y66" i="1" s="1"/>
  <c r="U66" i="1"/>
  <c r="M66" i="1"/>
  <c r="AI65" i="1"/>
  <c r="AH65" i="1"/>
  <c r="AG65" i="1"/>
  <c r="X65" i="1"/>
  <c r="W65" i="1"/>
  <c r="Y65" i="1" s="1"/>
  <c r="U65" i="1"/>
  <c r="I65" i="1"/>
  <c r="H65" i="1"/>
  <c r="F65" i="1"/>
  <c r="E65" i="1"/>
  <c r="C65" i="1"/>
  <c r="AF74" i="1" s="1"/>
  <c r="B65" i="1"/>
  <c r="AI64" i="1"/>
  <c r="AH64" i="1"/>
  <c r="AG64" i="1"/>
  <c r="X64" i="1"/>
  <c r="W64" i="1"/>
  <c r="Y64" i="1" s="1"/>
  <c r="U64" i="1"/>
  <c r="K64" i="1"/>
  <c r="J64" i="1"/>
  <c r="AI63" i="1"/>
  <c r="AH63" i="1"/>
  <c r="AG63" i="1"/>
  <c r="X63" i="1"/>
  <c r="W63" i="1"/>
  <c r="Y63" i="1" s="1"/>
  <c r="U63" i="1"/>
  <c r="I63" i="1"/>
  <c r="H63" i="1"/>
  <c r="F63" i="1"/>
  <c r="E63" i="1"/>
  <c r="C63" i="1"/>
  <c r="AF73" i="1" s="1"/>
  <c r="B63" i="1"/>
  <c r="AI62" i="1"/>
  <c r="AH62" i="1"/>
  <c r="AG62" i="1"/>
  <c r="X62" i="1"/>
  <c r="W62" i="1"/>
  <c r="Y62" i="1" s="1"/>
  <c r="U62" i="1"/>
  <c r="O62" i="1"/>
  <c r="N62" i="1"/>
  <c r="AI61" i="1"/>
  <c r="AH61" i="1"/>
  <c r="AG61" i="1"/>
  <c r="X61" i="1"/>
  <c r="W61" i="1"/>
  <c r="Y61" i="1" s="1"/>
  <c r="U61" i="1"/>
  <c r="I61" i="1"/>
  <c r="H61" i="1"/>
  <c r="F61" i="1"/>
  <c r="E61" i="1"/>
  <c r="C61" i="1"/>
  <c r="AF72" i="1" s="1"/>
  <c r="B61" i="1"/>
  <c r="AI60" i="1"/>
  <c r="AH60" i="1"/>
  <c r="AG60" i="1"/>
  <c r="X60" i="1"/>
  <c r="W60" i="1"/>
  <c r="Y60" i="1" s="1"/>
  <c r="U60" i="1"/>
  <c r="K60" i="1"/>
  <c r="J60" i="1"/>
  <c r="AI59" i="1"/>
  <c r="AH59" i="1"/>
  <c r="AG59" i="1"/>
  <c r="X59" i="1"/>
  <c r="W59" i="1"/>
  <c r="Y59" i="1" s="1"/>
  <c r="U59" i="1"/>
  <c r="I59" i="1"/>
  <c r="H59" i="1"/>
  <c r="F59" i="1"/>
  <c r="E59" i="1"/>
  <c r="C59" i="1"/>
  <c r="AF71" i="1" s="1"/>
  <c r="B59" i="1"/>
  <c r="AI58" i="1"/>
  <c r="AH58" i="1"/>
  <c r="AG58" i="1"/>
  <c r="X58" i="1"/>
  <c r="W58" i="1"/>
  <c r="Y58" i="1" s="1"/>
  <c r="U58" i="1"/>
  <c r="M58" i="1"/>
  <c r="L58" i="1"/>
  <c r="AI57" i="1"/>
  <c r="AH57" i="1"/>
  <c r="AG57" i="1"/>
  <c r="X57" i="1"/>
  <c r="W57" i="1"/>
  <c r="Y57" i="1" s="1"/>
  <c r="U57" i="1"/>
  <c r="I57" i="1"/>
  <c r="H57" i="1"/>
  <c r="F57" i="1"/>
  <c r="E57" i="1"/>
  <c r="C57" i="1"/>
  <c r="AF70" i="1" s="1"/>
  <c r="B57" i="1"/>
  <c r="AI56" i="1"/>
  <c r="AH56" i="1"/>
  <c r="AG56" i="1"/>
  <c r="X56" i="1"/>
  <c r="W56" i="1"/>
  <c r="Y56" i="1" s="1"/>
  <c r="U56" i="1"/>
  <c r="K56" i="1"/>
  <c r="J56" i="1"/>
  <c r="AI55" i="1"/>
  <c r="AH55" i="1"/>
  <c r="AG55" i="1"/>
  <c r="X55" i="1"/>
  <c r="W55" i="1"/>
  <c r="Y55" i="1" s="1"/>
  <c r="U55" i="1"/>
  <c r="I55" i="1"/>
  <c r="H55" i="1"/>
  <c r="F55" i="1"/>
  <c r="E55" i="1"/>
  <c r="C55" i="1"/>
  <c r="AF69" i="1" s="1"/>
  <c r="B55" i="1"/>
  <c r="AI54" i="1"/>
  <c r="AH54" i="1"/>
  <c r="AG54" i="1"/>
  <c r="X54" i="1"/>
  <c r="W54" i="1"/>
  <c r="Y54" i="1" s="1"/>
  <c r="U54" i="1"/>
  <c r="Q54" i="1"/>
  <c r="P54" i="1"/>
  <c r="AI53" i="1"/>
  <c r="AH53" i="1"/>
  <c r="AG53" i="1"/>
  <c r="X53" i="1"/>
  <c r="W53" i="1"/>
  <c r="Y53" i="1" s="1"/>
  <c r="U53" i="1"/>
  <c r="I53" i="1"/>
  <c r="H53" i="1"/>
  <c r="C53" i="1"/>
  <c r="AF68" i="1" s="1"/>
  <c r="B53" i="1"/>
  <c r="AI52" i="1"/>
  <c r="AH52" i="1"/>
  <c r="AG52" i="1"/>
  <c r="X52" i="1"/>
  <c r="W52" i="1"/>
  <c r="Y52" i="1" s="1"/>
  <c r="U52" i="1"/>
  <c r="K52" i="1"/>
  <c r="J52" i="1"/>
  <c r="AI51" i="1"/>
  <c r="AH51" i="1"/>
  <c r="AG51" i="1"/>
  <c r="X51" i="1"/>
  <c r="W51" i="1"/>
  <c r="Y51" i="1" s="1"/>
  <c r="U51" i="1"/>
  <c r="I51" i="1"/>
  <c r="H51" i="1"/>
  <c r="F51" i="1"/>
  <c r="E51" i="1"/>
  <c r="C51" i="1"/>
  <c r="AF67" i="1" s="1"/>
  <c r="B51" i="1"/>
  <c r="AI50" i="1"/>
  <c r="AH50" i="1"/>
  <c r="AG50" i="1"/>
  <c r="X50" i="1"/>
  <c r="W50" i="1"/>
  <c r="Y50" i="1" s="1"/>
  <c r="U50" i="1"/>
  <c r="M50" i="1"/>
  <c r="AI49" i="1"/>
  <c r="AH49" i="1"/>
  <c r="AG49" i="1"/>
  <c r="X49" i="1"/>
  <c r="W49" i="1"/>
  <c r="Y49" i="1" s="1"/>
  <c r="U49" i="1"/>
  <c r="I49" i="1"/>
  <c r="H49" i="1"/>
  <c r="F49" i="1"/>
  <c r="E49" i="1"/>
  <c r="C49" i="1"/>
  <c r="AF66" i="1" s="1"/>
  <c r="B49" i="1"/>
  <c r="AI48" i="1"/>
  <c r="AH48" i="1"/>
  <c r="AG48" i="1"/>
  <c r="X48" i="1"/>
  <c r="W48" i="1"/>
  <c r="Y48" i="1" s="1"/>
  <c r="U48" i="1"/>
  <c r="K48" i="1"/>
  <c r="J48" i="1"/>
  <c r="AI47" i="1"/>
  <c r="AH47" i="1"/>
  <c r="AG47" i="1"/>
  <c r="X47" i="1"/>
  <c r="W47" i="1"/>
  <c r="Y47" i="1" s="1"/>
  <c r="U47" i="1"/>
  <c r="I47" i="1"/>
  <c r="H47" i="1"/>
  <c r="F47" i="1"/>
  <c r="E47" i="1"/>
  <c r="C47" i="1"/>
  <c r="AF65" i="1" s="1"/>
  <c r="B47" i="1"/>
  <c r="AI46" i="1"/>
  <c r="AH46" i="1"/>
  <c r="AG46" i="1"/>
  <c r="X46" i="1"/>
  <c r="W46" i="1"/>
  <c r="Y46" i="1" s="1"/>
  <c r="U46" i="1"/>
  <c r="N46" i="1"/>
  <c r="AI45" i="1"/>
  <c r="AH45" i="1"/>
  <c r="AG45" i="1"/>
  <c r="X45" i="1"/>
  <c r="W45" i="1"/>
  <c r="AB76" i="1" s="1"/>
  <c r="U45" i="1"/>
  <c r="I45" i="1"/>
  <c r="H45" i="1"/>
  <c r="F45" i="1"/>
  <c r="E45" i="1"/>
  <c r="C45" i="1"/>
  <c r="AF64" i="1" s="1"/>
  <c r="B45" i="1"/>
  <c r="U44" i="1"/>
  <c r="K44" i="1"/>
  <c r="J44" i="1"/>
  <c r="U43" i="1"/>
  <c r="I43" i="1"/>
  <c r="H43" i="1"/>
  <c r="F43" i="1"/>
  <c r="E43" i="1"/>
  <c r="C43" i="1"/>
  <c r="AF63" i="1" s="1"/>
  <c r="B43" i="1"/>
  <c r="U42" i="1"/>
  <c r="M42" i="1"/>
  <c r="O46" i="1" s="1"/>
  <c r="U41" i="1"/>
  <c r="I41" i="1"/>
  <c r="H41" i="1"/>
  <c r="F41" i="1"/>
  <c r="E41" i="1"/>
  <c r="C41" i="1"/>
  <c r="AF62" i="1" s="1"/>
  <c r="B41" i="1"/>
  <c r="U40" i="1"/>
  <c r="K40" i="1"/>
  <c r="J40" i="1"/>
  <c r="U39" i="1"/>
  <c r="I39" i="1"/>
  <c r="H39" i="1"/>
  <c r="C39" i="1"/>
  <c r="AF61" i="1" s="1"/>
  <c r="B39" i="1"/>
  <c r="X38" i="1"/>
  <c r="W38" i="1"/>
  <c r="Y38" i="1" s="1"/>
  <c r="Z38" i="1" s="1"/>
  <c r="AA38" i="1" s="1"/>
  <c r="AB38" i="1" s="1"/>
  <c r="AC38" i="1" s="1"/>
  <c r="AD38" i="1" s="1"/>
  <c r="U38" i="1"/>
  <c r="P38" i="1"/>
  <c r="X37" i="1"/>
  <c r="W37" i="1"/>
  <c r="Y37" i="1" s="1"/>
  <c r="Z37" i="1" s="1"/>
  <c r="AA37" i="1" s="1"/>
  <c r="AB37" i="1" s="1"/>
  <c r="AC37" i="1" s="1"/>
  <c r="AD37" i="1" s="1"/>
  <c r="U37" i="1"/>
  <c r="I37" i="1"/>
  <c r="H37" i="1"/>
  <c r="C37" i="1"/>
  <c r="AF60" i="1" s="1"/>
  <c r="B37" i="1"/>
  <c r="X36" i="1"/>
  <c r="W36" i="1"/>
  <c r="Y36" i="1" s="1"/>
  <c r="Z36" i="1" s="1"/>
  <c r="AA36" i="1" s="1"/>
  <c r="AB36" i="1" s="1"/>
  <c r="AC36" i="1" s="1"/>
  <c r="AD36" i="1" s="1"/>
  <c r="U36" i="1"/>
  <c r="K36" i="1"/>
  <c r="J36" i="1"/>
  <c r="X35" i="1"/>
  <c r="W35" i="1"/>
  <c r="Y35" i="1" s="1"/>
  <c r="Z35" i="1" s="1"/>
  <c r="AA35" i="1" s="1"/>
  <c r="AB35" i="1" s="1"/>
  <c r="AC35" i="1" s="1"/>
  <c r="AD35" i="1" s="1"/>
  <c r="U35" i="1"/>
  <c r="I35" i="1"/>
  <c r="H35" i="1"/>
  <c r="F35" i="1"/>
  <c r="E35" i="1"/>
  <c r="C35" i="1"/>
  <c r="AF59" i="1" s="1"/>
  <c r="B35" i="1"/>
  <c r="X34" i="1"/>
  <c r="W34" i="1"/>
  <c r="Y34" i="1" s="1"/>
  <c r="Z34" i="1" s="1"/>
  <c r="AA34" i="1" s="1"/>
  <c r="AB34" i="1" s="1"/>
  <c r="AC34" i="1" s="1"/>
  <c r="AD34" i="1" s="1"/>
  <c r="U34" i="1"/>
  <c r="M34" i="1"/>
  <c r="X33" i="1"/>
  <c r="W33" i="1"/>
  <c r="Y33" i="1" s="1"/>
  <c r="Z33" i="1" s="1"/>
  <c r="AA33" i="1" s="1"/>
  <c r="AB33" i="1" s="1"/>
  <c r="AC33" i="1" s="1"/>
  <c r="AD33" i="1" s="1"/>
  <c r="U33" i="1"/>
  <c r="I33" i="1"/>
  <c r="H33" i="1"/>
  <c r="F33" i="1"/>
  <c r="E33" i="1"/>
  <c r="C33" i="1"/>
  <c r="AF58" i="1" s="1"/>
  <c r="B33" i="1"/>
  <c r="X32" i="1"/>
  <c r="W32" i="1"/>
  <c r="Y32" i="1" s="1"/>
  <c r="Z32" i="1" s="1"/>
  <c r="AA32" i="1" s="1"/>
  <c r="AB32" i="1" s="1"/>
  <c r="AC32" i="1" s="1"/>
  <c r="AD32" i="1" s="1"/>
  <c r="U32" i="1"/>
  <c r="K32" i="1"/>
  <c r="J32" i="1"/>
  <c r="X31" i="1"/>
  <c r="W31" i="1"/>
  <c r="Y31" i="1" s="1"/>
  <c r="Z31" i="1" s="1"/>
  <c r="AA31" i="1" s="1"/>
  <c r="AB31" i="1" s="1"/>
  <c r="AC31" i="1" s="1"/>
  <c r="AD31" i="1" s="1"/>
  <c r="U31" i="1"/>
  <c r="I31" i="1"/>
  <c r="H31" i="1"/>
  <c r="F31" i="1"/>
  <c r="E31" i="1"/>
  <c r="C31" i="1"/>
  <c r="AF57" i="1" s="1"/>
  <c r="B31" i="1"/>
  <c r="X30" i="1"/>
  <c r="W30" i="1"/>
  <c r="Y30" i="1" s="1"/>
  <c r="Z30" i="1" s="1"/>
  <c r="AA30" i="1" s="1"/>
  <c r="AB30" i="1" s="1"/>
  <c r="AC30" i="1" s="1"/>
  <c r="AD30" i="1" s="1"/>
  <c r="U30" i="1"/>
  <c r="O30" i="1"/>
  <c r="N30" i="1"/>
  <c r="X29" i="1"/>
  <c r="W29" i="1"/>
  <c r="Y29" i="1" s="1"/>
  <c r="Z29" i="1" s="1"/>
  <c r="AA29" i="1" s="1"/>
  <c r="AB29" i="1" s="1"/>
  <c r="AC29" i="1" s="1"/>
  <c r="AD29" i="1" s="1"/>
  <c r="U29" i="1"/>
  <c r="I29" i="1"/>
  <c r="K29" i="1" s="1"/>
  <c r="H29" i="1"/>
  <c r="F29" i="1"/>
  <c r="E29" i="1"/>
  <c r="C29" i="1"/>
  <c r="AF56" i="1" s="1"/>
  <c r="B29" i="1"/>
  <c r="X28" i="1"/>
  <c r="W28" i="1"/>
  <c r="Y28" i="1" s="1"/>
  <c r="Z28" i="1" s="1"/>
  <c r="AA28" i="1" s="1"/>
  <c r="AB28" i="1" s="1"/>
  <c r="AC28" i="1" s="1"/>
  <c r="AD28" i="1" s="1"/>
  <c r="U28" i="1"/>
  <c r="K28" i="1"/>
  <c r="J28" i="1"/>
  <c r="X27" i="1"/>
  <c r="W27" i="1"/>
  <c r="Y27" i="1" s="1"/>
  <c r="Z27" i="1" s="1"/>
  <c r="AA27" i="1" s="1"/>
  <c r="AB27" i="1" s="1"/>
  <c r="AC27" i="1" s="1"/>
  <c r="AD27" i="1" s="1"/>
  <c r="U27" i="1"/>
  <c r="I27" i="1"/>
  <c r="H27" i="1"/>
  <c r="F27" i="1"/>
  <c r="E27" i="1"/>
  <c r="C27" i="1"/>
  <c r="AF55" i="1" s="1"/>
  <c r="B27" i="1"/>
  <c r="X26" i="1"/>
  <c r="W26" i="1"/>
  <c r="Y26" i="1" s="1"/>
  <c r="Z26" i="1" s="1"/>
  <c r="AA26" i="1" s="1"/>
  <c r="AB26" i="1" s="1"/>
  <c r="AC26" i="1" s="1"/>
  <c r="AD26" i="1" s="1"/>
  <c r="U26" i="1"/>
  <c r="M26" i="1"/>
  <c r="X25" i="1"/>
  <c r="W25" i="1"/>
  <c r="Y25" i="1" s="1"/>
  <c r="Z25" i="1" s="1"/>
  <c r="AA25" i="1" s="1"/>
  <c r="AB25" i="1" s="1"/>
  <c r="AC25" i="1" s="1"/>
  <c r="AD25" i="1" s="1"/>
  <c r="U25" i="1"/>
  <c r="I25" i="1"/>
  <c r="H25" i="1"/>
  <c r="F25" i="1"/>
  <c r="E25" i="1"/>
  <c r="C25" i="1"/>
  <c r="AF54" i="1" s="1"/>
  <c r="B25" i="1"/>
  <c r="X24" i="1"/>
  <c r="W24" i="1"/>
  <c r="Y24" i="1" s="1"/>
  <c r="Z24" i="1" s="1"/>
  <c r="AA24" i="1" s="1"/>
  <c r="AB24" i="1" s="1"/>
  <c r="AC24" i="1" s="1"/>
  <c r="AD24" i="1" s="1"/>
  <c r="U24" i="1"/>
  <c r="K24" i="1"/>
  <c r="J24" i="1"/>
  <c r="X23" i="1"/>
  <c r="W23" i="1"/>
  <c r="Y23" i="1" s="1"/>
  <c r="Z23" i="1" s="1"/>
  <c r="AA23" i="1" s="1"/>
  <c r="AB23" i="1" s="1"/>
  <c r="AC23" i="1" s="1"/>
  <c r="AD23" i="1" s="1"/>
  <c r="U23" i="1"/>
  <c r="I23" i="1"/>
  <c r="H23" i="1"/>
  <c r="C23" i="1"/>
  <c r="AF53" i="1" s="1"/>
  <c r="B23" i="1"/>
  <c r="X22" i="1"/>
  <c r="W22" i="1"/>
  <c r="Y22" i="1" s="1"/>
  <c r="Z22" i="1" s="1"/>
  <c r="AA22" i="1" s="1"/>
  <c r="AB22" i="1" s="1"/>
  <c r="AC22" i="1" s="1"/>
  <c r="AD22" i="1" s="1"/>
  <c r="P22" i="1"/>
  <c r="X21" i="1"/>
  <c r="W21" i="1"/>
  <c r="Y21" i="1" s="1"/>
  <c r="Z21" i="1" s="1"/>
  <c r="AA21" i="1" s="1"/>
  <c r="AB21" i="1" s="1"/>
  <c r="AC21" i="1" s="1"/>
  <c r="AD21" i="1" s="1"/>
  <c r="U21" i="1"/>
  <c r="I21" i="1"/>
  <c r="H21" i="1"/>
  <c r="F21" i="1"/>
  <c r="E21" i="1"/>
  <c r="C21" i="1"/>
  <c r="AF52" i="1" s="1"/>
  <c r="B21" i="1"/>
  <c r="X20" i="1"/>
  <c r="W20" i="1"/>
  <c r="Y20" i="1" s="1"/>
  <c r="Z20" i="1" s="1"/>
  <c r="AA20" i="1" s="1"/>
  <c r="AB20" i="1" s="1"/>
  <c r="AC20" i="1" s="1"/>
  <c r="AD20" i="1" s="1"/>
  <c r="U20" i="1"/>
  <c r="K20" i="1"/>
  <c r="J20" i="1"/>
  <c r="X19" i="1"/>
  <c r="W19" i="1"/>
  <c r="Y19" i="1" s="1"/>
  <c r="Z19" i="1" s="1"/>
  <c r="AA19" i="1" s="1"/>
  <c r="AB19" i="1" s="1"/>
  <c r="AC19" i="1" s="1"/>
  <c r="AD19" i="1" s="1"/>
  <c r="U19" i="1"/>
  <c r="I19" i="1"/>
  <c r="H19" i="1"/>
  <c r="F19" i="1"/>
  <c r="E19" i="1"/>
  <c r="C19" i="1"/>
  <c r="AF51" i="1" s="1"/>
  <c r="B19" i="1"/>
  <c r="X18" i="1"/>
  <c r="W18" i="1"/>
  <c r="Y18" i="1" s="1"/>
  <c r="Z18" i="1" s="1"/>
  <c r="AA18" i="1" s="1"/>
  <c r="AB18" i="1" s="1"/>
  <c r="AC18" i="1" s="1"/>
  <c r="AD18" i="1" s="1"/>
  <c r="U18" i="1"/>
  <c r="M18" i="1"/>
  <c r="L18" i="1"/>
  <c r="X17" i="1"/>
  <c r="W17" i="1"/>
  <c r="Y17" i="1" s="1"/>
  <c r="Z17" i="1" s="1"/>
  <c r="AA17" i="1" s="1"/>
  <c r="AB17" i="1" s="1"/>
  <c r="AC17" i="1" s="1"/>
  <c r="AD17" i="1" s="1"/>
  <c r="U17" i="1"/>
  <c r="I17" i="1"/>
  <c r="H17" i="1"/>
  <c r="F17" i="1"/>
  <c r="E17" i="1"/>
  <c r="C17" i="1"/>
  <c r="AF50" i="1" s="1"/>
  <c r="B17" i="1"/>
  <c r="X16" i="1"/>
  <c r="W16" i="1"/>
  <c r="Y16" i="1" s="1"/>
  <c r="Z16" i="1" s="1"/>
  <c r="AA16" i="1" s="1"/>
  <c r="AB16" i="1" s="1"/>
  <c r="AC16" i="1" s="1"/>
  <c r="AD16" i="1" s="1"/>
  <c r="U16" i="1"/>
  <c r="T16" i="1"/>
  <c r="K16" i="1"/>
  <c r="J16" i="1"/>
  <c r="X15" i="1"/>
  <c r="W15" i="1"/>
  <c r="Y15" i="1" s="1"/>
  <c r="Z15" i="1" s="1"/>
  <c r="AA15" i="1" s="1"/>
  <c r="AB15" i="1" s="1"/>
  <c r="AC15" i="1" s="1"/>
  <c r="AD15" i="1" s="1"/>
  <c r="U15" i="1"/>
  <c r="T15" i="1"/>
  <c r="I15" i="1"/>
  <c r="H15" i="1"/>
  <c r="F15" i="1"/>
  <c r="E15" i="1"/>
  <c r="C15" i="1"/>
  <c r="AF49" i="1" s="1"/>
  <c r="B15" i="1"/>
  <c r="X14" i="1"/>
  <c r="W14" i="1"/>
  <c r="Y14" i="1" s="1"/>
  <c r="Z14" i="1" s="1"/>
  <c r="AA14" i="1" s="1"/>
  <c r="AB14" i="1" s="1"/>
  <c r="AC14" i="1" s="1"/>
  <c r="AD14" i="1" s="1"/>
  <c r="T14" i="1"/>
  <c r="N14" i="1"/>
  <c r="X13" i="1"/>
  <c r="W13" i="1"/>
  <c r="Y13" i="1" s="1"/>
  <c r="Z13" i="1" s="1"/>
  <c r="AA13" i="1" s="1"/>
  <c r="AB13" i="1" s="1"/>
  <c r="AC13" i="1" s="1"/>
  <c r="AD13" i="1" s="1"/>
  <c r="U13" i="1"/>
  <c r="T13" i="1"/>
  <c r="I13" i="1"/>
  <c r="H13" i="1"/>
  <c r="F13" i="1"/>
  <c r="E13" i="1"/>
  <c r="C13" i="1"/>
  <c r="AF48" i="1" s="1"/>
  <c r="B13" i="1"/>
  <c r="X12" i="1"/>
  <c r="W12" i="1"/>
  <c r="Y12" i="1" s="1"/>
  <c r="Z12" i="1" s="1"/>
  <c r="AA12" i="1" s="1"/>
  <c r="AB12" i="1" s="1"/>
  <c r="AC12" i="1" s="1"/>
  <c r="AD12" i="1" s="1"/>
  <c r="U12" i="1"/>
  <c r="T12" i="1"/>
  <c r="K12" i="1"/>
  <c r="J12" i="1"/>
  <c r="X11" i="1"/>
  <c r="W11" i="1"/>
  <c r="Y11" i="1" s="1"/>
  <c r="Z11" i="1" s="1"/>
  <c r="AA11" i="1" s="1"/>
  <c r="AB11" i="1" s="1"/>
  <c r="AC11" i="1" s="1"/>
  <c r="AD11" i="1" s="1"/>
  <c r="U11" i="1"/>
  <c r="T11" i="1"/>
  <c r="I11" i="1"/>
  <c r="H11" i="1"/>
  <c r="F11" i="1"/>
  <c r="E11" i="1"/>
  <c r="C11" i="1"/>
  <c r="AF47" i="1" s="1"/>
  <c r="B11" i="1"/>
  <c r="X10" i="1"/>
  <c r="W10" i="1"/>
  <c r="Y10" i="1" s="1"/>
  <c r="Z10" i="1" s="1"/>
  <c r="AA10" i="1" s="1"/>
  <c r="AB10" i="1" s="1"/>
  <c r="AC10" i="1" s="1"/>
  <c r="AD10" i="1" s="1"/>
  <c r="U10" i="1"/>
  <c r="U14" i="1" s="1"/>
  <c r="U22" i="1" s="1"/>
  <c r="T10" i="1"/>
  <c r="M10" i="1"/>
  <c r="O14" i="1" s="1"/>
  <c r="Q22" i="1" s="1"/>
  <c r="X9" i="1"/>
  <c r="W9" i="1"/>
  <c r="Y9" i="1" s="1"/>
  <c r="Z9" i="1" s="1"/>
  <c r="AA9" i="1" s="1"/>
  <c r="AB9" i="1" s="1"/>
  <c r="AC9" i="1" s="1"/>
  <c r="AD9" i="1" s="1"/>
  <c r="U9" i="1"/>
  <c r="T9" i="1"/>
  <c r="I9" i="1"/>
  <c r="H9" i="1"/>
  <c r="F9" i="1"/>
  <c r="E9" i="1"/>
  <c r="C9" i="1"/>
  <c r="AF46" i="1" s="1"/>
  <c r="B9" i="1"/>
  <c r="X8" i="1"/>
  <c r="W8" i="1"/>
  <c r="Y8" i="1" s="1"/>
  <c r="Z8" i="1" s="1"/>
  <c r="AA8" i="1" s="1"/>
  <c r="AB8" i="1" s="1"/>
  <c r="AC8" i="1" s="1"/>
  <c r="AD8" i="1" s="1"/>
  <c r="U8" i="1"/>
  <c r="T8" i="1"/>
  <c r="K8" i="1"/>
  <c r="J8" i="1"/>
  <c r="X7" i="1"/>
  <c r="W7" i="1"/>
  <c r="Y7" i="1" s="1"/>
  <c r="U7" i="1"/>
  <c r="T7" i="1"/>
  <c r="I7" i="1"/>
  <c r="H7" i="1"/>
  <c r="F7" i="1"/>
  <c r="C7" i="1"/>
  <c r="AF45" i="1" s="1"/>
  <c r="B7" i="1"/>
  <c r="Q4" i="1"/>
  <c r="L4" i="1"/>
  <c r="J4" i="1"/>
  <c r="F4" i="1"/>
  <c r="D4" i="1"/>
  <c r="A4" i="1"/>
  <c r="Y2" i="1"/>
  <c r="X2" i="1"/>
  <c r="W2" i="1"/>
  <c r="V2" i="1"/>
  <c r="C2" i="1"/>
  <c r="B2" i="1"/>
  <c r="A2" i="1"/>
  <c r="V1" i="1"/>
  <c r="A1" i="1"/>
  <c r="Q63" i="5" l="1"/>
  <c r="R63" i="7"/>
  <c r="R62" i="7" s="1"/>
  <c r="AB45" i="8"/>
  <c r="N4" i="3"/>
  <c r="Q63" i="8"/>
  <c r="N4" i="1"/>
  <c r="N4" i="5"/>
  <c r="N4" i="7"/>
  <c r="Q63" i="3"/>
  <c r="N4" i="8"/>
  <c r="AB45" i="3"/>
  <c r="Q63" i="4"/>
  <c r="Z45" i="4"/>
  <c r="Z45" i="5"/>
  <c r="Q63" i="7"/>
  <c r="Q65" i="7" s="1"/>
  <c r="Z45" i="7"/>
  <c r="Z45" i="8"/>
  <c r="Z46" i="8"/>
  <c r="Q63" i="2"/>
  <c r="Q64" i="2" s="1"/>
  <c r="Z45" i="3"/>
  <c r="AB45" i="5"/>
  <c r="N4" i="6"/>
  <c r="R63" i="6"/>
  <c r="R62" i="6" s="1"/>
  <c r="Q63" i="6" s="1"/>
  <c r="AB45" i="7"/>
  <c r="Y39" i="8"/>
  <c r="Z7" i="8"/>
  <c r="AE8" i="8"/>
  <c r="AE10" i="8"/>
  <c r="AE12" i="8"/>
  <c r="AE15" i="8"/>
  <c r="AE30" i="8"/>
  <c r="AE31" i="8"/>
  <c r="AE32" i="8"/>
  <c r="AE33" i="8"/>
  <c r="AE34" i="8"/>
  <c r="AE35" i="8"/>
  <c r="AE36" i="8"/>
  <c r="AE37" i="8"/>
  <c r="AE38" i="8"/>
  <c r="Y45" i="8"/>
  <c r="Y77" i="8" s="1"/>
  <c r="AA45" i="8"/>
  <c r="AC45" i="8"/>
  <c r="AA46" i="8"/>
  <c r="AC46" i="8"/>
  <c r="Z47" i="8"/>
  <c r="AB47" i="8"/>
  <c r="AA48" i="8"/>
  <c r="AC48" i="8"/>
  <c r="Z49" i="8"/>
  <c r="AB49" i="8"/>
  <c r="AA50" i="8"/>
  <c r="AC50" i="8"/>
  <c r="Z51" i="8"/>
  <c r="AB51" i="8"/>
  <c r="AA52" i="8"/>
  <c r="AC52" i="8"/>
  <c r="Z53" i="8"/>
  <c r="AB53" i="8"/>
  <c r="AA54" i="8"/>
  <c r="AC54" i="8"/>
  <c r="Z55" i="8"/>
  <c r="AB55" i="8"/>
  <c r="AA56" i="8"/>
  <c r="AC56" i="8"/>
  <c r="Z57" i="8"/>
  <c r="AB57" i="8"/>
  <c r="AA58" i="8"/>
  <c r="AC58" i="8"/>
  <c r="Z59" i="8"/>
  <c r="AB59" i="8"/>
  <c r="AA60" i="8"/>
  <c r="AC60" i="8"/>
  <c r="Z61" i="8"/>
  <c r="AB61" i="8"/>
  <c r="AA62" i="8"/>
  <c r="AC62" i="8"/>
  <c r="Z63" i="8"/>
  <c r="AB63" i="8"/>
  <c r="Z64" i="8"/>
  <c r="AB64" i="8"/>
  <c r="Z65" i="8"/>
  <c r="AB65" i="8"/>
  <c r="Z66" i="8"/>
  <c r="AB66" i="8"/>
  <c r="Z67" i="8"/>
  <c r="AB67" i="8"/>
  <c r="Z68" i="8"/>
  <c r="AB68" i="8"/>
  <c r="Q69" i="8"/>
  <c r="AA69" i="8"/>
  <c r="AC69" i="8"/>
  <c r="AA70" i="8"/>
  <c r="AC70" i="8"/>
  <c r="AA71" i="8"/>
  <c r="AC71" i="8"/>
  <c r="Z72" i="8"/>
  <c r="AB72" i="8"/>
  <c r="AA73" i="8"/>
  <c r="AC73" i="8"/>
  <c r="Z74" i="8"/>
  <c r="AB74" i="8"/>
  <c r="AA75" i="8"/>
  <c r="AC75" i="8"/>
  <c r="Z76" i="8"/>
  <c r="AB76" i="8"/>
  <c r="AE9" i="8"/>
  <c r="AE11" i="8"/>
  <c r="AE13" i="8"/>
  <c r="AE14" i="8"/>
  <c r="AE16" i="8"/>
  <c r="AE17" i="8"/>
  <c r="AE18" i="8"/>
  <c r="AE19" i="8"/>
  <c r="AE20" i="8"/>
  <c r="AE21" i="8"/>
  <c r="AE22" i="8"/>
  <c r="AE23" i="8"/>
  <c r="AE24" i="8"/>
  <c r="AE25" i="8"/>
  <c r="AE26" i="8"/>
  <c r="AE27" i="8"/>
  <c r="AE28" i="8"/>
  <c r="AE29" i="8"/>
  <c r="AA47" i="8"/>
  <c r="AC47" i="8"/>
  <c r="Z48" i="8"/>
  <c r="AB48" i="8"/>
  <c r="AA49" i="8"/>
  <c r="AC49" i="8"/>
  <c r="Z50" i="8"/>
  <c r="AB50" i="8"/>
  <c r="AA51" i="8"/>
  <c r="AC51" i="8"/>
  <c r="Z52" i="8"/>
  <c r="AB52" i="8"/>
  <c r="AA53" i="8"/>
  <c r="AC53" i="8"/>
  <c r="Z54" i="8"/>
  <c r="AB54" i="8"/>
  <c r="AA55" i="8"/>
  <c r="AC55" i="8"/>
  <c r="Z56" i="8"/>
  <c r="AB56" i="8"/>
  <c r="AA57" i="8"/>
  <c r="AC57" i="8"/>
  <c r="Z58" i="8"/>
  <c r="AB58" i="8"/>
  <c r="AA59" i="8"/>
  <c r="AC59" i="8"/>
  <c r="Z60" i="8"/>
  <c r="AB60" i="8"/>
  <c r="AA61" i="8"/>
  <c r="AC61" i="8"/>
  <c r="Z62" i="8"/>
  <c r="AB62" i="8"/>
  <c r="AA63" i="8"/>
  <c r="AC63" i="8"/>
  <c r="Q64" i="8"/>
  <c r="AA64" i="8"/>
  <c r="AC64" i="8"/>
  <c r="Q65" i="8"/>
  <c r="AA65" i="8"/>
  <c r="AC65" i="8"/>
  <c r="Q66" i="8"/>
  <c r="AA66" i="8"/>
  <c r="AC66" i="8"/>
  <c r="Q67" i="8"/>
  <c r="AA67" i="8"/>
  <c r="AC67" i="8"/>
  <c r="Q68" i="8"/>
  <c r="AA68" i="8"/>
  <c r="AC68" i="8"/>
  <c r="Z69" i="8"/>
  <c r="AB69" i="8"/>
  <c r="Z70" i="8"/>
  <c r="AB70" i="8"/>
  <c r="AE70" i="8" s="1"/>
  <c r="Z71" i="8"/>
  <c r="AB71" i="8"/>
  <c r="AA72" i="8"/>
  <c r="AC72" i="8"/>
  <c r="Z73" i="8"/>
  <c r="AB73" i="8"/>
  <c r="AA74" i="8"/>
  <c r="AC74" i="8"/>
  <c r="Z75" i="8"/>
  <c r="AB75" i="8"/>
  <c r="AA76" i="8"/>
  <c r="AE76" i="8" s="1"/>
  <c r="Y39" i="7"/>
  <c r="Z7" i="7"/>
  <c r="AE9" i="7"/>
  <c r="AE10" i="7"/>
  <c r="AE12" i="7"/>
  <c r="AE14" i="7"/>
  <c r="AE20" i="7"/>
  <c r="AE21" i="7"/>
  <c r="AE26" i="7"/>
  <c r="AE27" i="7"/>
  <c r="AE28" i="7"/>
  <c r="AE34" i="7"/>
  <c r="AE35" i="7"/>
  <c r="AE36" i="7"/>
  <c r="AE37" i="7"/>
  <c r="Z46" i="7"/>
  <c r="AB46" i="7"/>
  <c r="Z47" i="7"/>
  <c r="AB47" i="7"/>
  <c r="Z48" i="7"/>
  <c r="AB48" i="7"/>
  <c r="Z49" i="7"/>
  <c r="AB49" i="7"/>
  <c r="AA50" i="7"/>
  <c r="AC50" i="7"/>
  <c r="AA51" i="7"/>
  <c r="AC51" i="7"/>
  <c r="AA52" i="7"/>
  <c r="AC52" i="7"/>
  <c r="AA53" i="7"/>
  <c r="AC53" i="7"/>
  <c r="Z54" i="7"/>
  <c r="AB54" i="7"/>
  <c r="Z55" i="7"/>
  <c r="AB55" i="7"/>
  <c r="AA56" i="7"/>
  <c r="AC56" i="7"/>
  <c r="AA57" i="7"/>
  <c r="AC57" i="7"/>
  <c r="Z58" i="7"/>
  <c r="AB58" i="7"/>
  <c r="Z59" i="7"/>
  <c r="AB59" i="7"/>
  <c r="Z60" i="7"/>
  <c r="AB60" i="7"/>
  <c r="Z61" i="7"/>
  <c r="AB61" i="7"/>
  <c r="AA62" i="7"/>
  <c r="AC62" i="7"/>
  <c r="AA63" i="7"/>
  <c r="AC63" i="7"/>
  <c r="Z64" i="7"/>
  <c r="AB64" i="7"/>
  <c r="AA65" i="7"/>
  <c r="AC65" i="7"/>
  <c r="AA66" i="7"/>
  <c r="AC66" i="7"/>
  <c r="Z67" i="7"/>
  <c r="AB67" i="7"/>
  <c r="AA68" i="7"/>
  <c r="AC68" i="7"/>
  <c r="Q69" i="7"/>
  <c r="AA69" i="7"/>
  <c r="AC69" i="7"/>
  <c r="Z70" i="7"/>
  <c r="AB70" i="7"/>
  <c r="AA71" i="7"/>
  <c r="AC71" i="7"/>
  <c r="AA72" i="7"/>
  <c r="AC72" i="7"/>
  <c r="AA73" i="7"/>
  <c r="AC73" i="7"/>
  <c r="AA74" i="7"/>
  <c r="AC74" i="7"/>
  <c r="AA75" i="7"/>
  <c r="AC75" i="7"/>
  <c r="AA76" i="7"/>
  <c r="AC76" i="7"/>
  <c r="AE8" i="7"/>
  <c r="AE11" i="7"/>
  <c r="AE13" i="7"/>
  <c r="AE15" i="7"/>
  <c r="AE16" i="7"/>
  <c r="AE17" i="7"/>
  <c r="AE18" i="7"/>
  <c r="AE19" i="7"/>
  <c r="AE22" i="7"/>
  <c r="AE23" i="7"/>
  <c r="AE24" i="7"/>
  <c r="AE25" i="7"/>
  <c r="AE29" i="7"/>
  <c r="AE30" i="7"/>
  <c r="AE31" i="7"/>
  <c r="AE32" i="7"/>
  <c r="AE33" i="7"/>
  <c r="AE38" i="7"/>
  <c r="Y45" i="7"/>
  <c r="Y77" i="7" s="1"/>
  <c r="AA45" i="7"/>
  <c r="AC45" i="7"/>
  <c r="AA46" i="7"/>
  <c r="AC46" i="7"/>
  <c r="AA47" i="7"/>
  <c r="AC47" i="7"/>
  <c r="AA48" i="7"/>
  <c r="AC48" i="7"/>
  <c r="AA49" i="7"/>
  <c r="AC49" i="7"/>
  <c r="Z50" i="7"/>
  <c r="AB50" i="7"/>
  <c r="Z51" i="7"/>
  <c r="AB51" i="7"/>
  <c r="Z52" i="7"/>
  <c r="AB52" i="7"/>
  <c r="Z53" i="7"/>
  <c r="AB53" i="7"/>
  <c r="AA54" i="7"/>
  <c r="AC54" i="7"/>
  <c r="AA55" i="7"/>
  <c r="AC55" i="7"/>
  <c r="Z56" i="7"/>
  <c r="AB56" i="7"/>
  <c r="Z57" i="7"/>
  <c r="AB57" i="7"/>
  <c r="AA58" i="7"/>
  <c r="AC58" i="7"/>
  <c r="AA59" i="7"/>
  <c r="AC59" i="7"/>
  <c r="AA60" i="7"/>
  <c r="AC60" i="7"/>
  <c r="AA61" i="7"/>
  <c r="AC61" i="7"/>
  <c r="Z62" i="7"/>
  <c r="AB62" i="7"/>
  <c r="Z63" i="7"/>
  <c r="AB63" i="7"/>
  <c r="AA64" i="7"/>
  <c r="AC64" i="7"/>
  <c r="Z65" i="7"/>
  <c r="AB65" i="7"/>
  <c r="Z66" i="7"/>
  <c r="AB66" i="7"/>
  <c r="AA67" i="7"/>
  <c r="AC67" i="7"/>
  <c r="Z68" i="7"/>
  <c r="AB68" i="7"/>
  <c r="Z69" i="7"/>
  <c r="AB69" i="7"/>
  <c r="AA70" i="7"/>
  <c r="AC70" i="7"/>
  <c r="Z71" i="7"/>
  <c r="AB71" i="7"/>
  <c r="Z72" i="7"/>
  <c r="AB72" i="7"/>
  <c r="Z73" i="7"/>
  <c r="AB73" i="7"/>
  <c r="Z74" i="7"/>
  <c r="AB74" i="7"/>
  <c r="Z75" i="7"/>
  <c r="AB75" i="7"/>
  <c r="Z76" i="7"/>
  <c r="Y39" i="6"/>
  <c r="Z7" i="6"/>
  <c r="AE9" i="6"/>
  <c r="AE10" i="6"/>
  <c r="AE12" i="6"/>
  <c r="AE14" i="6"/>
  <c r="AE20" i="6"/>
  <c r="AE21" i="6"/>
  <c r="AE26" i="6"/>
  <c r="AE27" i="6"/>
  <c r="AE28" i="6"/>
  <c r="AE34" i="6"/>
  <c r="AE35" i="6"/>
  <c r="AE36" i="6"/>
  <c r="AE37" i="6"/>
  <c r="Z45" i="6"/>
  <c r="AB45" i="6"/>
  <c r="Z46" i="6"/>
  <c r="AB46" i="6"/>
  <c r="Z47" i="6"/>
  <c r="AB47" i="6"/>
  <c r="Z48" i="6"/>
  <c r="AB48" i="6"/>
  <c r="Z49" i="6"/>
  <c r="AB49" i="6"/>
  <c r="AA50" i="6"/>
  <c r="AC50" i="6"/>
  <c r="AA51" i="6"/>
  <c r="AE51" i="6" s="1"/>
  <c r="AC51" i="6"/>
  <c r="AA52" i="6"/>
  <c r="AC52" i="6"/>
  <c r="AA53" i="6"/>
  <c r="AC53" i="6"/>
  <c r="Z54" i="6"/>
  <c r="AB54" i="6"/>
  <c r="Z55" i="6"/>
  <c r="AB55" i="6"/>
  <c r="AA56" i="6"/>
  <c r="AC56" i="6"/>
  <c r="AA57" i="6"/>
  <c r="AC57" i="6"/>
  <c r="Z58" i="6"/>
  <c r="AB58" i="6"/>
  <c r="Z59" i="6"/>
  <c r="AB59" i="6"/>
  <c r="Z60" i="6"/>
  <c r="AB60" i="6"/>
  <c r="Z61" i="6"/>
  <c r="AB61" i="6"/>
  <c r="AA62" i="6"/>
  <c r="AC62" i="6"/>
  <c r="AA63" i="6"/>
  <c r="AC63" i="6"/>
  <c r="Z64" i="6"/>
  <c r="AB64" i="6"/>
  <c r="AA65" i="6"/>
  <c r="AC65" i="6"/>
  <c r="AA66" i="6"/>
  <c r="AC66" i="6"/>
  <c r="Z67" i="6"/>
  <c r="AB67" i="6"/>
  <c r="AA68" i="6"/>
  <c r="AC68" i="6"/>
  <c r="AA69" i="6"/>
  <c r="AC69" i="6"/>
  <c r="Z70" i="6"/>
  <c r="AB70" i="6"/>
  <c r="AA71" i="6"/>
  <c r="AC71" i="6"/>
  <c r="AA72" i="6"/>
  <c r="AC72" i="6"/>
  <c r="AA73" i="6"/>
  <c r="AC73" i="6"/>
  <c r="AA74" i="6"/>
  <c r="AC74" i="6"/>
  <c r="AA75" i="6"/>
  <c r="AC75" i="6"/>
  <c r="AA76" i="6"/>
  <c r="AC76" i="6"/>
  <c r="AE8" i="6"/>
  <c r="AE11" i="6"/>
  <c r="AE13" i="6"/>
  <c r="AE15" i="6"/>
  <c r="AE16" i="6"/>
  <c r="AE17" i="6"/>
  <c r="AE18" i="6"/>
  <c r="AE19" i="6"/>
  <c r="AE22" i="6"/>
  <c r="AE23" i="6"/>
  <c r="AE24" i="6"/>
  <c r="AE25" i="6"/>
  <c r="AE29" i="6"/>
  <c r="AE30" i="6"/>
  <c r="AE31" i="6"/>
  <c r="AE32" i="6"/>
  <c r="AE33" i="6"/>
  <c r="AE38" i="6"/>
  <c r="Y45" i="6"/>
  <c r="Y77" i="6" s="1"/>
  <c r="AA45" i="6"/>
  <c r="AC45" i="6"/>
  <c r="AA46" i="6"/>
  <c r="AC46" i="6"/>
  <c r="AA47" i="6"/>
  <c r="AC47" i="6"/>
  <c r="AA48" i="6"/>
  <c r="AC48" i="6"/>
  <c r="AA49" i="6"/>
  <c r="AC49" i="6"/>
  <c r="Z50" i="6"/>
  <c r="AB50" i="6"/>
  <c r="AE50" i="6" s="1"/>
  <c r="Z51" i="6"/>
  <c r="AB51" i="6"/>
  <c r="Z52" i="6"/>
  <c r="AB52" i="6"/>
  <c r="Z53" i="6"/>
  <c r="AB53" i="6"/>
  <c r="AA54" i="6"/>
  <c r="AE54" i="6" s="1"/>
  <c r="AC54" i="6"/>
  <c r="AA55" i="6"/>
  <c r="AC55" i="6"/>
  <c r="Z56" i="6"/>
  <c r="AB56" i="6"/>
  <c r="Z57" i="6"/>
  <c r="AB57" i="6"/>
  <c r="AE57" i="6"/>
  <c r="AA58" i="6"/>
  <c r="AC58" i="6"/>
  <c r="AA59" i="6"/>
  <c r="AC59" i="6"/>
  <c r="AA60" i="6"/>
  <c r="AC60" i="6"/>
  <c r="AA61" i="6"/>
  <c r="AC61" i="6"/>
  <c r="Z62" i="6"/>
  <c r="AB62" i="6"/>
  <c r="Z63" i="6"/>
  <c r="AB63" i="6"/>
  <c r="AA64" i="6"/>
  <c r="AC64" i="6"/>
  <c r="Z65" i="6"/>
  <c r="AB65" i="6"/>
  <c r="Z66" i="6"/>
  <c r="AB66" i="6"/>
  <c r="AA67" i="6"/>
  <c r="AC67" i="6"/>
  <c r="Z68" i="6"/>
  <c r="AB68" i="6"/>
  <c r="Z69" i="6"/>
  <c r="AE69" i="6" s="1"/>
  <c r="AB69" i="6"/>
  <c r="AA70" i="6"/>
  <c r="AC70" i="6"/>
  <c r="Z71" i="6"/>
  <c r="AB71" i="6"/>
  <c r="Z72" i="6"/>
  <c r="AB72" i="6"/>
  <c r="Z73" i="6"/>
  <c r="AB73" i="6"/>
  <c r="Z74" i="6"/>
  <c r="AB74" i="6"/>
  <c r="Z75" i="6"/>
  <c r="AB75" i="6"/>
  <c r="Z76" i="6"/>
  <c r="Y39" i="5"/>
  <c r="Z7" i="5"/>
  <c r="Q67" i="5"/>
  <c r="Q64" i="5"/>
  <c r="AE37" i="5"/>
  <c r="AE36" i="5"/>
  <c r="AE35" i="5"/>
  <c r="AE34" i="5"/>
  <c r="AE28" i="5"/>
  <c r="AE27" i="5"/>
  <c r="AE26" i="5"/>
  <c r="AE19" i="5"/>
  <c r="AE18" i="5"/>
  <c r="AE17" i="5"/>
  <c r="AE16" i="5"/>
  <c r="AE15" i="5"/>
  <c r="AE13" i="5"/>
  <c r="AE11" i="5"/>
  <c r="AE8" i="5"/>
  <c r="Q69" i="5"/>
  <c r="Q68" i="5"/>
  <c r="Q66" i="5"/>
  <c r="Q65" i="5"/>
  <c r="AE38" i="5"/>
  <c r="AE33" i="5"/>
  <c r="AE32" i="5"/>
  <c r="AE31" i="5"/>
  <c r="AE30" i="5"/>
  <c r="AE29" i="5"/>
  <c r="AE25" i="5"/>
  <c r="AE24" i="5"/>
  <c r="AE23" i="5"/>
  <c r="AE22" i="5"/>
  <c r="AE21" i="5"/>
  <c r="AE20" i="5"/>
  <c r="AE14" i="5"/>
  <c r="AE12" i="5"/>
  <c r="AE10" i="5"/>
  <c r="AE9" i="5"/>
  <c r="Y45" i="5"/>
  <c r="Y77" i="5" s="1"/>
  <c r="AA45" i="5"/>
  <c r="AC45" i="5"/>
  <c r="AA46" i="5"/>
  <c r="AC46" i="5"/>
  <c r="AA47" i="5"/>
  <c r="AC47" i="5"/>
  <c r="AA48" i="5"/>
  <c r="AC48" i="5"/>
  <c r="AA49" i="5"/>
  <c r="AC49" i="5"/>
  <c r="Z50" i="5"/>
  <c r="AB50" i="5"/>
  <c r="Z51" i="5"/>
  <c r="AB51" i="5"/>
  <c r="Z52" i="5"/>
  <c r="AB52" i="5"/>
  <c r="Z53" i="5"/>
  <c r="AB53" i="5"/>
  <c r="Z54" i="5"/>
  <c r="AB54" i="5"/>
  <c r="Z55" i="5"/>
  <c r="AB55" i="5"/>
  <c r="AA56" i="5"/>
  <c r="AC56" i="5"/>
  <c r="AA57" i="5"/>
  <c r="AC57" i="5"/>
  <c r="Z58" i="5"/>
  <c r="AB58" i="5"/>
  <c r="Z59" i="5"/>
  <c r="AB59" i="5"/>
  <c r="Z60" i="5"/>
  <c r="AB60" i="5"/>
  <c r="Z61" i="5"/>
  <c r="AB61" i="5"/>
  <c r="AA62" i="5"/>
  <c r="AC62" i="5"/>
  <c r="AA63" i="5"/>
  <c r="AC63" i="5"/>
  <c r="Z64" i="5"/>
  <c r="AB64" i="5"/>
  <c r="AA65" i="5"/>
  <c r="AC65" i="5"/>
  <c r="AA66" i="5"/>
  <c r="AC66" i="5"/>
  <c r="Z67" i="5"/>
  <c r="AB67" i="5"/>
  <c r="AA68" i="5"/>
  <c r="AC68" i="5"/>
  <c r="AA69" i="5"/>
  <c r="AC69" i="5"/>
  <c r="Z70" i="5"/>
  <c r="AB70" i="5"/>
  <c r="AA71" i="5"/>
  <c r="AC71" i="5"/>
  <c r="AA72" i="5"/>
  <c r="AC72" i="5"/>
  <c r="AA73" i="5"/>
  <c r="AC73" i="5"/>
  <c r="AA74" i="5"/>
  <c r="AC74" i="5"/>
  <c r="AA75" i="5"/>
  <c r="AC75" i="5"/>
  <c r="AA76" i="5"/>
  <c r="AC76" i="5"/>
  <c r="Z46" i="5"/>
  <c r="AB46" i="5"/>
  <c r="Z47" i="5"/>
  <c r="AB47" i="5"/>
  <c r="Z48" i="5"/>
  <c r="AB48" i="5"/>
  <c r="Z49" i="5"/>
  <c r="AB49" i="5"/>
  <c r="AA50" i="5"/>
  <c r="AC50" i="5"/>
  <c r="AA51" i="5"/>
  <c r="AC51" i="5"/>
  <c r="AA52" i="5"/>
  <c r="AC52" i="5"/>
  <c r="AA53" i="5"/>
  <c r="AC53" i="5"/>
  <c r="AA54" i="5"/>
  <c r="AC54" i="5"/>
  <c r="AA55" i="5"/>
  <c r="AC55" i="5"/>
  <c r="Z56" i="5"/>
  <c r="AB56" i="5"/>
  <c r="Z57" i="5"/>
  <c r="AB57" i="5"/>
  <c r="AA58" i="5"/>
  <c r="AC58" i="5"/>
  <c r="AA59" i="5"/>
  <c r="AC59" i="5"/>
  <c r="AA60" i="5"/>
  <c r="AC60" i="5"/>
  <c r="AA61" i="5"/>
  <c r="AC61" i="5"/>
  <c r="Z62" i="5"/>
  <c r="AB62" i="5"/>
  <c r="Z63" i="5"/>
  <c r="AB63" i="5"/>
  <c r="AA64" i="5"/>
  <c r="AC64" i="5"/>
  <c r="Z65" i="5"/>
  <c r="AB65" i="5"/>
  <c r="Z66" i="5"/>
  <c r="AB66" i="5"/>
  <c r="AA67" i="5"/>
  <c r="AC67" i="5"/>
  <c r="Z68" i="5"/>
  <c r="AB68" i="5"/>
  <c r="Z69" i="5"/>
  <c r="AB69" i="5"/>
  <c r="AA70" i="5"/>
  <c r="AC70" i="5"/>
  <c r="Z71" i="5"/>
  <c r="AB71" i="5"/>
  <c r="Z72" i="5"/>
  <c r="AB72" i="5"/>
  <c r="Z73" i="5"/>
  <c r="AB73" i="5"/>
  <c r="Z74" i="5"/>
  <c r="AB74" i="5"/>
  <c r="Z75" i="5"/>
  <c r="AB75" i="5"/>
  <c r="Z76" i="5"/>
  <c r="Y39" i="4"/>
  <c r="Z7" i="4"/>
  <c r="Q67" i="4"/>
  <c r="Q64" i="4"/>
  <c r="AE37" i="4"/>
  <c r="AE36" i="4"/>
  <c r="AE35" i="4"/>
  <c r="AE34" i="4"/>
  <c r="AE28" i="4"/>
  <c r="AE27" i="4"/>
  <c r="AE26" i="4"/>
  <c r="AE19" i="4"/>
  <c r="AE18" i="4"/>
  <c r="AE17" i="4"/>
  <c r="AE16" i="4"/>
  <c r="AE15" i="4"/>
  <c r="AE13" i="4"/>
  <c r="AE11" i="4"/>
  <c r="AE8" i="4"/>
  <c r="Q69" i="4"/>
  <c r="Q68" i="4"/>
  <c r="Q66" i="4"/>
  <c r="Q65" i="4"/>
  <c r="AE38" i="4"/>
  <c r="AE33" i="4"/>
  <c r="AE32" i="4"/>
  <c r="AE31" i="4"/>
  <c r="AE30" i="4"/>
  <c r="AE29" i="4"/>
  <c r="AE25" i="4"/>
  <c r="AE24" i="4"/>
  <c r="AE23" i="4"/>
  <c r="AE22" i="4"/>
  <c r="AE21" i="4"/>
  <c r="AE20" i="4"/>
  <c r="AE14" i="4"/>
  <c r="AE12" i="4"/>
  <c r="AE10" i="4"/>
  <c r="AE9" i="4"/>
  <c r="N4" i="4"/>
  <c r="Y45" i="4"/>
  <c r="Y77" i="4" s="1"/>
  <c r="AA45" i="4"/>
  <c r="AC45" i="4"/>
  <c r="AA46" i="4"/>
  <c r="AC46" i="4"/>
  <c r="AA47" i="4"/>
  <c r="AC47" i="4"/>
  <c r="AA48" i="4"/>
  <c r="AC48" i="4"/>
  <c r="AA49" i="4"/>
  <c r="AC49" i="4"/>
  <c r="Z50" i="4"/>
  <c r="AB50" i="4"/>
  <c r="Z51" i="4"/>
  <c r="AB51" i="4"/>
  <c r="Z52" i="4"/>
  <c r="AB52" i="4"/>
  <c r="Z53" i="4"/>
  <c r="AB53" i="4"/>
  <c r="Z54" i="4"/>
  <c r="AB54" i="4"/>
  <c r="Z55" i="4"/>
  <c r="AB55" i="4"/>
  <c r="AA56" i="4"/>
  <c r="AC56" i="4"/>
  <c r="AA57" i="4"/>
  <c r="AC57" i="4"/>
  <c r="Z58" i="4"/>
  <c r="AB58" i="4"/>
  <c r="Z59" i="4"/>
  <c r="AB59" i="4"/>
  <c r="Z60" i="4"/>
  <c r="AB60" i="4"/>
  <c r="Z61" i="4"/>
  <c r="AB61" i="4"/>
  <c r="AA62" i="4"/>
  <c r="AC62" i="4"/>
  <c r="AA63" i="4"/>
  <c r="AC63" i="4"/>
  <c r="Z64" i="4"/>
  <c r="AB64" i="4"/>
  <c r="AA65" i="4"/>
  <c r="AC65" i="4"/>
  <c r="AA66" i="4"/>
  <c r="AC66" i="4"/>
  <c r="Z67" i="4"/>
  <c r="AB67" i="4"/>
  <c r="AA68" i="4"/>
  <c r="AC68" i="4"/>
  <c r="AA69" i="4"/>
  <c r="AC69" i="4"/>
  <c r="Z70" i="4"/>
  <c r="AB70" i="4"/>
  <c r="AA71" i="4"/>
  <c r="AC71" i="4"/>
  <c r="AA72" i="4"/>
  <c r="AC72" i="4"/>
  <c r="AA73" i="4"/>
  <c r="AC73" i="4"/>
  <c r="AA74" i="4"/>
  <c r="AC74" i="4"/>
  <c r="AA75" i="4"/>
  <c r="AC75" i="4"/>
  <c r="AA76" i="4"/>
  <c r="AC76" i="4"/>
  <c r="Z46" i="4"/>
  <c r="AB46" i="4"/>
  <c r="Z47" i="4"/>
  <c r="AB47" i="4"/>
  <c r="Z48" i="4"/>
  <c r="AB48" i="4"/>
  <c r="Z49" i="4"/>
  <c r="AB49" i="4"/>
  <c r="AA50" i="4"/>
  <c r="AC50" i="4"/>
  <c r="AA51" i="4"/>
  <c r="AC51" i="4"/>
  <c r="AA52" i="4"/>
  <c r="AC52" i="4"/>
  <c r="AA53" i="4"/>
  <c r="AC53" i="4"/>
  <c r="AA54" i="4"/>
  <c r="AC54" i="4"/>
  <c r="AA55" i="4"/>
  <c r="AC55" i="4"/>
  <c r="Z56" i="4"/>
  <c r="AB56" i="4"/>
  <c r="Z57" i="4"/>
  <c r="AB57" i="4"/>
  <c r="AA58" i="4"/>
  <c r="AC58" i="4"/>
  <c r="AA59" i="4"/>
  <c r="AC59" i="4"/>
  <c r="AA60" i="4"/>
  <c r="AC60" i="4"/>
  <c r="AA61" i="4"/>
  <c r="AC61" i="4"/>
  <c r="Z62" i="4"/>
  <c r="AB62" i="4"/>
  <c r="Z63" i="4"/>
  <c r="AB63" i="4"/>
  <c r="AA64" i="4"/>
  <c r="AC64" i="4"/>
  <c r="Z65" i="4"/>
  <c r="AB65" i="4"/>
  <c r="Z66" i="4"/>
  <c r="AB66" i="4"/>
  <c r="AA67" i="4"/>
  <c r="AC67" i="4"/>
  <c r="Z68" i="4"/>
  <c r="AB68" i="4"/>
  <c r="Z69" i="4"/>
  <c r="AB69" i="4"/>
  <c r="AA70" i="4"/>
  <c r="AC70" i="4"/>
  <c r="Z71" i="4"/>
  <c r="AB71" i="4"/>
  <c r="Z72" i="4"/>
  <c r="AB72" i="4"/>
  <c r="Z73" i="4"/>
  <c r="AB73" i="4"/>
  <c r="Z74" i="4"/>
  <c r="AB74" i="4"/>
  <c r="Z75" i="4"/>
  <c r="AB75" i="4"/>
  <c r="Z76" i="4"/>
  <c r="Y39" i="3"/>
  <c r="Z7" i="3"/>
  <c r="Q67" i="3"/>
  <c r="Q64" i="3"/>
  <c r="AE37" i="3"/>
  <c r="AE36" i="3"/>
  <c r="AE35" i="3"/>
  <c r="AE34" i="3"/>
  <c r="AE28" i="3"/>
  <c r="AE27" i="3"/>
  <c r="AE26" i="3"/>
  <c r="AE19" i="3"/>
  <c r="AE18" i="3"/>
  <c r="AE17" i="3"/>
  <c r="AE16" i="3"/>
  <c r="AE15" i="3"/>
  <c r="AE13" i="3"/>
  <c r="AE11" i="3"/>
  <c r="AE8" i="3"/>
  <c r="Q69" i="3"/>
  <c r="Q68" i="3"/>
  <c r="Q66" i="3"/>
  <c r="Q65" i="3"/>
  <c r="AE38" i="3"/>
  <c r="AE33" i="3"/>
  <c r="AE32" i="3"/>
  <c r="AE31" i="3"/>
  <c r="AE30" i="3"/>
  <c r="AE29" i="3"/>
  <c r="AE25" i="3"/>
  <c r="AE24" i="3"/>
  <c r="AE23" i="3"/>
  <c r="AE22" i="3"/>
  <c r="AE21" i="3"/>
  <c r="AE20" i="3"/>
  <c r="AE14" i="3"/>
  <c r="AE12" i="3"/>
  <c r="AE10" i="3"/>
  <c r="AE9" i="3"/>
  <c r="Y45" i="3"/>
  <c r="Y77" i="3" s="1"/>
  <c r="AA45" i="3"/>
  <c r="AC45" i="3"/>
  <c r="AA46" i="3"/>
  <c r="AC46" i="3"/>
  <c r="AA47" i="3"/>
  <c r="AC47" i="3"/>
  <c r="AA48" i="3"/>
  <c r="AC48" i="3"/>
  <c r="AA49" i="3"/>
  <c r="AC49" i="3"/>
  <c r="Z50" i="3"/>
  <c r="AB50" i="3"/>
  <c r="Z51" i="3"/>
  <c r="AB51" i="3"/>
  <c r="Z52" i="3"/>
  <c r="AB52" i="3"/>
  <c r="Z53" i="3"/>
  <c r="AB53" i="3"/>
  <c r="Z54" i="3"/>
  <c r="AB54" i="3"/>
  <c r="Z55" i="3"/>
  <c r="AB55" i="3"/>
  <c r="AA56" i="3"/>
  <c r="AC56" i="3"/>
  <c r="AA57" i="3"/>
  <c r="AC57" i="3"/>
  <c r="Z58" i="3"/>
  <c r="AB58" i="3"/>
  <c r="Z59" i="3"/>
  <c r="AB59" i="3"/>
  <c r="Z60" i="3"/>
  <c r="AB60" i="3"/>
  <c r="Z61" i="3"/>
  <c r="AB61" i="3"/>
  <c r="AA62" i="3"/>
  <c r="AC62" i="3"/>
  <c r="AA63" i="3"/>
  <c r="AC63" i="3"/>
  <c r="Z64" i="3"/>
  <c r="AB64" i="3"/>
  <c r="AA65" i="3"/>
  <c r="AC65" i="3"/>
  <c r="AA66" i="3"/>
  <c r="AC66" i="3"/>
  <c r="Z67" i="3"/>
  <c r="AB67" i="3"/>
  <c r="AA68" i="3"/>
  <c r="AC68" i="3"/>
  <c r="AA69" i="3"/>
  <c r="AC69" i="3"/>
  <c r="Z70" i="3"/>
  <c r="AB70" i="3"/>
  <c r="AA71" i="3"/>
  <c r="AC71" i="3"/>
  <c r="AA72" i="3"/>
  <c r="AC72" i="3"/>
  <c r="AA73" i="3"/>
  <c r="AC73" i="3"/>
  <c r="AA74" i="3"/>
  <c r="AC74" i="3"/>
  <c r="AA75" i="3"/>
  <c r="AC75" i="3"/>
  <c r="AA76" i="3"/>
  <c r="AC76" i="3"/>
  <c r="Z46" i="3"/>
  <c r="AB46" i="3"/>
  <c r="Z47" i="3"/>
  <c r="AB47" i="3"/>
  <c r="Z48" i="3"/>
  <c r="AB48" i="3"/>
  <c r="Z49" i="3"/>
  <c r="AB49" i="3"/>
  <c r="AA50" i="3"/>
  <c r="AC50" i="3"/>
  <c r="AA51" i="3"/>
  <c r="AC51" i="3"/>
  <c r="AA52" i="3"/>
  <c r="AC52" i="3"/>
  <c r="AA53" i="3"/>
  <c r="AC53" i="3"/>
  <c r="AA54" i="3"/>
  <c r="AC54" i="3"/>
  <c r="AA55" i="3"/>
  <c r="AC55" i="3"/>
  <c r="Z56" i="3"/>
  <c r="AB56" i="3"/>
  <c r="Z57" i="3"/>
  <c r="AB57" i="3"/>
  <c r="AA58" i="3"/>
  <c r="AC58" i="3"/>
  <c r="AA59" i="3"/>
  <c r="AC59" i="3"/>
  <c r="AA60" i="3"/>
  <c r="AC60" i="3"/>
  <c r="AA61" i="3"/>
  <c r="AC61" i="3"/>
  <c r="Z62" i="3"/>
  <c r="AB62" i="3"/>
  <c r="Z63" i="3"/>
  <c r="AB63" i="3"/>
  <c r="AA64" i="3"/>
  <c r="AC64" i="3"/>
  <c r="Z65" i="3"/>
  <c r="AB65" i="3"/>
  <c r="Z66" i="3"/>
  <c r="AB66" i="3"/>
  <c r="AA67" i="3"/>
  <c r="AC67" i="3"/>
  <c r="Z68" i="3"/>
  <c r="AB68" i="3"/>
  <c r="Z69" i="3"/>
  <c r="AB69" i="3"/>
  <c r="AA70" i="3"/>
  <c r="AC70" i="3"/>
  <c r="Z71" i="3"/>
  <c r="AB71" i="3"/>
  <c r="Z72" i="3"/>
  <c r="AB72" i="3"/>
  <c r="Z73" i="3"/>
  <c r="AB73" i="3"/>
  <c r="Z74" i="3"/>
  <c r="AB74" i="3"/>
  <c r="Z75" i="3"/>
  <c r="AB75" i="3"/>
  <c r="Z76" i="3"/>
  <c r="Y39" i="2"/>
  <c r="Z7" i="2"/>
  <c r="AE37" i="2"/>
  <c r="AE36" i="2"/>
  <c r="AE35" i="2"/>
  <c r="AE34" i="2"/>
  <c r="AE28" i="2"/>
  <c r="AE27" i="2"/>
  <c r="AE26" i="2"/>
  <c r="AE15" i="2"/>
  <c r="AE13" i="2"/>
  <c r="AE11" i="2"/>
  <c r="AE8" i="2"/>
  <c r="AE38" i="2"/>
  <c r="AE33" i="2"/>
  <c r="AE32" i="2"/>
  <c r="AE31" i="2"/>
  <c r="AE30" i="2"/>
  <c r="AE29" i="2"/>
  <c r="AE25" i="2"/>
  <c r="AE24" i="2"/>
  <c r="AE23" i="2"/>
  <c r="AE22" i="2"/>
  <c r="AE21" i="2"/>
  <c r="AE20" i="2"/>
  <c r="AE19" i="2"/>
  <c r="AE18" i="2"/>
  <c r="AE17" i="2"/>
  <c r="AE16" i="2"/>
  <c r="AE14" i="2"/>
  <c r="AE12" i="2"/>
  <c r="AE10" i="2"/>
  <c r="AE9" i="2"/>
  <c r="N4" i="2"/>
  <c r="Y45" i="2"/>
  <c r="Y77" i="2" s="1"/>
  <c r="AA45" i="2"/>
  <c r="AC45" i="2"/>
  <c r="AA46" i="2"/>
  <c r="AC46" i="2"/>
  <c r="AA47" i="2"/>
  <c r="AC47" i="2"/>
  <c r="AA48" i="2"/>
  <c r="AC48" i="2"/>
  <c r="AA49" i="2"/>
  <c r="AC49" i="2"/>
  <c r="Z50" i="2"/>
  <c r="AB50" i="2"/>
  <c r="Z51" i="2"/>
  <c r="AB51" i="2"/>
  <c r="Z52" i="2"/>
  <c r="AB52" i="2"/>
  <c r="Z53" i="2"/>
  <c r="AB53" i="2"/>
  <c r="Z54" i="2"/>
  <c r="AB54" i="2"/>
  <c r="Z55" i="2"/>
  <c r="AB55" i="2"/>
  <c r="Z56" i="2"/>
  <c r="AB56" i="2"/>
  <c r="Z57" i="2"/>
  <c r="AB57" i="2"/>
  <c r="Z58" i="2"/>
  <c r="AB58" i="2"/>
  <c r="Z59" i="2"/>
  <c r="AB59" i="2"/>
  <c r="Z60" i="2"/>
  <c r="AB60" i="2"/>
  <c r="Z61" i="2"/>
  <c r="AB61" i="2"/>
  <c r="AA62" i="2"/>
  <c r="AC62" i="2"/>
  <c r="AA63" i="2"/>
  <c r="AC63" i="2"/>
  <c r="Z64" i="2"/>
  <c r="AB64" i="2"/>
  <c r="AA65" i="2"/>
  <c r="AC65" i="2"/>
  <c r="AA66" i="2"/>
  <c r="AC66" i="2"/>
  <c r="Z67" i="2"/>
  <c r="AB67" i="2"/>
  <c r="AA68" i="2"/>
  <c r="AC68" i="2"/>
  <c r="AA69" i="2"/>
  <c r="AC69" i="2"/>
  <c r="Z70" i="2"/>
  <c r="AB70" i="2"/>
  <c r="AA71" i="2"/>
  <c r="AC71" i="2"/>
  <c r="AA72" i="2"/>
  <c r="AC72" i="2"/>
  <c r="AA73" i="2"/>
  <c r="AC73" i="2"/>
  <c r="AA74" i="2"/>
  <c r="AC74" i="2"/>
  <c r="AA75" i="2"/>
  <c r="AC75" i="2"/>
  <c r="AA76" i="2"/>
  <c r="AC76" i="2"/>
  <c r="Z45" i="2"/>
  <c r="AB45" i="2"/>
  <c r="Z46" i="2"/>
  <c r="AB46" i="2"/>
  <c r="Z47" i="2"/>
  <c r="AB47" i="2"/>
  <c r="Z48" i="2"/>
  <c r="AB48" i="2"/>
  <c r="Z49" i="2"/>
  <c r="AB49" i="2"/>
  <c r="AA50" i="2"/>
  <c r="AC50" i="2"/>
  <c r="AA51" i="2"/>
  <c r="AC51" i="2"/>
  <c r="AA52" i="2"/>
  <c r="AC52" i="2"/>
  <c r="AA53" i="2"/>
  <c r="AC53" i="2"/>
  <c r="AA54" i="2"/>
  <c r="AC54" i="2"/>
  <c r="AA55" i="2"/>
  <c r="AC55" i="2"/>
  <c r="AA56" i="2"/>
  <c r="AC56" i="2"/>
  <c r="AA57" i="2"/>
  <c r="AC57" i="2"/>
  <c r="AA58" i="2"/>
  <c r="AC58" i="2"/>
  <c r="AA59" i="2"/>
  <c r="AC59" i="2"/>
  <c r="AA60" i="2"/>
  <c r="AC60" i="2"/>
  <c r="AA61" i="2"/>
  <c r="AC61" i="2"/>
  <c r="Z62" i="2"/>
  <c r="AB62" i="2"/>
  <c r="Z63" i="2"/>
  <c r="AB63" i="2"/>
  <c r="AA64" i="2"/>
  <c r="AC64" i="2"/>
  <c r="Z65" i="2"/>
  <c r="AB65" i="2"/>
  <c r="Z66" i="2"/>
  <c r="AB66" i="2"/>
  <c r="AA67" i="2"/>
  <c r="AC67" i="2"/>
  <c r="Z68" i="2"/>
  <c r="AB68" i="2"/>
  <c r="Z69" i="2"/>
  <c r="AB69" i="2"/>
  <c r="AA70" i="2"/>
  <c r="AC70" i="2"/>
  <c r="Z71" i="2"/>
  <c r="AB71" i="2"/>
  <c r="Z72" i="2"/>
  <c r="AB72" i="2"/>
  <c r="Z73" i="2"/>
  <c r="AB73" i="2"/>
  <c r="Z74" i="2"/>
  <c r="AB74" i="2"/>
  <c r="Z75" i="2"/>
  <c r="AB75" i="2"/>
  <c r="Z76" i="2"/>
  <c r="Q63" i="1"/>
  <c r="Y39" i="1"/>
  <c r="Z7" i="1"/>
  <c r="AE8" i="1"/>
  <c r="Q67" i="1"/>
  <c r="Q64" i="1"/>
  <c r="AE37" i="1"/>
  <c r="AE36" i="1"/>
  <c r="AE35" i="1"/>
  <c r="AE34" i="1"/>
  <c r="AE28" i="1"/>
  <c r="AE27" i="1"/>
  <c r="AE26" i="1"/>
  <c r="AE15" i="1"/>
  <c r="AE13" i="1"/>
  <c r="AE11" i="1"/>
  <c r="Q69" i="1"/>
  <c r="Q68" i="1"/>
  <c r="Q66" i="1"/>
  <c r="Q65" i="1"/>
  <c r="AE38" i="1"/>
  <c r="AE33" i="1"/>
  <c r="AE32" i="1"/>
  <c r="AE31" i="1"/>
  <c r="AE30" i="1"/>
  <c r="AE29" i="1"/>
  <c r="AE25" i="1"/>
  <c r="AE24" i="1"/>
  <c r="AE23" i="1"/>
  <c r="AE22" i="1"/>
  <c r="AE21" i="1"/>
  <c r="AE20" i="1"/>
  <c r="AE19" i="1"/>
  <c r="AE18" i="1"/>
  <c r="AE17" i="1"/>
  <c r="AE16" i="1"/>
  <c r="AE14" i="1"/>
  <c r="AE12" i="1"/>
  <c r="AE10" i="1"/>
  <c r="AE9" i="1"/>
  <c r="Y45" i="1"/>
  <c r="Y77" i="1" s="1"/>
  <c r="AA45" i="1"/>
  <c r="AC45" i="1"/>
  <c r="AA46" i="1"/>
  <c r="AC46" i="1"/>
  <c r="AA47" i="1"/>
  <c r="AC47" i="1"/>
  <c r="AA48" i="1"/>
  <c r="AC48" i="1"/>
  <c r="AA49" i="1"/>
  <c r="AC49" i="1"/>
  <c r="Z50" i="1"/>
  <c r="AB50" i="1"/>
  <c r="Z51" i="1"/>
  <c r="AB51" i="1"/>
  <c r="Z52" i="1"/>
  <c r="AB52" i="1"/>
  <c r="Z53" i="1"/>
  <c r="AB53" i="1"/>
  <c r="Z54" i="1"/>
  <c r="AB54" i="1"/>
  <c r="Z55" i="1"/>
  <c r="AB55" i="1"/>
  <c r="Z56" i="1"/>
  <c r="AB56" i="1"/>
  <c r="Z57" i="1"/>
  <c r="AB57" i="1"/>
  <c r="Z58" i="1"/>
  <c r="AB58" i="1"/>
  <c r="Z59" i="1"/>
  <c r="AB59" i="1"/>
  <c r="Z60" i="1"/>
  <c r="AB60" i="1"/>
  <c r="Z61" i="1"/>
  <c r="AB61" i="1"/>
  <c r="AA62" i="1"/>
  <c r="AC62" i="1"/>
  <c r="AA63" i="1"/>
  <c r="AC63" i="1"/>
  <c r="Z64" i="1"/>
  <c r="AB64" i="1"/>
  <c r="AA65" i="1"/>
  <c r="AC65" i="1"/>
  <c r="AA66" i="1"/>
  <c r="AC66" i="1"/>
  <c r="Z67" i="1"/>
  <c r="AB67" i="1"/>
  <c r="AA68" i="1"/>
  <c r="AC68" i="1"/>
  <c r="AA69" i="1"/>
  <c r="AC69" i="1"/>
  <c r="Z70" i="1"/>
  <c r="AB70" i="1"/>
  <c r="AA71" i="1"/>
  <c r="AC71" i="1"/>
  <c r="AA72" i="1"/>
  <c r="AC72" i="1"/>
  <c r="AA73" i="1"/>
  <c r="AC73" i="1"/>
  <c r="AA74" i="1"/>
  <c r="AC74" i="1"/>
  <c r="AA75" i="1"/>
  <c r="AC75" i="1"/>
  <c r="AA76" i="1"/>
  <c r="AC76" i="1"/>
  <c r="Z45" i="1"/>
  <c r="AB45" i="1"/>
  <c r="Z46" i="1"/>
  <c r="AB46" i="1"/>
  <c r="Z47" i="1"/>
  <c r="AB47" i="1"/>
  <c r="Z48" i="1"/>
  <c r="AB48" i="1"/>
  <c r="Z49" i="1"/>
  <c r="AB49" i="1"/>
  <c r="AA50" i="1"/>
  <c r="AC50" i="1"/>
  <c r="AA51" i="1"/>
  <c r="AC51" i="1"/>
  <c r="AA52" i="1"/>
  <c r="AC52" i="1"/>
  <c r="AA53" i="1"/>
  <c r="AC53" i="1"/>
  <c r="AA54" i="1"/>
  <c r="AC54" i="1"/>
  <c r="AA55" i="1"/>
  <c r="AC55" i="1"/>
  <c r="AA56" i="1"/>
  <c r="AC56" i="1"/>
  <c r="AA57" i="1"/>
  <c r="AC57" i="1"/>
  <c r="AA58" i="1"/>
  <c r="AC58" i="1"/>
  <c r="AA59" i="1"/>
  <c r="AC59" i="1"/>
  <c r="AA60" i="1"/>
  <c r="AC60" i="1"/>
  <c r="AA61" i="1"/>
  <c r="AC61" i="1"/>
  <c r="Z62" i="1"/>
  <c r="AB62" i="1"/>
  <c r="Z63" i="1"/>
  <c r="AB63" i="1"/>
  <c r="AA64" i="1"/>
  <c r="AC64" i="1"/>
  <c r="Z65" i="1"/>
  <c r="AB65" i="1"/>
  <c r="Z66" i="1"/>
  <c r="AB66" i="1"/>
  <c r="AA67" i="1"/>
  <c r="AC67" i="1"/>
  <c r="Z68" i="1"/>
  <c r="AB68" i="1"/>
  <c r="Z69" i="1"/>
  <c r="AB69" i="1"/>
  <c r="AA70" i="1"/>
  <c r="AC70" i="1"/>
  <c r="Z71" i="1"/>
  <c r="AB71" i="1"/>
  <c r="Z72" i="1"/>
  <c r="AB72" i="1"/>
  <c r="Z73" i="1"/>
  <c r="AB73" i="1"/>
  <c r="Z74" i="1"/>
  <c r="AB74" i="1"/>
  <c r="Z75" i="1"/>
  <c r="AB75" i="1"/>
  <c r="Z76" i="1"/>
  <c r="AE60" i="8" l="1"/>
  <c r="AE56" i="8"/>
  <c r="AE52" i="8"/>
  <c r="AI52" i="8" s="1"/>
  <c r="Q65" i="2"/>
  <c r="Q67" i="2"/>
  <c r="AE76" i="4"/>
  <c r="AE56" i="4"/>
  <c r="AJ56" i="4" s="1"/>
  <c r="AE48" i="4"/>
  <c r="AJ48" i="4" s="1"/>
  <c r="AE75" i="5"/>
  <c r="AE73" i="5"/>
  <c r="AJ73" i="5" s="1"/>
  <c r="AE71" i="5"/>
  <c r="AJ71" i="5" s="1"/>
  <c r="AE69" i="5"/>
  <c r="AJ69" i="5" s="1"/>
  <c r="AE57" i="5"/>
  <c r="AJ57" i="5" s="1"/>
  <c r="AE49" i="5"/>
  <c r="AJ49" i="5" s="1"/>
  <c r="AE47" i="5"/>
  <c r="AJ47" i="5" s="1"/>
  <c r="AE75" i="6"/>
  <c r="AE71" i="6"/>
  <c r="AE71" i="7"/>
  <c r="AE69" i="7"/>
  <c r="AJ69" i="7" s="1"/>
  <c r="Q66" i="7"/>
  <c r="AE54" i="8"/>
  <c r="AE48" i="8"/>
  <c r="AE65" i="6"/>
  <c r="AJ65" i="6" s="1"/>
  <c r="AE63" i="6"/>
  <c r="AE53" i="6"/>
  <c r="AE73" i="8"/>
  <c r="AE45" i="8"/>
  <c r="AE46" i="8"/>
  <c r="AI46" i="8" s="1"/>
  <c r="AE74" i="6"/>
  <c r="AE66" i="6"/>
  <c r="AE63" i="7"/>
  <c r="AJ63" i="7" s="1"/>
  <c r="AE73" i="7"/>
  <c r="AJ73" i="7" s="1"/>
  <c r="AE66" i="7"/>
  <c r="AE62" i="7"/>
  <c r="AE57" i="7"/>
  <c r="AJ57" i="7" s="1"/>
  <c r="AE50" i="7"/>
  <c r="AE55" i="7"/>
  <c r="AJ55" i="7" s="1"/>
  <c r="AE60" i="7"/>
  <c r="AJ60" i="7" s="1"/>
  <c r="AE56" i="7"/>
  <c r="AJ56" i="7" s="1"/>
  <c r="AE68" i="7"/>
  <c r="AJ68" i="7" s="1"/>
  <c r="AE52" i="7"/>
  <c r="AJ52" i="7" s="1"/>
  <c r="AE65" i="5"/>
  <c r="AJ65" i="5" s="1"/>
  <c r="AE63" i="5"/>
  <c r="AJ63" i="5" s="1"/>
  <c r="AE72" i="4"/>
  <c r="AE74" i="4"/>
  <c r="AE68" i="4"/>
  <c r="AJ68" i="4" s="1"/>
  <c r="AE66" i="4"/>
  <c r="AJ66" i="4" s="1"/>
  <c r="AE62" i="4"/>
  <c r="AJ62" i="4" s="1"/>
  <c r="AE76" i="2"/>
  <c r="AJ76" i="2" s="1"/>
  <c r="AE74" i="2"/>
  <c r="AJ74" i="2" s="1"/>
  <c r="AE72" i="2"/>
  <c r="AJ72" i="2" s="1"/>
  <c r="AE68" i="2"/>
  <c r="AJ68" i="2" s="1"/>
  <c r="AE66" i="2"/>
  <c r="AJ66" i="2" s="1"/>
  <c r="AE62" i="2"/>
  <c r="AJ62" i="2" s="1"/>
  <c r="AE48" i="2"/>
  <c r="AJ48" i="2" s="1"/>
  <c r="AE46" i="2"/>
  <c r="AJ46" i="2" s="1"/>
  <c r="AE68" i="1"/>
  <c r="AJ68" i="1" s="1"/>
  <c r="AE66" i="1"/>
  <c r="AE62" i="1"/>
  <c r="AJ62" i="1" s="1"/>
  <c r="AE48" i="1"/>
  <c r="AJ48" i="1" s="1"/>
  <c r="AE46" i="1"/>
  <c r="AJ46" i="1" s="1"/>
  <c r="AE73" i="1"/>
  <c r="AE73" i="2"/>
  <c r="AJ73" i="2" s="1"/>
  <c r="AE69" i="2"/>
  <c r="AJ69" i="2" s="1"/>
  <c r="AE65" i="2"/>
  <c r="AJ65" i="2" s="1"/>
  <c r="AE49" i="2"/>
  <c r="AE61" i="6"/>
  <c r="AJ61" i="6" s="1"/>
  <c r="AE74" i="7"/>
  <c r="AE67" i="8"/>
  <c r="AE47" i="8"/>
  <c r="Q68" i="2"/>
  <c r="AE75" i="4"/>
  <c r="AJ75" i="4" s="1"/>
  <c r="AE73" i="4"/>
  <c r="AJ73" i="4" s="1"/>
  <c r="AE71" i="4"/>
  <c r="AE69" i="4"/>
  <c r="AJ69" i="4" s="1"/>
  <c r="AE65" i="4"/>
  <c r="AJ65" i="4" s="1"/>
  <c r="AE63" i="4"/>
  <c r="AJ63" i="4" s="1"/>
  <c r="AE57" i="4"/>
  <c r="AJ57" i="4" s="1"/>
  <c r="AE49" i="4"/>
  <c r="AJ49" i="4" s="1"/>
  <c r="AE47" i="4"/>
  <c r="AJ47" i="4" s="1"/>
  <c r="AE76" i="5"/>
  <c r="AJ76" i="5" s="1"/>
  <c r="AE74" i="5"/>
  <c r="AJ74" i="5" s="1"/>
  <c r="AE72" i="5"/>
  <c r="AE68" i="5"/>
  <c r="AJ68" i="5" s="1"/>
  <c r="AE66" i="5"/>
  <c r="AJ66" i="5" s="1"/>
  <c r="AE62" i="5"/>
  <c r="AJ62" i="5" s="1"/>
  <c r="AE56" i="5"/>
  <c r="AJ56" i="5" s="1"/>
  <c r="AE48" i="5"/>
  <c r="AJ48" i="5" s="1"/>
  <c r="AE64" i="6"/>
  <c r="AJ64" i="6" s="1"/>
  <c r="AE62" i="6"/>
  <c r="AE55" i="6"/>
  <c r="AJ55" i="6" s="1"/>
  <c r="AE76" i="7"/>
  <c r="AJ76" i="7" s="1"/>
  <c r="AE67" i="7"/>
  <c r="AJ67" i="7" s="1"/>
  <c r="AE64" i="7"/>
  <c r="AJ64" i="7" s="1"/>
  <c r="AE61" i="7"/>
  <c r="AJ61" i="7" s="1"/>
  <c r="AE53" i="7"/>
  <c r="AJ53" i="7" s="1"/>
  <c r="AE51" i="7"/>
  <c r="AJ51" i="7" s="1"/>
  <c r="AE72" i="8"/>
  <c r="AE62" i="8"/>
  <c r="AI62" i="8" s="1"/>
  <c r="AE59" i="8"/>
  <c r="AI59" i="8" s="1"/>
  <c r="AE75" i="1"/>
  <c r="AJ75" i="1" s="1"/>
  <c r="AE71" i="1"/>
  <c r="AE75" i="2"/>
  <c r="AJ75" i="2" s="1"/>
  <c r="AE71" i="2"/>
  <c r="AJ71" i="2" s="1"/>
  <c r="AE63" i="2"/>
  <c r="AJ63" i="2" s="1"/>
  <c r="AE47" i="2"/>
  <c r="Q66" i="2"/>
  <c r="AE50" i="8"/>
  <c r="AI50" i="8" s="1"/>
  <c r="Q69" i="2"/>
  <c r="AE76" i="3"/>
  <c r="AJ76" i="3" s="1"/>
  <c r="AE76" i="6"/>
  <c r="AJ76" i="6" s="1"/>
  <c r="AE72" i="6"/>
  <c r="AJ72" i="6" s="1"/>
  <c r="AE67" i="6"/>
  <c r="AE52" i="6"/>
  <c r="AE49" i="6"/>
  <c r="AJ49" i="6" s="1"/>
  <c r="AE75" i="7"/>
  <c r="AJ75" i="7" s="1"/>
  <c r="Q67" i="7"/>
  <c r="Q64" i="7"/>
  <c r="Q68" i="7"/>
  <c r="AE75" i="8"/>
  <c r="AI75" i="8" s="1"/>
  <c r="AE69" i="8"/>
  <c r="AI69" i="8" s="1"/>
  <c r="AE65" i="8"/>
  <c r="AE58" i="8"/>
  <c r="AI58" i="8" s="1"/>
  <c r="AE53" i="8"/>
  <c r="AI53" i="8" s="1"/>
  <c r="Q65" i="6"/>
  <c r="Q68" i="6"/>
  <c r="Q66" i="6"/>
  <c r="Q69" i="6"/>
  <c r="Q64" i="6"/>
  <c r="Q67" i="6"/>
  <c r="AE70" i="2"/>
  <c r="AJ70" i="2" s="1"/>
  <c r="AE67" i="2"/>
  <c r="AJ67" i="2" s="1"/>
  <c r="AE64" i="2"/>
  <c r="AJ64" i="2" s="1"/>
  <c r="AE61" i="2"/>
  <c r="AJ61" i="2" s="1"/>
  <c r="AE60" i="2"/>
  <c r="AJ60" i="2" s="1"/>
  <c r="AE59" i="2"/>
  <c r="AJ59" i="2" s="1"/>
  <c r="AE58" i="2"/>
  <c r="AJ58" i="2" s="1"/>
  <c r="AE57" i="2"/>
  <c r="AE56" i="2"/>
  <c r="AJ56" i="2" s="1"/>
  <c r="AE55" i="2"/>
  <c r="AJ55" i="2" s="1"/>
  <c r="AE54" i="2"/>
  <c r="AJ54" i="2" s="1"/>
  <c r="AE53" i="2"/>
  <c r="AE52" i="2"/>
  <c r="AJ52" i="2" s="1"/>
  <c r="AE51" i="2"/>
  <c r="AJ51" i="2" s="1"/>
  <c r="AE50" i="2"/>
  <c r="AJ50" i="2" s="1"/>
  <c r="AE75" i="3"/>
  <c r="AJ75" i="3" s="1"/>
  <c r="AE74" i="3"/>
  <c r="AJ74" i="3" s="1"/>
  <c r="AE73" i="3"/>
  <c r="AJ73" i="3" s="1"/>
  <c r="AE72" i="3"/>
  <c r="AJ72" i="3" s="1"/>
  <c r="AE71" i="3"/>
  <c r="AJ71" i="3" s="1"/>
  <c r="AE69" i="3"/>
  <c r="AJ69" i="3" s="1"/>
  <c r="AE68" i="3"/>
  <c r="AJ68" i="3" s="1"/>
  <c r="AE66" i="3"/>
  <c r="AJ66" i="3" s="1"/>
  <c r="AE65" i="3"/>
  <c r="AJ65" i="3" s="1"/>
  <c r="AE63" i="3"/>
  <c r="AJ63" i="3" s="1"/>
  <c r="AE62" i="3"/>
  <c r="AJ62" i="3" s="1"/>
  <c r="AE57" i="3"/>
  <c r="AJ57" i="3" s="1"/>
  <c r="AE56" i="3"/>
  <c r="AJ56" i="3" s="1"/>
  <c r="AE49" i="3"/>
  <c r="AJ49" i="3" s="1"/>
  <c r="AE48" i="3"/>
  <c r="AJ48" i="3" s="1"/>
  <c r="AE47" i="3"/>
  <c r="AJ47" i="3" s="1"/>
  <c r="Z77" i="3"/>
  <c r="AE70" i="3"/>
  <c r="AJ70" i="3" s="1"/>
  <c r="AE67" i="3"/>
  <c r="AJ67" i="3" s="1"/>
  <c r="AE64" i="3"/>
  <c r="AJ64" i="3" s="1"/>
  <c r="AE61" i="3"/>
  <c r="AJ61" i="3" s="1"/>
  <c r="AE60" i="3"/>
  <c r="AJ60" i="3" s="1"/>
  <c r="AE59" i="3"/>
  <c r="AJ59" i="3" s="1"/>
  <c r="AE58" i="3"/>
  <c r="AJ58" i="3" s="1"/>
  <c r="AE55" i="3"/>
  <c r="AJ55" i="3" s="1"/>
  <c r="AE54" i="3"/>
  <c r="AJ54" i="3" s="1"/>
  <c r="AE53" i="3"/>
  <c r="AJ53" i="3" s="1"/>
  <c r="AE52" i="3"/>
  <c r="AE51" i="3"/>
  <c r="AJ51" i="3" s="1"/>
  <c r="AE50" i="3"/>
  <c r="AJ50" i="3" s="1"/>
  <c r="AB77" i="4"/>
  <c r="AB77" i="5"/>
  <c r="AE73" i="6"/>
  <c r="AE70" i="6"/>
  <c r="AJ70" i="6" s="1"/>
  <c r="AE68" i="6"/>
  <c r="AJ68" i="6" s="1"/>
  <c r="AE48" i="6"/>
  <c r="AJ48" i="6" s="1"/>
  <c r="AE47" i="6"/>
  <c r="AE46" i="6"/>
  <c r="AJ46" i="6" s="1"/>
  <c r="AE72" i="7"/>
  <c r="AJ72" i="7" s="1"/>
  <c r="AE70" i="7"/>
  <c r="AJ70" i="7" s="1"/>
  <c r="AE65" i="7"/>
  <c r="AJ65" i="7" s="1"/>
  <c r="AE54" i="7"/>
  <c r="AJ54" i="7" s="1"/>
  <c r="AE49" i="7"/>
  <c r="AJ49" i="7" s="1"/>
  <c r="AE48" i="7"/>
  <c r="AJ48" i="7" s="1"/>
  <c r="AE47" i="7"/>
  <c r="AJ47" i="7" s="1"/>
  <c r="AE46" i="7"/>
  <c r="AJ46" i="7" s="1"/>
  <c r="AB77" i="7"/>
  <c r="AE63" i="8"/>
  <c r="AI63" i="8" s="1"/>
  <c r="AE61" i="8"/>
  <c r="AE55" i="8"/>
  <c r="AB77" i="8"/>
  <c r="AE65" i="1"/>
  <c r="AJ65" i="1" s="1"/>
  <c r="AB77" i="3"/>
  <c r="Z77" i="4"/>
  <c r="AE70" i="4"/>
  <c r="AJ70" i="4" s="1"/>
  <c r="AE67" i="4"/>
  <c r="AJ67" i="4" s="1"/>
  <c r="AE64" i="4"/>
  <c r="AJ64" i="4" s="1"/>
  <c r="AE61" i="4"/>
  <c r="AJ61" i="4" s="1"/>
  <c r="AE60" i="4"/>
  <c r="AJ60" i="4" s="1"/>
  <c r="AE59" i="4"/>
  <c r="AJ59" i="4" s="1"/>
  <c r="AE58" i="4"/>
  <c r="AJ58" i="4" s="1"/>
  <c r="AE55" i="4"/>
  <c r="AJ55" i="4" s="1"/>
  <c r="AE54" i="4"/>
  <c r="AJ54" i="4" s="1"/>
  <c r="AE53" i="4"/>
  <c r="AJ53" i="4" s="1"/>
  <c r="AE52" i="4"/>
  <c r="AJ52" i="4" s="1"/>
  <c r="AE51" i="4"/>
  <c r="AJ51" i="4" s="1"/>
  <c r="AE50" i="4"/>
  <c r="AJ50" i="4" s="1"/>
  <c r="Z77" i="5"/>
  <c r="AE70" i="5"/>
  <c r="AJ70" i="5" s="1"/>
  <c r="AE67" i="5"/>
  <c r="AJ67" i="5" s="1"/>
  <c r="AE64" i="5"/>
  <c r="AJ64" i="5" s="1"/>
  <c r="AE61" i="5"/>
  <c r="AJ61" i="5" s="1"/>
  <c r="AE60" i="5"/>
  <c r="AJ60" i="5" s="1"/>
  <c r="AE59" i="5"/>
  <c r="AJ59" i="5" s="1"/>
  <c r="AE58" i="5"/>
  <c r="AJ58" i="5" s="1"/>
  <c r="AE55" i="5"/>
  <c r="AJ55" i="5" s="1"/>
  <c r="AE54" i="5"/>
  <c r="AJ54" i="5" s="1"/>
  <c r="AE53" i="5"/>
  <c r="AJ53" i="5" s="1"/>
  <c r="AE52" i="5"/>
  <c r="AJ52" i="5" s="1"/>
  <c r="AE51" i="5"/>
  <c r="AJ51" i="5" s="1"/>
  <c r="AE50" i="5"/>
  <c r="AJ50" i="5" s="1"/>
  <c r="AE60" i="6"/>
  <c r="AJ60" i="6" s="1"/>
  <c r="AE59" i="6"/>
  <c r="AE58" i="6"/>
  <c r="AJ58" i="6" s="1"/>
  <c r="AE56" i="6"/>
  <c r="AE59" i="7"/>
  <c r="AJ59" i="7" s="1"/>
  <c r="AE58" i="7"/>
  <c r="AJ58" i="7" s="1"/>
  <c r="Z77" i="7"/>
  <c r="AE74" i="8"/>
  <c r="AE71" i="8"/>
  <c r="AI71" i="8" s="1"/>
  <c r="AE68" i="8"/>
  <c r="AI68" i="8" s="1"/>
  <c r="AE66" i="8"/>
  <c r="AI66" i="8" s="1"/>
  <c r="AE64" i="8"/>
  <c r="AI64" i="8" s="1"/>
  <c r="AE57" i="8"/>
  <c r="AI57" i="8" s="1"/>
  <c r="AE51" i="8"/>
  <c r="AE49" i="8"/>
  <c r="AI49" i="8" s="1"/>
  <c r="Z77" i="8"/>
  <c r="AI60" i="8"/>
  <c r="AI56" i="8"/>
  <c r="AI54" i="8"/>
  <c r="AI47" i="8"/>
  <c r="AC77" i="8"/>
  <c r="AI73" i="8"/>
  <c r="AI48" i="8"/>
  <c r="Z39" i="8"/>
  <c r="AA7" i="8"/>
  <c r="AI67" i="8"/>
  <c r="AI65" i="8"/>
  <c r="AI61" i="8"/>
  <c r="AI55" i="8"/>
  <c r="AA77" i="8"/>
  <c r="AI76" i="8"/>
  <c r="AI74" i="8"/>
  <c r="AI72" i="8"/>
  <c r="AI70" i="8"/>
  <c r="AA77" i="7"/>
  <c r="AJ66" i="7"/>
  <c r="AJ50" i="7"/>
  <c r="Z39" i="7"/>
  <c r="AA7" i="7"/>
  <c r="AC77" i="7"/>
  <c r="AJ71" i="7"/>
  <c r="AJ62" i="7"/>
  <c r="AE45" i="7"/>
  <c r="AJ74" i="7"/>
  <c r="Z39" i="6"/>
  <c r="AA7" i="6"/>
  <c r="AA77" i="6"/>
  <c r="AJ63" i="6"/>
  <c r="AJ57" i="6"/>
  <c r="AJ53" i="6"/>
  <c r="AB77" i="6"/>
  <c r="AJ75" i="6"/>
  <c r="AJ73" i="6"/>
  <c r="AJ66" i="6"/>
  <c r="AJ50" i="6"/>
  <c r="AJ47" i="6"/>
  <c r="AC77" i="6"/>
  <c r="AJ71" i="6"/>
  <c r="AJ69" i="6"/>
  <c r="AJ67" i="6"/>
  <c r="AJ62" i="6"/>
  <c r="AJ56" i="6"/>
  <c r="AJ54" i="6"/>
  <c r="AJ51" i="6"/>
  <c r="AE45" i="6"/>
  <c r="Z77" i="6"/>
  <c r="AJ74" i="6"/>
  <c r="AJ59" i="6"/>
  <c r="AJ52" i="6"/>
  <c r="AC77" i="5"/>
  <c r="AJ72" i="5"/>
  <c r="AE45" i="5"/>
  <c r="Z39" i="5"/>
  <c r="AA7" i="5"/>
  <c r="AA77" i="5"/>
  <c r="AJ75" i="5"/>
  <c r="AE46" i="5"/>
  <c r="AJ46" i="5" s="1"/>
  <c r="Z39" i="4"/>
  <c r="AA7" i="4"/>
  <c r="AA77" i="4"/>
  <c r="AJ76" i="4"/>
  <c r="AE46" i="4"/>
  <c r="AJ46" i="4" s="1"/>
  <c r="AC77" i="4"/>
  <c r="AJ71" i="4"/>
  <c r="AJ72" i="4"/>
  <c r="AJ74" i="4"/>
  <c r="AE45" i="4"/>
  <c r="AC77" i="3"/>
  <c r="AE45" i="3"/>
  <c r="Z39" i="3"/>
  <c r="AA7" i="3"/>
  <c r="AA77" i="3"/>
  <c r="AJ52" i="3"/>
  <c r="AE46" i="3"/>
  <c r="AJ46" i="3" s="1"/>
  <c r="Z39" i="2"/>
  <c r="AA7" i="2"/>
  <c r="Z77" i="2"/>
  <c r="AA77" i="2"/>
  <c r="AJ57" i="2"/>
  <c r="AB77" i="2"/>
  <c r="AC77" i="2"/>
  <c r="AJ47" i="2"/>
  <c r="AJ49" i="2"/>
  <c r="AJ53" i="2"/>
  <c r="AE45" i="2"/>
  <c r="AE74" i="1"/>
  <c r="AJ74" i="1" s="1"/>
  <c r="AE72" i="1"/>
  <c r="AJ72" i="1" s="1"/>
  <c r="AE69" i="1"/>
  <c r="AJ69" i="1" s="1"/>
  <c r="AE63" i="1"/>
  <c r="AJ63" i="1" s="1"/>
  <c r="AE49" i="1"/>
  <c r="AJ49" i="1" s="1"/>
  <c r="AE47" i="1"/>
  <c r="AJ47" i="1" s="1"/>
  <c r="AE76" i="1"/>
  <c r="AE67" i="1"/>
  <c r="AJ67" i="1" s="1"/>
  <c r="AE61" i="1"/>
  <c r="AJ61" i="1" s="1"/>
  <c r="AE59" i="1"/>
  <c r="AJ59" i="1" s="1"/>
  <c r="AE57" i="1"/>
  <c r="AJ57" i="1" s="1"/>
  <c r="AE55" i="1"/>
  <c r="AJ55" i="1" s="1"/>
  <c r="AE53" i="1"/>
  <c r="AJ53" i="1" s="1"/>
  <c r="AE51" i="1"/>
  <c r="AJ51" i="1" s="1"/>
  <c r="AE70" i="1"/>
  <c r="AJ70" i="1" s="1"/>
  <c r="AE64" i="1"/>
  <c r="AJ64" i="1" s="1"/>
  <c r="AE60" i="1"/>
  <c r="AJ60" i="1" s="1"/>
  <c r="AE58" i="1"/>
  <c r="AJ58" i="1" s="1"/>
  <c r="AE56" i="1"/>
  <c r="AJ56" i="1" s="1"/>
  <c r="AE54" i="1"/>
  <c r="AJ54" i="1" s="1"/>
  <c r="AE52" i="1"/>
  <c r="AJ52" i="1" s="1"/>
  <c r="AE50" i="1"/>
  <c r="AJ50" i="1" s="1"/>
  <c r="Z39" i="1"/>
  <c r="AA7" i="1"/>
  <c r="AB77" i="1"/>
  <c r="AC77" i="1"/>
  <c r="AJ76" i="1"/>
  <c r="AE45" i="1"/>
  <c r="Z77" i="1"/>
  <c r="AA77" i="1"/>
  <c r="AJ71" i="1"/>
  <c r="AJ66" i="1"/>
  <c r="AJ73" i="1"/>
  <c r="AE77" i="2" l="1"/>
  <c r="AE77" i="1"/>
  <c r="AE77" i="4"/>
  <c r="AE77" i="7"/>
  <c r="AE77" i="6"/>
  <c r="AE77" i="8"/>
  <c r="AI51" i="8"/>
  <c r="AA39" i="8"/>
  <c r="AB7" i="8"/>
  <c r="AA39" i="7"/>
  <c r="AB7" i="7"/>
  <c r="AA39" i="6"/>
  <c r="AB7" i="6"/>
  <c r="AA39" i="5"/>
  <c r="AB7" i="5"/>
  <c r="AE77" i="5"/>
  <c r="AA39" i="4"/>
  <c r="AB7" i="4"/>
  <c r="AA39" i="3"/>
  <c r="AB7" i="3"/>
  <c r="AE77" i="3"/>
  <c r="AA39" i="2"/>
  <c r="AB7" i="2"/>
  <c r="AA39" i="1"/>
  <c r="AB7" i="1"/>
  <c r="AB39" i="8" l="1"/>
  <c r="AC7" i="8"/>
  <c r="AB39" i="7"/>
  <c r="AC7" i="7"/>
  <c r="AB39" i="6"/>
  <c r="AC7" i="6"/>
  <c r="AB39" i="5"/>
  <c r="AC7" i="5"/>
  <c r="AB39" i="4"/>
  <c r="AC7" i="4"/>
  <c r="AB39" i="3"/>
  <c r="AC7" i="3"/>
  <c r="AB39" i="2"/>
  <c r="AC7" i="2"/>
  <c r="AB39" i="1"/>
  <c r="AC7" i="1"/>
  <c r="AC39" i="8" l="1"/>
  <c r="AD7" i="8"/>
  <c r="AD39" i="8" s="1"/>
  <c r="AC39" i="7"/>
  <c r="AD7" i="7"/>
  <c r="AD39" i="7" s="1"/>
  <c r="AC39" i="6"/>
  <c r="AD7" i="6"/>
  <c r="AD39" i="6" s="1"/>
  <c r="AE7" i="6"/>
  <c r="AC39" i="5"/>
  <c r="AD7" i="5"/>
  <c r="AD39" i="5" s="1"/>
  <c r="AC39" i="4"/>
  <c r="AD7" i="4"/>
  <c r="AC39" i="3"/>
  <c r="AD7" i="3"/>
  <c r="AD39" i="3" s="1"/>
  <c r="AC39" i="2"/>
  <c r="AD7" i="2"/>
  <c r="AC39" i="1"/>
  <c r="AD7" i="1"/>
  <c r="AD39" i="1" s="1"/>
  <c r="AE7" i="5" l="1"/>
  <c r="AJ45" i="5" s="1"/>
  <c r="AJ77" i="5" s="1"/>
  <c r="AE7" i="3"/>
  <c r="AJ45" i="3" s="1"/>
  <c r="AJ77" i="3" s="1"/>
  <c r="AE7" i="8"/>
  <c r="AI45" i="8" s="1"/>
  <c r="AI77" i="8" s="1"/>
  <c r="AE7" i="1"/>
  <c r="AJ45" i="1" s="1"/>
  <c r="AJ77" i="1" s="1"/>
  <c r="AE7" i="7"/>
  <c r="AJ45" i="7" s="1"/>
  <c r="AJ77" i="7" s="1"/>
  <c r="AJ45" i="6"/>
  <c r="AJ77" i="6" s="1"/>
  <c r="AE39" i="6"/>
  <c r="AD39" i="4"/>
  <c r="AE7" i="4"/>
  <c r="AD39" i="2"/>
  <c r="AE7" i="2"/>
  <c r="AE39" i="8" l="1"/>
  <c r="AE39" i="7"/>
  <c r="AE39" i="5"/>
  <c r="AE39" i="1"/>
  <c r="AE39" i="3"/>
  <c r="AJ45" i="4"/>
  <c r="AJ77" i="4" s="1"/>
  <c r="AE39" i="4"/>
  <c r="AJ45" i="2"/>
  <c r="AJ77" i="2" s="1"/>
  <c r="AE39" i="2"/>
</calcChain>
</file>

<file path=xl/comments1.xml><?xml version="1.0" encoding="utf-8"?>
<comments xmlns="http://schemas.openxmlformats.org/spreadsheetml/2006/main">
  <authors>
    <author>mta</author>
  </authors>
  <commentList>
    <comment ref="D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shapeId="0">
      <text>
        <r>
          <rPr>
            <sz val="9"/>
            <color indexed="81"/>
            <rFont val="Tahoma"/>
            <family val="2"/>
            <charset val="238"/>
          </rPr>
          <t xml:space="preserve">V to celico vpiši a,as ali b,bs
</t>
        </r>
      </text>
    </comment>
    <comment ref="D5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shapeId="0">
      <text>
        <r>
          <rPr>
            <sz val="8"/>
            <color indexed="10"/>
            <rFont val="Tahoma"/>
            <family val="2"/>
          </rPr>
          <t xml:space="preserve">Rang turnirja v glavi turnirja mora biti enak rangu turnirja v tej celici! Popravi na listu za vnos podatkov, ne v tej celici!!
</t>
        </r>
        <r>
          <rPr>
            <sz val="8"/>
            <color indexed="81"/>
            <rFont val="Tahoma"/>
            <family val="2"/>
            <charset val="238"/>
          </rPr>
          <t xml:space="preserve">
</t>
        </r>
        <r>
          <rPr>
            <sz val="8"/>
            <color indexed="10"/>
            <rFont val="Tahoma"/>
            <family val="2"/>
          </rPr>
          <t xml:space="preserve">Dejanski rang turnirja </t>
        </r>
        <r>
          <rPr>
            <u/>
            <sz val="8"/>
            <color indexed="10"/>
            <rFont val="Tahoma"/>
            <family val="2"/>
          </rPr>
          <t>ne sme biti nižj</t>
        </r>
        <r>
          <rPr>
            <sz val="8"/>
            <color indexed="10"/>
            <rFont val="Tahoma"/>
            <family val="2"/>
          </rPr>
          <t>i od prvotno razpisanega ranga,</t>
        </r>
        <r>
          <rPr>
            <u/>
            <sz val="8"/>
            <color indexed="10"/>
            <rFont val="Tahoma"/>
            <family val="2"/>
          </rPr>
          <t xml:space="preserve"> mora pa biti višji</t>
        </r>
        <r>
          <rPr>
            <sz val="8"/>
            <color indexed="10"/>
            <rFont val="Tahoma"/>
            <family val="2"/>
          </rPr>
          <t xml:space="preserve">, če tako pokaže seštevek jakosti prvih štirih igralcev, ki </t>
        </r>
        <r>
          <rPr>
            <u/>
            <sz val="8"/>
            <color indexed="10"/>
            <rFont val="Tahoma"/>
            <family val="2"/>
          </rPr>
          <t>igrajo</t>
        </r>
        <r>
          <rPr>
            <sz val="8"/>
            <color indexed="10"/>
            <rFont val="Tahoma"/>
            <family val="2"/>
          </rPr>
          <t xml:space="preserve"> na turnirju.
Rang 1: seštevek vključno 310 ali več
Rang 2: seštevek med vključno 220 in 300
Rang 3: seštevek vključno 210 ali manj</t>
        </r>
        <r>
          <rPr>
            <sz val="8"/>
            <color indexed="81"/>
            <rFont val="Tahoma"/>
            <family val="2"/>
            <charset val="238"/>
          </rPr>
          <t xml:space="preserve">
</t>
        </r>
      </text>
    </comment>
    <comment ref="D6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shapeId="0">
      <text>
        <r>
          <rPr>
            <b/>
            <sz val="8"/>
            <color indexed="10"/>
            <rFont val="Tahoma"/>
            <family val="2"/>
          </rPr>
          <t xml:space="preserve">Za pravilen vnos časa napiši datum in čas. 
Primer: 12.5.2008 ob 17.30
</t>
        </r>
      </text>
    </comment>
    <comment ref="Q72" authorId="0" shapeId="0">
      <text>
        <r>
          <rPr>
            <b/>
            <sz val="8"/>
            <color indexed="10"/>
            <rFont val="Tahoma"/>
            <family val="2"/>
          </rPr>
          <t>Napiši ime in priimek ter mesto na lestvici igralke, ki se je zadnja neposredno (status D) uvrstila v žreb.
Primer:
Katarina Srebotnik (23)</t>
        </r>
      </text>
    </comment>
  </commentList>
</comments>
</file>

<file path=xl/comments10.xml><?xml version="1.0" encoding="utf-8"?>
<comments xmlns="http://schemas.openxmlformats.org/spreadsheetml/2006/main">
  <authors>
    <author>Anders Wennberg</author>
    <author>mta</author>
  </authors>
  <commentList>
    <comment ref="L2" authorId="0" shapeId="0">
      <text>
        <r>
          <rPr>
            <b/>
            <sz val="8"/>
            <color indexed="81"/>
            <rFont val="Tahoma"/>
            <family val="2"/>
          </rPr>
          <t>To print a MatchSheet:</t>
        </r>
        <r>
          <rPr>
            <sz val="8"/>
            <color indexed="81"/>
            <rFont val="Tahoma"/>
            <family val="2"/>
            <charset val="238"/>
          </rPr>
          <t xml:space="preserve">
Highlight the player name cells for any match (e.g. B8-B13 for Match 1/Court 1) and click the "Print MatchSeet" button.
NB! Do </t>
        </r>
        <r>
          <rPr>
            <b/>
            <sz val="8"/>
            <color indexed="81"/>
            <rFont val="Tahoma"/>
            <family val="2"/>
          </rPr>
          <t>not</t>
        </r>
        <r>
          <rPr>
            <sz val="8"/>
            <color indexed="81"/>
            <rFont val="Tahoma"/>
            <family val="2"/>
            <charset val="238"/>
          </rPr>
          <t xml:space="preserve"> include the "Starting at" cell in the selection.
</t>
        </r>
      </text>
    </comment>
    <comment ref="G50" authorId="1" shapeId="0">
      <text>
        <r>
          <rPr>
            <sz val="14"/>
            <color indexed="81"/>
            <rFont val="Tahoma"/>
            <family val="2"/>
          </rPr>
          <t>V celico G50 napiši   =NOW() in pritisni enter.
Če želiš datum izbrisati, desno klikni na celico in izberi Počisti vsebino.</t>
        </r>
        <r>
          <rPr>
            <sz val="8"/>
            <color indexed="81"/>
            <rFont val="Tahoma"/>
            <family val="2"/>
            <charset val="238"/>
          </rPr>
          <t xml:space="preserve">
</t>
        </r>
      </text>
    </comment>
  </commentList>
</comments>
</file>

<file path=xl/comments2.xml><?xml version="1.0" encoding="utf-8"?>
<comments xmlns="http://schemas.openxmlformats.org/spreadsheetml/2006/main">
  <authors>
    <author>mta</author>
  </authors>
  <commentList>
    <comment ref="D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shapeId="0">
      <text>
        <r>
          <rPr>
            <sz val="9"/>
            <color indexed="81"/>
            <rFont val="Tahoma"/>
            <family val="2"/>
            <charset val="238"/>
          </rPr>
          <t xml:space="preserve">V to celico vpiši a,as ali b,bs
</t>
        </r>
      </text>
    </comment>
    <comment ref="D5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shapeId="0">
      <text>
        <r>
          <rPr>
            <sz val="8"/>
            <color indexed="10"/>
            <rFont val="Tahoma"/>
            <family val="2"/>
          </rPr>
          <t>Opozorilo!
Rang turnirja v glavi turnirja mora biti enak rangu turnirja v tej celici! Popravi na listu za vnos podatkov, ne v tej celici!!
Dejanski rang turnirja ne sme biti nižji od prvotno razpisanega ranga, mora pa biti višji, če tako pokaže seštevek jakosti prvih štirih igralcev, ki igrajo na turnirju.
Rang 1: seštevek vključno 310 ali več
Rang 2: seštevek med vključno 220 in 300
Rang 3: seštevek vključno 210 ali manj</t>
        </r>
        <r>
          <rPr>
            <sz val="8"/>
            <color indexed="81"/>
            <rFont val="Tahoma"/>
            <family val="2"/>
            <charset val="238"/>
          </rPr>
          <t xml:space="preserve">
</t>
        </r>
      </text>
    </comment>
    <comment ref="D6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shapeId="0">
      <text>
        <r>
          <rPr>
            <b/>
            <sz val="8"/>
            <color indexed="10"/>
            <rFont val="Tahoma"/>
            <family val="2"/>
          </rPr>
          <t xml:space="preserve">Za pravilen vnos časa napiši datum in čas. 
Primer: 12.5.2008 ob 17.30
</t>
        </r>
      </text>
    </comment>
    <comment ref="Q72" authorId="0" shapeId="0">
      <text>
        <r>
          <rPr>
            <b/>
            <sz val="8"/>
            <color indexed="10"/>
            <rFont val="Tahoma"/>
            <family val="2"/>
          </rPr>
          <t>Napiši ime in priimek ter mesto na lestvici igralke, ki se je zadnja neposredno (status D) uvrstila v žreb.
Primer:
Katarina Srebotnik (23)</t>
        </r>
      </text>
    </comment>
  </commentList>
</comments>
</file>

<file path=xl/comments3.xml><?xml version="1.0" encoding="utf-8"?>
<comments xmlns="http://schemas.openxmlformats.org/spreadsheetml/2006/main">
  <authors>
    <author>mta</author>
  </authors>
  <commentList>
    <comment ref="D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shapeId="0">
      <text>
        <r>
          <rPr>
            <sz val="9"/>
            <color indexed="81"/>
            <rFont val="Tahoma"/>
            <family val="2"/>
            <charset val="238"/>
          </rPr>
          <t xml:space="preserve">V to celico vpiši a,as ali b,bs
</t>
        </r>
      </text>
    </comment>
    <comment ref="D5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shapeId="0">
      <text>
        <r>
          <rPr>
            <sz val="8"/>
            <color indexed="10"/>
            <rFont val="Tahoma"/>
            <family val="2"/>
          </rPr>
          <t>Opozorilo!
Rang turnirja v glavi turnirja mora biti enak rangu turnirja v tej celici! Popravi na listu za vnos podatkov, ne v tej celici!!
Dejanski rang turnirja ne sme biti nižji od prvotno razpisanega ranga, mora pa biti višji, če tako pokaže seštevek jakosti prvih štirih igralcev, ki igrajo na turnirju.
Rang 1: seštevek vključno 310 ali več
Rang 2: seštevek med vključno 220 in 300
Rang 3: seštevek vključno 210 ali manj</t>
        </r>
        <r>
          <rPr>
            <sz val="8"/>
            <color indexed="81"/>
            <rFont val="Tahoma"/>
            <family val="2"/>
            <charset val="238"/>
          </rPr>
          <t xml:space="preserve">
</t>
        </r>
      </text>
    </comment>
    <comment ref="D6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shapeId="0">
      <text>
        <r>
          <rPr>
            <b/>
            <sz val="8"/>
            <color indexed="10"/>
            <rFont val="Tahoma"/>
            <family val="2"/>
          </rPr>
          <t xml:space="preserve">Za pravilen vnos časa napiši datum in čas. 
Primer: 12.5.2008 ob 17.30
</t>
        </r>
      </text>
    </comment>
    <comment ref="Q72" authorId="0" shapeId="0">
      <text>
        <r>
          <rPr>
            <b/>
            <sz val="8"/>
            <color indexed="10"/>
            <rFont val="Tahoma"/>
            <family val="2"/>
          </rPr>
          <t>Napiši ime in priimek ter mesto na lestvici igralke, ki se je zadnja neposredno (status D) uvrstila v žreb.
Primer:
Katarina Srebotnik (23)</t>
        </r>
      </text>
    </comment>
  </commentList>
</comments>
</file>

<file path=xl/comments4.xml><?xml version="1.0" encoding="utf-8"?>
<comments xmlns="http://schemas.openxmlformats.org/spreadsheetml/2006/main">
  <authors>
    <author>mta</author>
  </authors>
  <commentList>
    <comment ref="D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shapeId="0">
      <text>
        <r>
          <rPr>
            <sz val="9"/>
            <color indexed="81"/>
            <rFont val="Tahoma"/>
            <family val="2"/>
            <charset val="238"/>
          </rPr>
          <t xml:space="preserve">V to celico vpiši a,as ali b,bs
</t>
        </r>
      </text>
    </comment>
    <comment ref="D5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shapeId="0">
      <text>
        <r>
          <rPr>
            <sz val="8"/>
            <color indexed="10"/>
            <rFont val="Tahoma"/>
            <family val="2"/>
          </rPr>
          <t>Opozorilo!
Rang turnirja v glavi turnirja mora biti enak rangu turnirja v tej celici! Popravi na listu za vnos podatkov, ne v tej celici!!
Dejanski rang turnirja ne sme biti nižji od prvotno razpisanega ranga, mora pa biti višji, če tako pokaže seštevek jakosti prvih štirih igralcev, ki igrajo na turnirju.
Rang 1: seštevek vključno 310 ali več
Rang 2: seštevek med vključno 220 in 300
Rang 3: seštevek vključno 210 ali manj</t>
        </r>
        <r>
          <rPr>
            <sz val="8"/>
            <color indexed="81"/>
            <rFont val="Tahoma"/>
            <family val="2"/>
            <charset val="238"/>
          </rPr>
          <t xml:space="preserve">
</t>
        </r>
      </text>
    </comment>
    <comment ref="D6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shapeId="0">
      <text>
        <r>
          <rPr>
            <b/>
            <sz val="8"/>
            <color indexed="10"/>
            <rFont val="Tahoma"/>
            <family val="2"/>
          </rPr>
          <t xml:space="preserve">Za pravilen vnos časa napiši datum in čas. 
Primer: 12.5.2008 ob 17.30
</t>
        </r>
      </text>
    </comment>
    <comment ref="Q72" authorId="0" shapeId="0">
      <text>
        <r>
          <rPr>
            <b/>
            <sz val="8"/>
            <color indexed="10"/>
            <rFont val="Tahoma"/>
            <family val="2"/>
          </rPr>
          <t>Napiši ime in priimek ter mesto na lestvici igralke, ki se je zadnja neposredno (status D) uvrstila v žreb.
Primer:
Katarina Srebotnik (23)</t>
        </r>
      </text>
    </comment>
  </commentList>
</comments>
</file>

<file path=xl/comments5.xml><?xml version="1.0" encoding="utf-8"?>
<comments xmlns="http://schemas.openxmlformats.org/spreadsheetml/2006/main">
  <authors>
    <author>mta</author>
  </authors>
  <commentList>
    <comment ref="D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shapeId="0">
      <text>
        <r>
          <rPr>
            <sz val="9"/>
            <color indexed="81"/>
            <rFont val="Tahoma"/>
            <family val="2"/>
            <charset val="238"/>
          </rPr>
          <t xml:space="preserve">V to celico vpiši a,as ali b,bs
</t>
        </r>
      </text>
    </comment>
    <comment ref="D5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shapeId="0">
      <text>
        <r>
          <rPr>
            <sz val="8"/>
            <color indexed="10"/>
            <rFont val="Tahoma"/>
            <family val="2"/>
          </rPr>
          <t>Opozorilo!
Rang turnirja v glavi turnirja mora biti enak rangu turnirja v tej celici! Popravi na listu za vnos podatkov, ne v tej celici!!
Dejanski rang turnirja ne sme biti nižji od prvotno razpisanega ranga, mora pa biti višji, če tako pokaže seštevek jakosti prvih štirih igralcev, ki igrajo na turnirju.
Rang 1: seštevek vključno 310 ali več
Rang 2: seštevek med vključno 220 in 300
Rang 3: seštevek vključno 210 ali manj</t>
        </r>
        <r>
          <rPr>
            <sz val="8"/>
            <color indexed="81"/>
            <rFont val="Tahoma"/>
            <family val="2"/>
            <charset val="238"/>
          </rPr>
          <t xml:space="preserve">
</t>
        </r>
      </text>
    </comment>
    <comment ref="D6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shapeId="0">
      <text>
        <r>
          <rPr>
            <b/>
            <sz val="8"/>
            <color indexed="10"/>
            <rFont val="Tahoma"/>
            <family val="2"/>
          </rPr>
          <t xml:space="preserve">Za pravilen vnos časa napiši datum in čas. 
Primer: 12.5.2008 ob 17.30
</t>
        </r>
      </text>
    </comment>
    <comment ref="Q72" authorId="0" shapeId="0">
      <text>
        <r>
          <rPr>
            <b/>
            <sz val="8"/>
            <color indexed="10"/>
            <rFont val="Tahoma"/>
            <family val="2"/>
          </rPr>
          <t>Napiši ime in priimek ter mesto na lestvici igralke, ki se je zadnja neposredno (status D) uvrstila v žreb.
Primer:
Katarina Srebotnik (23)</t>
        </r>
      </text>
    </comment>
  </commentList>
</comments>
</file>

<file path=xl/comments6.xml><?xml version="1.0" encoding="utf-8"?>
<comments xmlns="http://schemas.openxmlformats.org/spreadsheetml/2006/main">
  <authors>
    <author>mta</author>
  </authors>
  <commentList>
    <comment ref="D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shapeId="0">
      <text>
        <r>
          <rPr>
            <sz val="9"/>
            <color indexed="81"/>
            <rFont val="Tahoma"/>
            <family val="2"/>
            <charset val="238"/>
          </rPr>
          <t xml:space="preserve">V to celico vpiši a,as ali b,bs
</t>
        </r>
      </text>
    </comment>
    <comment ref="D5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shapeId="0">
      <text>
        <r>
          <rPr>
            <sz val="8"/>
            <color indexed="10"/>
            <rFont val="Tahoma"/>
            <family val="2"/>
          </rPr>
          <t>Opozorilo!
Rang turnirja v glavi turnirja mora biti enak rangu turnirja v tej celici! Popravi na listu za vnos podatkov, ne v tej celici!!
Dejanski rang turnirja ne sme biti nižji od prvotno razpisanega ranga, mora pa biti višji, če tako pokaže seštevek jakosti prvih štirih igralcev, ki igrajo na turnirju.
Rang 1: seštevek vključno 310 ali več
Rang 2: seštevek med vključno 220 in 300
Rang 3: seštevek vključno 210 ali manj</t>
        </r>
        <r>
          <rPr>
            <sz val="8"/>
            <color indexed="81"/>
            <rFont val="Tahoma"/>
            <family val="2"/>
            <charset val="238"/>
          </rPr>
          <t xml:space="preserve">
</t>
        </r>
      </text>
    </comment>
    <comment ref="D6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shapeId="0">
      <text>
        <r>
          <rPr>
            <b/>
            <sz val="8"/>
            <color indexed="10"/>
            <rFont val="Tahoma"/>
            <family val="2"/>
          </rPr>
          <t xml:space="preserve">Za pravilen vnos časa napiši datum in čas. 
Primer: 12.5.2008 ob 17.30
</t>
        </r>
      </text>
    </comment>
    <comment ref="Q72" authorId="0" shapeId="0">
      <text>
        <r>
          <rPr>
            <b/>
            <sz val="8"/>
            <color indexed="10"/>
            <rFont val="Tahoma"/>
            <family val="2"/>
          </rPr>
          <t>Napiši ime in priimek ter mesto na lestvici igralke, ki se je zadnja neposredno (status D) uvrstila v žreb.
Primer:
Katarina Srebotnik (23)</t>
        </r>
      </text>
    </comment>
  </commentList>
</comments>
</file>

<file path=xl/comments7.xml><?xml version="1.0" encoding="utf-8"?>
<comments xmlns="http://schemas.openxmlformats.org/spreadsheetml/2006/main">
  <authors>
    <author>mta</author>
  </authors>
  <commentList>
    <comment ref="D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shapeId="0">
      <text>
        <r>
          <rPr>
            <sz val="9"/>
            <color indexed="81"/>
            <rFont val="Tahoma"/>
            <family val="2"/>
            <charset val="238"/>
          </rPr>
          <t xml:space="preserve">V to celico vpiši a,as ali b,bs
</t>
        </r>
      </text>
    </comment>
    <comment ref="D5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shapeId="0">
      <text>
        <r>
          <rPr>
            <sz val="8"/>
            <color indexed="10"/>
            <rFont val="Tahoma"/>
            <family val="2"/>
          </rPr>
          <t>Opozorilo!
Rang turnirja v glavi turnirja mora biti enak rangu turnirja v tej celici! Popravi na listu za vnos podatkov, ne v tej celici!!
Dejanski rang turnirja ne sme biti nižji od prvotno razpisanega ranga, mora pa biti višji, če tako pokaže seštevek jakosti prvih štirih igralcev, ki igrajo na turnirju.
Rang 1: seštevek vključno 310 ali več
Rang 2: seštevek med vključno 220 in 300
Rang 3: seštevek vključno 210 ali manj</t>
        </r>
        <r>
          <rPr>
            <sz val="8"/>
            <color indexed="81"/>
            <rFont val="Tahoma"/>
            <family val="2"/>
            <charset val="238"/>
          </rPr>
          <t xml:space="preserve">
</t>
        </r>
      </text>
    </comment>
    <comment ref="D6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shapeId="0">
      <text>
        <r>
          <rPr>
            <b/>
            <sz val="8"/>
            <color indexed="10"/>
            <rFont val="Tahoma"/>
            <family val="2"/>
          </rPr>
          <t xml:space="preserve">Za pravilen vnos časa napiši datum in čas. 
Primer: 12.5.2008 ob 17.30
</t>
        </r>
      </text>
    </comment>
    <comment ref="Q72" authorId="0" shapeId="0">
      <text>
        <r>
          <rPr>
            <b/>
            <sz val="8"/>
            <color indexed="10"/>
            <rFont val="Tahoma"/>
            <family val="2"/>
          </rPr>
          <t>Napiši ime in priimek ter mesto na lestvici igralke, ki se je zadnja neposredno (status D) uvrstila v žreb.
Primer:
Katarina Srebotnik (23)</t>
        </r>
      </text>
    </comment>
  </commentList>
</comments>
</file>

<file path=xl/comments8.xml><?xml version="1.0" encoding="utf-8"?>
<comments xmlns="http://schemas.openxmlformats.org/spreadsheetml/2006/main">
  <authors>
    <author>mta</author>
  </authors>
  <commentList>
    <comment ref="D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shapeId="0">
      <text>
        <r>
          <rPr>
            <sz val="9"/>
            <color indexed="81"/>
            <rFont val="Tahoma"/>
            <family val="2"/>
            <charset val="238"/>
          </rPr>
          <t xml:space="preserve">V to celico vpiši a,as ali b,bs
</t>
        </r>
      </text>
    </comment>
    <comment ref="D53"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shapeId="0">
      <text>
        <r>
          <rPr>
            <sz val="8"/>
            <color indexed="10"/>
            <rFont val="Tahoma"/>
            <family val="2"/>
          </rPr>
          <t>Opozorilo!
Rang turnirja v glavi turnirja mora biti enak rangu turnirja v tej celici! Popravi na listu za vnos podatkov, ne v tej celici!!
Dejanski rang turnirja ne sme biti nižji od prvotno razpisanega ranga, mora pa biti višji, če tako pokaže seštevek jakosti prvih štirih igralcev, ki igrajo na turnirju.
Rang 1: seštevek vključno 310 ali več
Rang 2: seštevek med vključno 220 in 300
Rang 3: seštevek vključno 210 ali manj</t>
        </r>
        <r>
          <rPr>
            <sz val="8"/>
            <color indexed="81"/>
            <rFont val="Tahoma"/>
            <family val="2"/>
            <charset val="238"/>
          </rPr>
          <t xml:space="preserve">
</t>
        </r>
      </text>
    </comment>
    <comment ref="D69" authorId="0" shape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shapeId="0">
      <text>
        <r>
          <rPr>
            <b/>
            <sz val="8"/>
            <color indexed="10"/>
            <rFont val="Tahoma"/>
            <family val="2"/>
          </rPr>
          <t xml:space="preserve">Za pravilen vnos časa napiši datum in čas. 
Primer: 12.5.2008 ob 17.30
</t>
        </r>
      </text>
    </comment>
    <comment ref="Q72" authorId="0" shapeId="0">
      <text>
        <r>
          <rPr>
            <b/>
            <sz val="8"/>
            <color indexed="10"/>
            <rFont val="Tahoma"/>
            <family val="2"/>
          </rPr>
          <t>Napiši ime in priimek ter mesto na lestvici igralke, ki se je zadnja neposredno (status D) uvrstila v žreb.
Primer:
Katarina Srebotnik (23)</t>
        </r>
      </text>
    </comment>
  </commentList>
</comments>
</file>

<file path=xl/comments9.xml><?xml version="1.0" encoding="utf-8"?>
<comments xmlns="http://schemas.openxmlformats.org/spreadsheetml/2006/main">
  <authors>
    <author>Anders Wennberg</author>
    <author>mta</author>
  </authors>
  <commentList>
    <comment ref="L2" authorId="0" shapeId="0">
      <text>
        <r>
          <rPr>
            <b/>
            <sz val="8"/>
            <color indexed="81"/>
            <rFont val="Tahoma"/>
            <family val="2"/>
          </rPr>
          <t>To print a MatchSheet:</t>
        </r>
        <r>
          <rPr>
            <sz val="8"/>
            <color indexed="81"/>
            <rFont val="Tahoma"/>
            <family val="2"/>
            <charset val="238"/>
          </rPr>
          <t xml:space="preserve">
Highlight the player name cells for any match (e.g. B8-B13 for Match 1/Court 1) and click the "Print MatchSeet" button.
NB! Do </t>
        </r>
        <r>
          <rPr>
            <b/>
            <sz val="8"/>
            <color indexed="81"/>
            <rFont val="Tahoma"/>
            <family val="2"/>
          </rPr>
          <t>not</t>
        </r>
        <r>
          <rPr>
            <sz val="8"/>
            <color indexed="81"/>
            <rFont val="Tahoma"/>
            <family val="2"/>
            <charset val="238"/>
          </rPr>
          <t xml:space="preserve"> include the "Starting at" cell in the selection.
</t>
        </r>
      </text>
    </comment>
    <comment ref="G50" authorId="1" shapeId="0">
      <text>
        <r>
          <rPr>
            <sz val="14"/>
            <color indexed="81"/>
            <rFont val="Tahoma"/>
            <family val="2"/>
          </rPr>
          <t>V celico G50 napiši   =NOW() in pritisni enter.
Če želiš datum izbrisati, desno klikni na celico in izberi Počisti vsebino.</t>
        </r>
        <r>
          <rPr>
            <sz val="8"/>
            <color indexed="81"/>
            <rFont val="Tahoma"/>
            <family val="2"/>
            <charset val="238"/>
          </rPr>
          <t xml:space="preserve">
</t>
        </r>
      </text>
    </comment>
  </commentList>
</comments>
</file>

<file path=xl/sharedStrings.xml><?xml version="1.0" encoding="utf-8"?>
<sst xmlns="http://schemas.openxmlformats.org/spreadsheetml/2006/main" count="1425" uniqueCount="276">
  <si>
    <t>GLAVNI TURNIR</t>
  </si>
  <si>
    <t/>
  </si>
  <si>
    <t>M35+</t>
  </si>
  <si>
    <t>Moški</t>
  </si>
  <si>
    <t>vrsta turnirja</t>
  </si>
  <si>
    <t>datum</t>
  </si>
  <si>
    <t>klub</t>
  </si>
  <si>
    <t>rang turnirja</t>
  </si>
  <si>
    <t>vodja tekmovanja</t>
  </si>
  <si>
    <t>ševilo igralcev</t>
  </si>
  <si>
    <t>vrhovni  sodnik</t>
  </si>
  <si>
    <t>TOČKE GLAVNI TURNIR - UVRSTITEV</t>
  </si>
  <si>
    <t>status</t>
  </si>
  <si>
    <t>šifra</t>
  </si>
  <si>
    <t>nosilec</t>
  </si>
  <si>
    <t>priimek</t>
  </si>
  <si>
    <t>ime</t>
  </si>
  <si>
    <t>2. kolo</t>
  </si>
  <si>
    <t>četrtfinale</t>
  </si>
  <si>
    <t>polfinale</t>
  </si>
  <si>
    <t>finale</t>
  </si>
  <si>
    <t>zap. št.</t>
  </si>
  <si>
    <t>1.kolo</t>
  </si>
  <si>
    <t>2.kolo</t>
  </si>
  <si>
    <t>finalist</t>
  </si>
  <si>
    <t>zmagovalec</t>
  </si>
  <si>
    <t>skupaj točk</t>
  </si>
  <si>
    <t>KLJUČAR UROŠ</t>
  </si>
  <si>
    <t>Sodnik</t>
  </si>
  <si>
    <t>AŠIČ ALOJZ</t>
  </si>
  <si>
    <t>FILIPIČ DUŠAN</t>
  </si>
  <si>
    <t>TOČKE GLAVNI TURNIR - ZMAGE NAD NASPROTNIKI</t>
  </si>
  <si>
    <t>TOČKE GLAVNI TURNIR - SKUPAJ</t>
  </si>
  <si>
    <t>HADŽIAGIČ GORAN</t>
  </si>
  <si>
    <t>DRAŠČEK VOJKO</t>
  </si>
  <si>
    <t>TOČKE TZS</t>
  </si>
  <si>
    <t>Rang turnirja:</t>
  </si>
  <si>
    <t>1. mesto</t>
  </si>
  <si>
    <t>2. mesto</t>
  </si>
  <si>
    <t>MAČEK MATJAŽ</t>
  </si>
  <si>
    <t>3. - 4. mesto</t>
  </si>
  <si>
    <t>5. - 8. mesto</t>
  </si>
  <si>
    <t>9. - 16. mesto</t>
  </si>
  <si>
    <t>17.- 32. mesto</t>
  </si>
  <si>
    <t>jakostna lestvica</t>
  </si>
  <si>
    <t>#</t>
  </si>
  <si>
    <t>nosilci</t>
  </si>
  <si>
    <t>mesto TZS</t>
  </si>
  <si>
    <t>jakost</t>
  </si>
  <si>
    <t>srečni poraženec</t>
  </si>
  <si>
    <t>namesto</t>
  </si>
  <si>
    <t>čas žrebanja:</t>
  </si>
  <si>
    <t>1</t>
  </si>
  <si>
    <t>zadnji neposredno uvrščeni igralec:</t>
  </si>
  <si>
    <t>2</t>
  </si>
  <si>
    <t>3</t>
  </si>
  <si>
    <t>podpis</t>
  </si>
  <si>
    <t>4</t>
  </si>
  <si>
    <t>predstavnik igralcev:</t>
  </si>
  <si>
    <t>5</t>
  </si>
  <si>
    <t>6</t>
  </si>
  <si>
    <t>7</t>
  </si>
  <si>
    <t>vodja tekmovanja:</t>
  </si>
  <si>
    <t>8</t>
  </si>
  <si>
    <t>vrhovni sodnik:</t>
  </si>
  <si>
    <t>M45+</t>
  </si>
  <si>
    <t>KNEZ MATJAŽ</t>
  </si>
  <si>
    <t>VUČKO IGOR</t>
  </si>
  <si>
    <t>SIRŠE IZIDOR</t>
  </si>
  <si>
    <t>KOFOL ZORAN</t>
  </si>
  <si>
    <t>ZULE TADEJ</t>
  </si>
  <si>
    <t>M50+</t>
  </si>
  <si>
    <t>BELIŠ IVO</t>
  </si>
  <si>
    <t>BORKO BOJAN</t>
  </si>
  <si>
    <t>GUNA BRANKO</t>
  </si>
  <si>
    <t>LEBEN TOMAŽ</t>
  </si>
  <si>
    <t>PERGAR ANDREJ</t>
  </si>
  <si>
    <t>JURIČIČ FREDI</t>
  </si>
  <si>
    <t>SVOLJŠAK ALEKSANDER</t>
  </si>
  <si>
    <t>KUNAVAR MILOŠ</t>
  </si>
  <si>
    <t>ŠKOF IZTOK</t>
  </si>
  <si>
    <t>M55+</t>
  </si>
  <si>
    <t>FRECE MATJAŽ</t>
  </si>
  <si>
    <t>BRADELJ RUDI</t>
  </si>
  <si>
    <t>PODGORNIK BRANE</t>
  </si>
  <si>
    <t>BERGANT IGOR</t>
  </si>
  <si>
    <t>SORŠAK MILAN</t>
  </si>
  <si>
    <t>LELJAK ZDENKO</t>
  </si>
  <si>
    <t>M60+</t>
  </si>
  <si>
    <t>ŠTRUKELJ TOMAŽ</t>
  </si>
  <si>
    <t>MIKLAVČIČ BOJAN</t>
  </si>
  <si>
    <t>MEGLIČ FRANC</t>
  </si>
  <si>
    <t>TOMŠE BOJAN</t>
  </si>
  <si>
    <t>VAJDA BOJAN</t>
  </si>
  <si>
    <t>OGRINC MARJAN</t>
  </si>
  <si>
    <t>M65+</t>
  </si>
  <si>
    <t>SEME ŠTEFAN</t>
  </si>
  <si>
    <t>ULČAR DANIJEL</t>
  </si>
  <si>
    <t>M70+</t>
  </si>
  <si>
    <t>LUŠENC FRANC</t>
  </si>
  <si>
    <t>SIRK ZDRAVKO</t>
  </si>
  <si>
    <t>MLAKAR JANEZ</t>
  </si>
  <si>
    <t>PLEČKO IVO</t>
  </si>
  <si>
    <t>BRADAN FRANC</t>
  </si>
  <si>
    <t>GRIZILO RIKARDO</t>
  </si>
  <si>
    <t>GLAVNI  TURNIR</t>
  </si>
  <si>
    <t>Ž ENOTNO</t>
  </si>
  <si>
    <t>Ženske</t>
  </si>
  <si>
    <t>število igralk</t>
  </si>
  <si>
    <t>nosilka</t>
  </si>
  <si>
    <t>KOVAČ AŠIČ ZORI</t>
  </si>
  <si>
    <t>BUKOVEC MILENA</t>
  </si>
  <si>
    <t>zmagovalka</t>
  </si>
  <si>
    <t>GRIZILO PETJA</t>
  </si>
  <si>
    <t>Točke TZS</t>
  </si>
  <si>
    <t>DAMIŠ DAMJANA</t>
  </si>
  <si>
    <t>nosilke</t>
  </si>
  <si>
    <t>srečna poraženka</t>
  </si>
  <si>
    <t>čas žrebanja</t>
  </si>
  <si>
    <t>zadnje neposredno uvrščena igralka</t>
  </si>
  <si>
    <t>predstavnica igralk</t>
  </si>
  <si>
    <t>vrhovni sodnik</t>
  </si>
  <si>
    <t>KOVAČ AŠIČ</t>
  </si>
  <si>
    <t>ZORI</t>
  </si>
  <si>
    <t>BUKOVEC</t>
  </si>
  <si>
    <t>MILENA</t>
  </si>
  <si>
    <t xml:space="preserve">GRIZILO </t>
  </si>
  <si>
    <t>PETJA</t>
  </si>
  <si>
    <t>DAMIŠ</t>
  </si>
  <si>
    <t>DAMJANA</t>
  </si>
  <si>
    <t>Dan, datum</t>
  </si>
  <si>
    <t>RAZPORED  DVOBOJEV</t>
  </si>
  <si>
    <t>MatchSheet
Info</t>
  </si>
  <si>
    <t>Igrišče 1</t>
  </si>
  <si>
    <t>Igrišče 2</t>
  </si>
  <si>
    <t>Igrišče 3</t>
  </si>
  <si>
    <t>Igrišče 4</t>
  </si>
  <si>
    <t>Igrišče 5</t>
  </si>
  <si>
    <t>Igrišče 6</t>
  </si>
  <si>
    <t>Igrišče 7</t>
  </si>
  <si>
    <t>Igrišče 8</t>
  </si>
  <si>
    <t>Začetek ob 10.00</t>
  </si>
  <si>
    <t>Začetek ob10.00</t>
  </si>
  <si>
    <t>Začetek ob</t>
  </si>
  <si>
    <t>1. dvoboj</t>
  </si>
  <si>
    <t>SIRK</t>
  </si>
  <si>
    <t>PLEČKO</t>
  </si>
  <si>
    <t>BORKO</t>
  </si>
  <si>
    <t>JURIŠIČ</t>
  </si>
  <si>
    <t>OB 10.00</t>
  </si>
  <si>
    <t>proti</t>
  </si>
  <si>
    <t>MLAKAR</t>
  </si>
  <si>
    <t>BRADAN</t>
  </si>
  <si>
    <t>GUNA</t>
  </si>
  <si>
    <t>SVOLJŠAK</t>
  </si>
  <si>
    <t>Sledi</t>
  </si>
  <si>
    <t>2. dvoboj</t>
  </si>
  <si>
    <t>MIKLAVČIČ</t>
  </si>
  <si>
    <t>TOMŠE</t>
  </si>
  <si>
    <t>OB 14.00</t>
  </si>
  <si>
    <t>MEGLIČ</t>
  </si>
  <si>
    <t>VAJDA</t>
  </si>
  <si>
    <t>3. dvoboj</t>
  </si>
  <si>
    <t>SIRŠE</t>
  </si>
  <si>
    <t>AŠIČ</t>
  </si>
  <si>
    <t>HADŽIAGIČ</t>
  </si>
  <si>
    <t>NP 15.00</t>
  </si>
  <si>
    <t>KOFOL</t>
  </si>
  <si>
    <t>FILIPIČ</t>
  </si>
  <si>
    <t>DRAŠČEK</t>
  </si>
  <si>
    <t>BRADELJ</t>
  </si>
  <si>
    <t>BERGANT</t>
  </si>
  <si>
    <t>SLEDI</t>
  </si>
  <si>
    <t>PODGORNIK</t>
  </si>
  <si>
    <t>SORŠAK</t>
  </si>
  <si>
    <t>4. dvoboj</t>
  </si>
  <si>
    <t>LEBEN</t>
  </si>
  <si>
    <t>KUNAVAR</t>
  </si>
  <si>
    <t>PERGAR</t>
  </si>
  <si>
    <t>ŠKOF</t>
  </si>
  <si>
    <t>5. dvoboj</t>
  </si>
  <si>
    <t>Zadnji dvoboj na kateremkoli igrišču se lahko prestavi na drugo igrišče.</t>
  </si>
  <si>
    <t>Razpored objavljen ob:</t>
  </si>
  <si>
    <t>Podpis vrhovnega sodnika</t>
  </si>
  <si>
    <t>Rok za vpis srečnih poražencev/nadomestil v konkurenci posameznikov:</t>
  </si>
  <si>
    <t>Rok za vpis nadomestil v konkurenci dvojic:</t>
  </si>
  <si>
    <t>LUŠENC</t>
  </si>
  <si>
    <t>BELIŠ</t>
  </si>
  <si>
    <t>BORKO / GUNA</t>
  </si>
  <si>
    <t>ŠTRUKELJ</t>
  </si>
  <si>
    <t>GRIZILO R.</t>
  </si>
  <si>
    <t>OGRINC</t>
  </si>
  <si>
    <t>FRECE</t>
  </si>
  <si>
    <t>1/2F 45+</t>
  </si>
  <si>
    <t>1"F 45+</t>
  </si>
  <si>
    <t>LELJAK</t>
  </si>
  <si>
    <t>GRIZILO P.</t>
  </si>
  <si>
    <t>1/2F 50+</t>
  </si>
  <si>
    <t>KNEZ</t>
  </si>
  <si>
    <t>KLJUČAR</t>
  </si>
  <si>
    <t>VUČKO</t>
  </si>
  <si>
    <t>AŠIČ / FILIPIČ</t>
  </si>
  <si>
    <t>MAČEK</t>
  </si>
  <si>
    <t>SEME</t>
  </si>
  <si>
    <t>ŠTEFAN</t>
  </si>
  <si>
    <t xml:space="preserve">ŠTRUKELJ </t>
  </si>
  <si>
    <t>TOMAŽ</t>
  </si>
  <si>
    <t>BOJAN</t>
  </si>
  <si>
    <t>FRANC</t>
  </si>
  <si>
    <t xml:space="preserve">OGRINC </t>
  </si>
  <si>
    <t>MARJAN</t>
  </si>
  <si>
    <t>MILAN</t>
  </si>
  <si>
    <t>IGOR</t>
  </si>
  <si>
    <t>BRANKO</t>
  </si>
  <si>
    <t>RUDI</t>
  </si>
  <si>
    <t>IZIDOR</t>
  </si>
  <si>
    <t>ZORAN</t>
  </si>
  <si>
    <t xml:space="preserve">AŠIČ </t>
  </si>
  <si>
    <t>ALOJZ</t>
  </si>
  <si>
    <t>DUŠAN</t>
  </si>
  <si>
    <t>GORAN</t>
  </si>
  <si>
    <t>VOJKO</t>
  </si>
  <si>
    <t xml:space="preserve">PERGAR </t>
  </si>
  <si>
    <t>ANDREJ</t>
  </si>
  <si>
    <t>JURIČIČ</t>
  </si>
  <si>
    <t>FREDI</t>
  </si>
  <si>
    <t>ALEKSANDER</t>
  </si>
  <si>
    <t>MILOŠ</t>
  </si>
  <si>
    <t>ZDRAVKO</t>
  </si>
  <si>
    <t>JANEZ</t>
  </si>
  <si>
    <t>BRADAŠKJA</t>
  </si>
  <si>
    <t>Datum 5. 9. 2014</t>
  </si>
  <si>
    <t xml:space="preserve">Dan  PETEK,   5. 9. </t>
  </si>
  <si>
    <t>Datum  6. 9. 2014</t>
  </si>
  <si>
    <t xml:space="preserve">Dan  SOBOTA, 6. 9. </t>
  </si>
  <si>
    <t>as</t>
  </si>
  <si>
    <t>46 63 103</t>
  </si>
  <si>
    <t>62 63</t>
  </si>
  <si>
    <t>61 61</t>
  </si>
  <si>
    <t>bs</t>
  </si>
  <si>
    <t>26 61 107</t>
  </si>
  <si>
    <t>75 46 106</t>
  </si>
  <si>
    <t>60 64</t>
  </si>
  <si>
    <t>63 75</t>
  </si>
  <si>
    <t>63 R</t>
  </si>
  <si>
    <t>BS</t>
  </si>
  <si>
    <t>AS</t>
  </si>
  <si>
    <t>63 64</t>
  </si>
  <si>
    <t>62 61</t>
  </si>
  <si>
    <t>62 62</t>
  </si>
  <si>
    <t>60 61</t>
  </si>
  <si>
    <t>A</t>
  </si>
  <si>
    <t>63 63</t>
  </si>
  <si>
    <t xml:space="preserve"> VAJDA</t>
  </si>
  <si>
    <t xml:space="preserve">MIKLAVČIČ </t>
  </si>
  <si>
    <t xml:space="preserve"> SORŠAK</t>
  </si>
  <si>
    <t xml:space="preserve"> PODGORNIK</t>
  </si>
  <si>
    <t>ZULE</t>
  </si>
  <si>
    <t xml:space="preserve">HADŽIAG </t>
  </si>
  <si>
    <t>NP 12.00</t>
  </si>
  <si>
    <t>60 62</t>
  </si>
  <si>
    <t>63 62</t>
  </si>
  <si>
    <t>64 63</t>
  </si>
  <si>
    <t>64 60</t>
  </si>
  <si>
    <t>63 61</t>
  </si>
  <si>
    <t>BB</t>
  </si>
  <si>
    <t>60 60</t>
  </si>
  <si>
    <t>61 06 105</t>
  </si>
  <si>
    <t>64 61</t>
  </si>
  <si>
    <t>60  62</t>
  </si>
  <si>
    <t>62 46 106</t>
  </si>
  <si>
    <t>75 61</t>
  </si>
  <si>
    <t>63 57 12 10</t>
  </si>
  <si>
    <t>63 36 106</t>
  </si>
  <si>
    <t>61 75</t>
  </si>
  <si>
    <t>64 46 119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</si>
</sst>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0.0"/>
    <numFmt numFmtId="166" formatCode="\$#,##0\ ;\(\$#,##0\)"/>
    <numFmt numFmtId="167" formatCode="dd/mm/yy"/>
    <numFmt numFmtId="168" formatCode="dd\ mmm\ yyyy"/>
    <numFmt numFmtId="169" formatCode="d/\ m/\ yy\ hh:mm\ "/>
  </numFmts>
  <fonts count="77" x14ac:knownFonts="1">
    <font>
      <sz val="10"/>
      <name val="Arial"/>
    </font>
    <font>
      <b/>
      <sz val="18"/>
      <name val="Arial"/>
      <family val="2"/>
    </font>
    <font>
      <b/>
      <sz val="20"/>
      <name val="Arial"/>
      <family val="2"/>
    </font>
    <font>
      <sz val="20"/>
      <name val="Arial"/>
      <family val="2"/>
    </font>
    <font>
      <sz val="20"/>
      <color indexed="9"/>
      <name val="Arial"/>
      <family val="2"/>
    </font>
    <font>
      <b/>
      <sz val="12"/>
      <name val="Arial"/>
      <family val="2"/>
    </font>
    <font>
      <b/>
      <sz val="9"/>
      <color indexed="9"/>
      <name val="Arial"/>
      <family val="2"/>
    </font>
    <font>
      <b/>
      <sz val="10"/>
      <name val="Arial"/>
      <family val="2"/>
    </font>
    <font>
      <sz val="10"/>
      <color indexed="9"/>
      <name val="Arial"/>
      <family val="2"/>
    </font>
    <font>
      <sz val="18"/>
      <name val="Arial"/>
      <family val="2"/>
    </font>
    <font>
      <b/>
      <i/>
      <sz val="10"/>
      <name val="Arial"/>
      <family val="2"/>
    </font>
    <font>
      <b/>
      <i/>
      <sz val="10"/>
      <name val="Arial"/>
      <family val="2"/>
      <charset val="238"/>
    </font>
    <font>
      <sz val="10"/>
      <name val="Arial"/>
      <family val="2"/>
    </font>
    <font>
      <b/>
      <sz val="9"/>
      <name val="Arial"/>
      <family val="2"/>
    </font>
    <font>
      <sz val="8"/>
      <name val="Arial"/>
      <family val="2"/>
    </font>
    <font>
      <b/>
      <sz val="7"/>
      <name val="Arial"/>
      <family val="2"/>
      <charset val="238"/>
    </font>
    <font>
      <b/>
      <sz val="7"/>
      <color indexed="9"/>
      <name val="Arial"/>
      <family val="2"/>
    </font>
    <font>
      <sz val="6"/>
      <name val="Arial"/>
      <family val="2"/>
    </font>
    <font>
      <b/>
      <sz val="8"/>
      <name val="Arial"/>
      <family val="2"/>
    </font>
    <font>
      <sz val="8"/>
      <color indexed="8"/>
      <name val="Arial"/>
      <family val="2"/>
    </font>
    <font>
      <sz val="8"/>
      <color indexed="9"/>
      <name val="Arial"/>
      <family val="2"/>
    </font>
    <font>
      <sz val="10"/>
      <name val="Arial"/>
      <family val="2"/>
      <charset val="238"/>
    </font>
    <font>
      <b/>
      <sz val="10"/>
      <color indexed="9"/>
      <name val="Arial"/>
      <family val="2"/>
    </font>
    <font>
      <sz val="7"/>
      <name val="Arial"/>
      <family val="2"/>
    </font>
    <font>
      <sz val="7"/>
      <color indexed="9"/>
      <name val="Arial"/>
      <family val="2"/>
    </font>
    <font>
      <b/>
      <sz val="6"/>
      <name val="Arial"/>
      <family val="2"/>
    </font>
    <font>
      <sz val="6"/>
      <color indexed="9"/>
      <name val="Arial"/>
      <family val="2"/>
    </font>
    <font>
      <b/>
      <sz val="8.5"/>
      <name val="Arial"/>
      <family val="2"/>
    </font>
    <font>
      <sz val="8.5"/>
      <color indexed="42"/>
      <name val="Arial"/>
      <family val="2"/>
    </font>
    <font>
      <sz val="8.5"/>
      <color indexed="9"/>
      <name val="Arial"/>
      <family val="2"/>
    </font>
    <font>
      <sz val="8.5"/>
      <color indexed="8"/>
      <name val="Arial"/>
      <family val="2"/>
    </font>
    <font>
      <sz val="8.5"/>
      <name val="Arial"/>
      <family val="2"/>
    </font>
    <font>
      <sz val="8.5"/>
      <color indexed="8"/>
      <name val="Arial"/>
      <family val="2"/>
      <charset val="238"/>
    </font>
    <font>
      <sz val="10"/>
      <color indexed="8"/>
      <name val="Arial"/>
      <family val="2"/>
      <charset val="238"/>
    </font>
    <font>
      <i/>
      <sz val="6"/>
      <color indexed="9"/>
      <name val="Arial"/>
      <family val="2"/>
    </font>
    <font>
      <sz val="8.5"/>
      <name val="Arial"/>
      <family val="2"/>
      <charset val="238"/>
    </font>
    <font>
      <sz val="10"/>
      <color indexed="8"/>
      <name val="Arial"/>
      <family val="2"/>
    </font>
    <font>
      <b/>
      <sz val="8.5"/>
      <color indexed="8"/>
      <name val="Arial"/>
      <family val="2"/>
      <charset val="238"/>
    </font>
    <font>
      <b/>
      <sz val="10"/>
      <color indexed="8"/>
      <name val="Arial"/>
      <family val="2"/>
      <charset val="238"/>
    </font>
    <font>
      <b/>
      <sz val="8.5"/>
      <name val="Arial"/>
      <family val="2"/>
      <charset val="238"/>
    </font>
    <font>
      <i/>
      <sz val="8.5"/>
      <color indexed="9"/>
      <name val="Arial"/>
      <family val="2"/>
    </font>
    <font>
      <b/>
      <sz val="8"/>
      <color indexed="9"/>
      <name val="Arial"/>
      <family val="2"/>
    </font>
    <font>
      <b/>
      <u/>
      <sz val="10"/>
      <name val="Arial"/>
      <family val="2"/>
    </font>
    <font>
      <sz val="11"/>
      <name val="Arial"/>
      <family val="2"/>
    </font>
    <font>
      <sz val="14"/>
      <name val="Arial"/>
      <family val="2"/>
    </font>
    <font>
      <sz val="14"/>
      <color indexed="9"/>
      <name val="Arial"/>
      <family val="2"/>
    </font>
    <font>
      <b/>
      <sz val="7"/>
      <name val="Arial"/>
      <family val="2"/>
    </font>
    <font>
      <b/>
      <sz val="7"/>
      <color indexed="8"/>
      <name val="Arial"/>
      <family val="2"/>
    </font>
    <font>
      <b/>
      <sz val="8"/>
      <color indexed="81"/>
      <name val="Tahoma"/>
      <family val="2"/>
      <charset val="238"/>
    </font>
    <font>
      <sz val="9"/>
      <color indexed="81"/>
      <name val="Tahoma"/>
      <family val="2"/>
      <charset val="238"/>
    </font>
    <font>
      <sz val="8"/>
      <color indexed="10"/>
      <name val="Tahoma"/>
      <family val="2"/>
    </font>
    <font>
      <sz val="8"/>
      <color indexed="81"/>
      <name val="Tahoma"/>
      <family val="2"/>
      <charset val="238"/>
    </font>
    <font>
      <b/>
      <sz val="8"/>
      <color indexed="10"/>
      <name val="Tahoma"/>
      <family val="2"/>
    </font>
    <font>
      <sz val="12"/>
      <color indexed="24"/>
      <name val="Arial"/>
      <family val="2"/>
      <charset val="238"/>
    </font>
    <font>
      <sz val="18"/>
      <color indexed="24"/>
      <name val="Arial"/>
      <family val="2"/>
      <charset val="238"/>
    </font>
    <font>
      <sz val="24"/>
      <color indexed="24"/>
      <name val="Times New Roman"/>
      <family val="1"/>
      <charset val="238"/>
    </font>
    <font>
      <sz val="10"/>
      <name val="Verdana"/>
      <family val="2"/>
      <charset val="238"/>
    </font>
    <font>
      <sz val="10"/>
      <name val="MS Sans Serif"/>
      <family val="2"/>
      <charset val="238"/>
    </font>
    <font>
      <b/>
      <sz val="11"/>
      <name val="Arial"/>
      <family val="2"/>
    </font>
    <font>
      <sz val="16"/>
      <name val="Arial"/>
      <family val="2"/>
    </font>
    <font>
      <sz val="6"/>
      <color indexed="63"/>
      <name val="Arial"/>
      <family val="2"/>
    </font>
    <font>
      <sz val="8"/>
      <color indexed="63"/>
      <name val="Arial"/>
      <family val="2"/>
    </font>
    <font>
      <b/>
      <sz val="6"/>
      <color indexed="63"/>
      <name val="Arial"/>
      <family val="2"/>
    </font>
    <font>
      <u/>
      <sz val="8"/>
      <color indexed="10"/>
      <name val="Tahoma"/>
      <family val="2"/>
    </font>
    <font>
      <sz val="9"/>
      <name val="Arial"/>
      <family val="2"/>
    </font>
    <font>
      <b/>
      <sz val="20"/>
      <name val="Arial"/>
      <family val="2"/>
      <charset val="238"/>
    </font>
    <font>
      <b/>
      <sz val="14"/>
      <name val="Arial"/>
      <family val="2"/>
    </font>
    <font>
      <b/>
      <sz val="14"/>
      <name val="Arial"/>
      <family val="2"/>
      <charset val="238"/>
    </font>
    <font>
      <sz val="7"/>
      <name val="Arial"/>
      <family val="2"/>
      <charset val="238"/>
    </font>
    <font>
      <b/>
      <sz val="7"/>
      <color indexed="8"/>
      <name val="Arial"/>
      <family val="2"/>
      <charset val="238"/>
    </font>
    <font>
      <b/>
      <sz val="8"/>
      <color indexed="8"/>
      <name val="Arial"/>
      <family val="2"/>
    </font>
    <font>
      <b/>
      <i/>
      <sz val="9"/>
      <color indexed="8"/>
      <name val="Arial"/>
      <family val="2"/>
    </font>
    <font>
      <sz val="9"/>
      <color indexed="8"/>
      <name val="Arial"/>
      <family val="2"/>
    </font>
    <font>
      <b/>
      <sz val="8"/>
      <color indexed="81"/>
      <name val="Tahoma"/>
      <family val="2"/>
    </font>
    <font>
      <sz val="14"/>
      <color indexed="81"/>
      <name val="Tahoma"/>
      <family val="2"/>
    </font>
    <font>
      <i/>
      <sz val="8"/>
      <color rgb="FFFF0000"/>
      <name val="Arial"/>
      <family val="2"/>
      <charset val="238"/>
    </font>
    <font>
      <sz val="9"/>
      <color rgb="FF000000"/>
      <name val="Arial"/>
      <family val="2"/>
      <charset val="238"/>
    </font>
  </fonts>
  <fills count="10">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42"/>
        <bgColor indexed="64"/>
      </patternFill>
    </fill>
    <fill>
      <patternFill patternType="solid">
        <fgColor indexed="9"/>
        <bgColor indexed="64"/>
      </patternFill>
    </fill>
    <fill>
      <patternFill patternType="solid">
        <fgColor indexed="9"/>
        <bgColor indexed="8"/>
      </patternFill>
    </fill>
    <fill>
      <patternFill patternType="solid">
        <fgColor indexed="55"/>
        <bgColor indexed="64"/>
      </patternFill>
    </fill>
    <fill>
      <patternFill patternType="solid">
        <fgColor indexed="13"/>
        <bgColor indexed="64"/>
      </patternFill>
    </fill>
    <fill>
      <patternFill patternType="solid">
        <fgColor indexed="14"/>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8"/>
      </right>
      <top/>
      <bottom/>
      <diagonal/>
    </border>
    <border>
      <left/>
      <right/>
      <top style="double">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2">
    <xf numFmtId="0" fontId="0" fillId="0" borderId="0"/>
    <xf numFmtId="164" fontId="21" fillId="0" borderId="0" applyFont="0" applyFill="0" applyBorder="0" applyAlignment="0" applyProtection="0"/>
    <xf numFmtId="3" fontId="53" fillId="0" borderId="0" applyFont="0" applyFill="0" applyBorder="0" applyAlignment="0" applyProtection="0"/>
    <xf numFmtId="166" fontId="53" fillId="0" borderId="0" applyFont="0" applyFill="0" applyBorder="0" applyAlignment="0" applyProtection="0"/>
    <xf numFmtId="0" fontId="53" fillId="0" borderId="0" applyFont="0" applyFill="0" applyBorder="0" applyAlignment="0" applyProtection="0"/>
    <xf numFmtId="2" fontId="53" fillId="0" borderId="0" applyFon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21" fillId="0" borderId="0"/>
    <xf numFmtId="0" fontId="56" fillId="0" borderId="0"/>
    <xf numFmtId="0" fontId="57" fillId="0" borderId="0"/>
    <xf numFmtId="0" fontId="53" fillId="0" borderId="19" applyNumberFormat="0" applyFont="0" applyFill="0" applyAlignment="0" applyProtection="0"/>
  </cellStyleXfs>
  <cellXfs count="622">
    <xf numFmtId="0" fontId="0" fillId="0" borderId="0" xfId="0"/>
    <xf numFmtId="49" fontId="1" fillId="0" borderId="0" xfId="0" applyNumberFormat="1" applyFont="1" applyAlignment="1">
      <alignment vertical="top"/>
    </xf>
    <xf numFmtId="49" fontId="2" fillId="0" borderId="0" xfId="0" applyNumberFormat="1" applyFont="1" applyAlignment="1">
      <alignment vertical="top"/>
    </xf>
    <xf numFmtId="49" fontId="3" fillId="0" borderId="0" xfId="0" applyNumberFormat="1" applyFont="1" applyAlignment="1">
      <alignment vertical="top"/>
    </xf>
    <xf numFmtId="49" fontId="4" fillId="0" borderId="0" xfId="0" applyNumberFormat="1" applyFont="1" applyAlignment="1">
      <alignment vertical="top"/>
    </xf>
    <xf numFmtId="49" fontId="5" fillId="0" borderId="0" xfId="0" applyNumberFormat="1" applyFont="1" applyAlignment="1">
      <alignment horizontal="left"/>
    </xf>
    <xf numFmtId="49" fontId="6" fillId="0" borderId="0" xfId="0" applyNumberFormat="1" applyFont="1" applyAlignment="1">
      <alignment horizontal="left"/>
    </xf>
    <xf numFmtId="49" fontId="7" fillId="0" borderId="0" xfId="0" applyNumberFormat="1" applyFont="1" applyAlignment="1">
      <alignment horizontal="left"/>
    </xf>
    <xf numFmtId="0" fontId="3" fillId="0" borderId="0" xfId="0" applyFont="1" applyAlignment="1">
      <alignment vertical="top"/>
    </xf>
    <xf numFmtId="0" fontId="8" fillId="0" borderId="0" xfId="0" applyFont="1" applyAlignment="1">
      <alignment horizontal="center" vertical="top"/>
    </xf>
    <xf numFmtId="0" fontId="9" fillId="0" borderId="0" xfId="0" applyFont="1" applyFill="1" applyBorder="1" applyAlignment="1">
      <alignment horizontal="left" vertical="top"/>
    </xf>
    <xf numFmtId="0" fontId="3" fillId="0" borderId="0" xfId="0" applyFont="1" applyFill="1" applyBorder="1" applyAlignment="1">
      <alignment vertical="top"/>
    </xf>
    <xf numFmtId="0" fontId="8" fillId="0" borderId="0" xfId="0" applyFont="1" applyFill="1" applyBorder="1" applyAlignment="1">
      <alignment vertical="top"/>
    </xf>
    <xf numFmtId="49" fontId="10" fillId="0" borderId="0" xfId="0" applyNumberFormat="1" applyFont="1" applyAlignment="1">
      <alignment horizontal="center"/>
    </xf>
    <xf numFmtId="49" fontId="10" fillId="0" borderId="0" xfId="0" applyNumberFormat="1" applyFont="1" applyAlignment="1">
      <alignment horizontal="left"/>
    </xf>
    <xf numFmtId="0" fontId="10" fillId="0" borderId="0" xfId="0" applyNumberFormat="1" applyFont="1" applyAlignment="1">
      <alignment horizontal="left"/>
    </xf>
    <xf numFmtId="49" fontId="11" fillId="0" borderId="0" xfId="0" applyNumberFormat="1" applyFont="1"/>
    <xf numFmtId="49" fontId="12" fillId="0" borderId="0" xfId="0" applyNumberFormat="1" applyFont="1"/>
    <xf numFmtId="49" fontId="8" fillId="0" borderId="0" xfId="0" applyNumberFormat="1" applyFont="1"/>
    <xf numFmtId="0" fontId="7" fillId="0" borderId="0" xfId="0" applyFont="1"/>
    <xf numFmtId="49" fontId="13" fillId="0" borderId="0" xfId="0" applyNumberFormat="1" applyFont="1" applyAlignment="1">
      <alignment horizontal="left"/>
    </xf>
    <xf numFmtId="0" fontId="12" fillId="0" borderId="0" xfId="0" applyFont="1"/>
    <xf numFmtId="0" fontId="8" fillId="0" borderId="0" xfId="0" applyFont="1" applyAlignment="1">
      <alignment horizontal="center"/>
    </xf>
    <xf numFmtId="49" fontId="14" fillId="0" borderId="0" xfId="0" applyNumberFormat="1" applyFont="1" applyFill="1" applyBorder="1" applyAlignment="1">
      <alignment horizontal="right" vertical="center"/>
    </xf>
    <xf numFmtId="49" fontId="14" fillId="0" borderId="0" xfId="0" applyNumberFormat="1" applyFont="1" applyFill="1" applyBorder="1" applyAlignment="1">
      <alignment horizontal="left" vertical="center"/>
    </xf>
    <xf numFmtId="0" fontId="14" fillId="0" borderId="0" xfId="0" applyFont="1" applyFill="1" applyBorder="1"/>
    <xf numFmtId="0" fontId="12" fillId="0" borderId="0" xfId="0" applyFont="1" applyFill="1" applyBorder="1"/>
    <xf numFmtId="0" fontId="8" fillId="0" borderId="0" xfId="0" applyFont="1" applyFill="1" applyBorder="1"/>
    <xf numFmtId="49" fontId="15" fillId="2" borderId="0" xfId="0" applyNumberFormat="1" applyFont="1" applyFill="1" applyAlignment="1">
      <alignment vertical="center"/>
    </xf>
    <xf numFmtId="49" fontId="15" fillId="2" borderId="0" xfId="0" applyNumberFormat="1" applyFont="1" applyFill="1" applyAlignment="1">
      <alignment horizontal="left" vertical="center"/>
    </xf>
    <xf numFmtId="49" fontId="16" fillId="2" borderId="0" xfId="0" applyNumberFormat="1" applyFont="1" applyFill="1" applyAlignment="1">
      <alignment vertical="center"/>
    </xf>
    <xf numFmtId="49" fontId="15" fillId="2" borderId="0" xfId="0" applyNumberFormat="1" applyFont="1" applyFill="1" applyAlignment="1">
      <alignment horizontal="center" vertical="center"/>
    </xf>
    <xf numFmtId="49" fontId="15" fillId="2" borderId="0" xfId="0" applyNumberFormat="1" applyFont="1" applyFill="1" applyAlignment="1">
      <alignment horizontal="right" vertical="center"/>
    </xf>
    <xf numFmtId="0" fontId="17" fillId="0" borderId="0" xfId="0" applyFont="1" applyAlignment="1">
      <alignment vertical="center"/>
    </xf>
    <xf numFmtId="0" fontId="8" fillId="0" borderId="0" xfId="0" applyFont="1" applyAlignment="1">
      <alignment horizontal="center" vertical="center"/>
    </xf>
    <xf numFmtId="0" fontId="18" fillId="0" borderId="1" xfId="0" applyFont="1" applyBorder="1" applyAlignment="1">
      <alignment vertical="center"/>
    </xf>
    <xf numFmtId="0" fontId="14" fillId="0" borderId="2" xfId="0" applyFont="1" applyFill="1" applyBorder="1" applyAlignment="1">
      <alignment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8" fillId="0" borderId="0" xfId="0" applyFont="1" applyFill="1" applyBorder="1" applyAlignment="1">
      <alignment vertical="center"/>
    </xf>
    <xf numFmtId="0" fontId="17" fillId="0" borderId="0" xfId="0" applyFont="1" applyFill="1" applyBorder="1" applyAlignment="1">
      <alignment vertical="center"/>
    </xf>
    <xf numFmtId="14" fontId="19" fillId="0" borderId="4" xfId="0" applyNumberFormat="1" applyFont="1" applyBorder="1" applyAlignment="1">
      <alignment horizontal="left" vertical="center"/>
    </xf>
    <xf numFmtId="49" fontId="14" fillId="0" borderId="4" xfId="0" applyNumberFormat="1" applyFont="1" applyBorder="1" applyAlignment="1">
      <alignment vertical="center"/>
    </xf>
    <xf numFmtId="49" fontId="14" fillId="0" borderId="4" xfId="0" applyNumberFormat="1" applyFont="1" applyBorder="1" applyAlignment="1">
      <alignment horizontal="left" vertical="center"/>
    </xf>
    <xf numFmtId="49" fontId="20" fillId="0" borderId="4" xfId="0" applyNumberFormat="1" applyFont="1" applyBorder="1" applyAlignment="1">
      <alignment vertical="center"/>
    </xf>
    <xf numFmtId="49" fontId="14" fillId="0" borderId="4" xfId="1" applyNumberFormat="1" applyFont="1" applyBorder="1" applyAlignment="1" applyProtection="1">
      <alignment horizontal="center" vertical="center"/>
      <protection locked="0"/>
    </xf>
    <xf numFmtId="0" fontId="19" fillId="0" borderId="4" xfId="0" applyFont="1" applyBorder="1" applyAlignment="1">
      <alignment horizontal="left" vertical="center"/>
    </xf>
    <xf numFmtId="1" fontId="14" fillId="0" borderId="4" xfId="0" applyNumberFormat="1" applyFont="1" applyBorder="1" applyAlignment="1">
      <alignment horizontal="center" vertical="center"/>
    </xf>
    <xf numFmtId="49" fontId="14" fillId="0" borderId="4" xfId="0" applyNumberFormat="1" applyFont="1" applyBorder="1" applyAlignment="1">
      <alignment horizontal="right" vertical="center"/>
    </xf>
    <xf numFmtId="0" fontId="18" fillId="0" borderId="0" xfId="0" applyFont="1" applyAlignment="1">
      <alignment vertical="center"/>
    </xf>
    <xf numFmtId="0" fontId="22" fillId="0" borderId="0" xfId="0" applyFont="1" applyAlignment="1">
      <alignment horizontal="center"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2" fillId="0" borderId="0" xfId="0" applyFont="1" applyFill="1" applyBorder="1" applyAlignment="1">
      <alignment vertical="center"/>
    </xf>
    <xf numFmtId="49" fontId="23" fillId="0" borderId="0" xfId="0" applyNumberFormat="1" applyFont="1" applyFill="1" applyAlignment="1">
      <alignment horizontal="right" vertical="center"/>
    </xf>
    <xf numFmtId="49" fontId="23" fillId="0" borderId="0" xfId="0" applyNumberFormat="1" applyFont="1" applyFill="1" applyAlignment="1">
      <alignment horizontal="center" vertical="center"/>
    </xf>
    <xf numFmtId="49" fontId="23" fillId="0" borderId="0" xfId="0" applyNumberFormat="1" applyFont="1" applyFill="1" applyAlignment="1">
      <alignment horizontal="left" vertical="center"/>
    </xf>
    <xf numFmtId="49" fontId="24" fillId="0" borderId="0" xfId="0" applyNumberFormat="1" applyFont="1" applyFill="1" applyAlignment="1">
      <alignment horizontal="left" vertical="center"/>
    </xf>
    <xf numFmtId="49" fontId="24" fillId="0" borderId="0" xfId="0" applyNumberFormat="1" applyFont="1" applyFill="1" applyAlignment="1">
      <alignment horizontal="center" vertical="center"/>
    </xf>
    <xf numFmtId="49" fontId="24" fillId="0" borderId="0" xfId="0" applyNumberFormat="1" applyFont="1" applyFill="1" applyAlignment="1">
      <alignment vertical="center"/>
    </xf>
    <xf numFmtId="0" fontId="17" fillId="0" borderId="5" xfId="0" applyFont="1" applyFill="1" applyBorder="1" applyAlignment="1">
      <alignment vertical="center"/>
    </xf>
    <xf numFmtId="0" fontId="14" fillId="0" borderId="5" xfId="0" applyFont="1" applyFill="1" applyBorder="1" applyAlignment="1">
      <alignment vertical="center"/>
    </xf>
    <xf numFmtId="0" fontId="14" fillId="0" borderId="5" xfId="0" applyFont="1" applyFill="1" applyBorder="1" applyAlignment="1">
      <alignment horizontal="center" vertical="center"/>
    </xf>
    <xf numFmtId="0" fontId="18" fillId="0" borderId="5" xfId="0" applyFont="1" applyFill="1" applyBorder="1" applyAlignment="1">
      <alignment horizontal="center" vertical="center"/>
    </xf>
    <xf numFmtId="49" fontId="17" fillId="0" borderId="0" xfId="0" applyNumberFormat="1" applyFont="1" applyFill="1" applyAlignment="1">
      <alignment horizontal="right" vertical="center"/>
    </xf>
    <xf numFmtId="49" fontId="17" fillId="0" borderId="0" xfId="0" applyNumberFormat="1" applyFont="1" applyAlignment="1">
      <alignment horizontal="center" vertical="center"/>
    </xf>
    <xf numFmtId="0" fontId="17" fillId="0" borderId="0" xfId="0" applyFont="1" applyAlignment="1">
      <alignment horizontal="center" vertical="center"/>
    </xf>
    <xf numFmtId="49" fontId="17" fillId="0" borderId="0" xfId="0" applyNumberFormat="1" applyFont="1" applyAlignment="1">
      <alignment horizontal="left" vertical="center"/>
    </xf>
    <xf numFmtId="49" fontId="25" fillId="0" borderId="0" xfId="0" applyNumberFormat="1" applyFont="1" applyAlignment="1">
      <alignment horizontal="left" vertical="center"/>
    </xf>
    <xf numFmtId="49" fontId="0" fillId="0" borderId="0" xfId="0" applyNumberFormat="1" applyFont="1" applyAlignment="1">
      <alignment vertical="center"/>
    </xf>
    <xf numFmtId="49" fontId="26" fillId="0" borderId="0" xfId="0" applyNumberFormat="1" applyFont="1" applyAlignment="1">
      <alignment horizontal="center" vertical="center"/>
    </xf>
    <xf numFmtId="49" fontId="26" fillId="0" borderId="0" xfId="0" applyNumberFormat="1" applyFont="1" applyAlignment="1">
      <alignment vertical="center"/>
    </xf>
    <xf numFmtId="0" fontId="17" fillId="3" borderId="5" xfId="0" applyFont="1" applyFill="1" applyBorder="1" applyAlignment="1">
      <alignment vertical="center"/>
    </xf>
    <xf numFmtId="0" fontId="14" fillId="3" borderId="5" xfId="0" applyFont="1" applyFill="1" applyBorder="1" applyAlignment="1">
      <alignment vertical="center"/>
    </xf>
    <xf numFmtId="0" fontId="14" fillId="3" borderId="5" xfId="0" applyFont="1" applyFill="1" applyBorder="1" applyAlignment="1">
      <alignment horizontal="center" vertical="center"/>
    </xf>
    <xf numFmtId="0" fontId="25" fillId="3" borderId="5" xfId="0" applyFont="1" applyFill="1" applyBorder="1" applyAlignment="1">
      <alignment horizontal="center" vertical="center"/>
    </xf>
    <xf numFmtId="49" fontId="27" fillId="0" borderId="0" xfId="0" applyNumberFormat="1" applyFont="1" applyFill="1" applyAlignment="1">
      <alignment horizontal="center" vertical="center"/>
    </xf>
    <xf numFmtId="0" fontId="27" fillId="0" borderId="6" xfId="0" applyFont="1" applyBorder="1" applyAlignment="1">
      <alignment vertical="center"/>
    </xf>
    <xf numFmtId="0" fontId="28" fillId="4" borderId="6" xfId="0" applyFont="1" applyFill="1" applyBorder="1" applyAlignment="1">
      <alignment horizontal="center" vertical="center"/>
    </xf>
    <xf numFmtId="0" fontId="29" fillId="0" borderId="6" xfId="0" applyFont="1" applyBorder="1" applyAlignment="1">
      <alignment horizontal="center" vertical="center"/>
    </xf>
    <xf numFmtId="0" fontId="30" fillId="0" borderId="0" xfId="0" applyFont="1" applyAlignment="1">
      <alignment vertical="center"/>
    </xf>
    <xf numFmtId="0" fontId="29" fillId="0" borderId="0" xfId="0" applyFont="1" applyAlignment="1">
      <alignment vertical="center"/>
    </xf>
    <xf numFmtId="0" fontId="31" fillId="5" borderId="0" xfId="0" applyFont="1" applyFill="1" applyAlignment="1">
      <alignment vertical="center"/>
    </xf>
    <xf numFmtId="0" fontId="29" fillId="5" borderId="0" xfId="0" applyFont="1" applyFill="1" applyAlignment="1">
      <alignment vertical="center"/>
    </xf>
    <xf numFmtId="49" fontId="31" fillId="5" borderId="0" xfId="0" applyNumberFormat="1" applyFont="1" applyFill="1" applyAlignment="1">
      <alignment vertical="center"/>
    </xf>
    <xf numFmtId="49" fontId="29" fillId="5" borderId="0" xfId="0" applyNumberFormat="1" applyFont="1" applyFill="1" applyAlignment="1">
      <alignment vertical="center"/>
    </xf>
    <xf numFmtId="0" fontId="12" fillId="5" borderId="0" xfId="0" applyFont="1" applyFill="1" applyAlignment="1">
      <alignment vertical="center"/>
    </xf>
    <xf numFmtId="0" fontId="12" fillId="0" borderId="0" xfId="0" applyFont="1" applyAlignment="1">
      <alignment vertical="center"/>
    </xf>
    <xf numFmtId="0" fontId="12" fillId="0" borderId="7" xfId="0" applyFont="1" applyBorder="1" applyAlignment="1">
      <alignment vertical="center"/>
    </xf>
    <xf numFmtId="0" fontId="14" fillId="0" borderId="5" xfId="0" applyFont="1" applyFill="1" applyBorder="1" applyAlignment="1" applyProtection="1">
      <alignment horizontal="center" vertical="center"/>
      <protection hidden="1"/>
    </xf>
    <xf numFmtId="1" fontId="18" fillId="0" borderId="5" xfId="0" applyNumberFormat="1" applyFont="1" applyFill="1" applyBorder="1" applyAlignment="1">
      <alignment horizontal="center" vertical="center"/>
    </xf>
    <xf numFmtId="0" fontId="12" fillId="0" borderId="0" xfId="0" applyFont="1" applyFill="1" applyBorder="1" applyAlignment="1">
      <alignment vertical="center"/>
    </xf>
    <xf numFmtId="49" fontId="31" fillId="0" borderId="0" xfId="0" applyNumberFormat="1" applyFont="1" applyFill="1" applyAlignment="1">
      <alignment horizontal="center" vertical="center"/>
    </xf>
    <xf numFmtId="0" fontId="31"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24" fillId="0" borderId="0" xfId="0" applyFont="1" applyAlignment="1">
      <alignment horizontal="right" vertical="center"/>
    </xf>
    <xf numFmtId="0" fontId="34" fillId="6" borderId="8" xfId="0" applyFont="1" applyFill="1" applyBorder="1" applyAlignment="1">
      <alignment horizontal="right" vertical="center"/>
    </xf>
    <xf numFmtId="0" fontId="30" fillId="0" borderId="6" xfId="0" applyFont="1" applyBorder="1" applyAlignment="1">
      <alignment vertical="center"/>
    </xf>
    <xf numFmtId="0" fontId="29" fillId="0" borderId="6" xfId="0" applyFont="1" applyBorder="1" applyAlignment="1">
      <alignment vertical="center"/>
    </xf>
    <xf numFmtId="0" fontId="12" fillId="0" borderId="9" xfId="0" applyFont="1" applyBorder="1" applyAlignment="1">
      <alignment vertical="center"/>
    </xf>
    <xf numFmtId="0" fontId="14" fillId="2" borderId="5" xfId="0" applyNumberFormat="1" applyFont="1" applyFill="1" applyBorder="1" applyAlignment="1">
      <alignment vertical="center"/>
    </xf>
    <xf numFmtId="0" fontId="14" fillId="2" borderId="5" xfId="0" applyFont="1" applyFill="1" applyBorder="1" applyAlignment="1">
      <alignment horizontal="center" vertical="center"/>
    </xf>
    <xf numFmtId="1" fontId="18" fillId="2" borderId="5" xfId="0" applyNumberFormat="1" applyFont="1" applyFill="1" applyBorder="1" applyAlignment="1">
      <alignment horizontal="center" vertical="center"/>
    </xf>
    <xf numFmtId="0" fontId="35" fillId="0" borderId="6" xfId="0" applyFont="1" applyBorder="1" applyAlignment="1">
      <alignment vertical="center"/>
    </xf>
    <xf numFmtId="0" fontId="31" fillId="0" borderId="6" xfId="0" applyFont="1" applyBorder="1" applyAlignment="1">
      <alignment vertical="center"/>
    </xf>
    <xf numFmtId="0" fontId="29" fillId="0" borderId="10" xfId="0" applyFont="1" applyBorder="1" applyAlignment="1">
      <alignment horizontal="center" vertical="center"/>
    </xf>
    <xf numFmtId="0" fontId="30" fillId="0" borderId="0" xfId="0" applyFont="1" applyAlignment="1">
      <alignment horizontal="left" vertical="center"/>
    </xf>
    <xf numFmtId="0" fontId="29" fillId="0" borderId="11" xfId="0" applyFont="1" applyBorder="1" applyAlignment="1">
      <alignment horizontal="left" vertical="center"/>
    </xf>
    <xf numFmtId="0" fontId="28" fillId="0" borderId="0" xfId="0" applyFont="1" applyAlignment="1">
      <alignment horizontal="center" vertical="center"/>
    </xf>
    <xf numFmtId="0" fontId="29" fillId="0" borderId="0" xfId="0" applyFont="1" applyAlignment="1">
      <alignment horizontal="center" vertical="center"/>
    </xf>
    <xf numFmtId="0" fontId="34" fillId="6" borderId="11" xfId="0" applyFont="1" applyFill="1" applyBorder="1" applyAlignment="1">
      <alignment horizontal="right" vertical="center"/>
    </xf>
    <xf numFmtId="49" fontId="29" fillId="0" borderId="6" xfId="0" applyNumberFormat="1" applyFont="1" applyBorder="1" applyAlignment="1">
      <alignment vertical="center"/>
    </xf>
    <xf numFmtId="49" fontId="30" fillId="0" borderId="0" xfId="0" applyNumberFormat="1" applyFont="1" applyAlignment="1">
      <alignment vertical="center"/>
    </xf>
    <xf numFmtId="49" fontId="29" fillId="0" borderId="0" xfId="0" applyNumberFormat="1" applyFont="1" applyAlignment="1">
      <alignment vertical="center"/>
    </xf>
    <xf numFmtId="0" fontId="14" fillId="2" borderId="5" xfId="0" applyFont="1" applyFill="1" applyBorder="1" applyAlignment="1">
      <alignment vertical="center"/>
    </xf>
    <xf numFmtId="0" fontId="29" fillId="0" borderId="11" xfId="0" applyFont="1" applyBorder="1" applyAlignment="1">
      <alignment vertical="center"/>
    </xf>
    <xf numFmtId="49" fontId="29" fillId="0" borderId="11" xfId="0" applyNumberFormat="1" applyFont="1" applyBorder="1" applyAlignment="1">
      <alignment vertical="center"/>
    </xf>
    <xf numFmtId="0" fontId="29" fillId="0" borderId="10"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29" fillId="5" borderId="11" xfId="0" applyFont="1" applyFill="1" applyBorder="1" applyAlignment="1">
      <alignment vertical="center"/>
    </xf>
    <xf numFmtId="0" fontId="12" fillId="0" borderId="12" xfId="0" applyFont="1" applyBorder="1" applyAlignment="1">
      <alignment vertical="center"/>
    </xf>
    <xf numFmtId="49" fontId="29" fillId="0" borderId="10" xfId="0" applyNumberFormat="1" applyFont="1" applyBorder="1" applyAlignment="1">
      <alignment vertical="center"/>
    </xf>
    <xf numFmtId="1" fontId="29" fillId="0" borderId="10" xfId="0" applyNumberFormat="1" applyFont="1" applyBorder="1" applyAlignment="1">
      <alignment vertical="center"/>
    </xf>
    <xf numFmtId="0" fontId="38" fillId="0" borderId="0" xfId="0" applyFont="1" applyAlignment="1">
      <alignment vertical="center"/>
    </xf>
    <xf numFmtId="1" fontId="29" fillId="5" borderId="6" xfId="0" applyNumberFormat="1" applyFont="1" applyFill="1" applyBorder="1" applyAlignment="1">
      <alignment vertical="center"/>
    </xf>
    <xf numFmtId="49" fontId="39" fillId="0" borderId="0" xfId="0" applyNumberFormat="1" applyFont="1" applyFill="1" applyAlignment="1">
      <alignment horizontal="center" vertical="center"/>
    </xf>
    <xf numFmtId="0" fontId="29" fillId="5" borderId="10" xfId="0" applyFont="1" applyFill="1" applyBorder="1" applyAlignment="1">
      <alignment vertical="center"/>
    </xf>
    <xf numFmtId="0" fontId="31" fillId="5" borderId="0" xfId="0" applyFont="1" applyFill="1" applyAlignment="1">
      <alignment horizontal="right" vertical="center"/>
    </xf>
    <xf numFmtId="0" fontId="40" fillId="0" borderId="0" xfId="0" applyFont="1" applyAlignment="1">
      <alignment vertical="center"/>
    </xf>
    <xf numFmtId="0" fontId="29" fillId="0" borderId="10" xfId="0" applyFont="1" applyBorder="1" applyAlignment="1">
      <alignment horizontal="right" vertical="center"/>
    </xf>
    <xf numFmtId="0" fontId="34" fillId="6" borderId="0" xfId="0" applyFont="1" applyFill="1" applyAlignment="1">
      <alignment horizontal="right" vertical="center"/>
    </xf>
    <xf numFmtId="0" fontId="20" fillId="5" borderId="0"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0" xfId="0" applyFont="1" applyFill="1" applyBorder="1" applyAlignment="1">
      <alignment vertical="center"/>
    </xf>
    <xf numFmtId="0" fontId="41" fillId="5" borderId="0" xfId="0" applyFont="1" applyFill="1" applyBorder="1" applyAlignment="1">
      <alignment vertical="center"/>
    </xf>
    <xf numFmtId="0" fontId="20" fillId="5" borderId="0" xfId="0" applyFont="1" applyFill="1" applyBorder="1" applyAlignment="1">
      <alignment vertical="center"/>
    </xf>
    <xf numFmtId="2" fontId="20" fillId="5" borderId="0" xfId="0" applyNumberFormat="1" applyFont="1" applyFill="1" applyBorder="1" applyAlignment="1">
      <alignment vertical="center"/>
    </xf>
    <xf numFmtId="0" fontId="26" fillId="5" borderId="0" xfId="0" applyFont="1" applyFill="1" applyBorder="1" applyAlignment="1">
      <alignment vertical="center"/>
    </xf>
    <xf numFmtId="0" fontId="41" fillId="5" borderId="0" xfId="0" applyFont="1" applyFill="1" applyBorder="1" applyAlignment="1">
      <alignment horizontal="center" vertical="center"/>
    </xf>
    <xf numFmtId="0" fontId="42" fillId="0" borderId="0" xfId="0" applyFont="1" applyBorder="1" applyAlignment="1">
      <alignment vertical="center"/>
    </xf>
    <xf numFmtId="0" fontId="12" fillId="0" borderId="0" xfId="0" applyFont="1" applyBorder="1" applyAlignment="1">
      <alignment vertical="center"/>
    </xf>
    <xf numFmtId="0" fontId="8" fillId="0" borderId="0" xfId="0" applyFont="1" applyBorder="1" applyAlignment="1">
      <alignment horizontal="center" vertical="center"/>
    </xf>
    <xf numFmtId="165" fontId="41" fillId="5" borderId="0" xfId="0" applyNumberFormat="1" applyFont="1" applyFill="1" applyBorder="1" applyAlignment="1">
      <alignment horizontal="center" vertical="center"/>
    </xf>
    <xf numFmtId="0" fontId="22" fillId="5" borderId="0" xfId="0" applyFont="1" applyFill="1" applyBorder="1" applyAlignment="1">
      <alignment vertical="center"/>
    </xf>
    <xf numFmtId="49" fontId="20" fillId="5" borderId="0" xfId="0" applyNumberFormat="1" applyFont="1" applyFill="1" applyBorder="1" applyAlignment="1">
      <alignment vertical="center"/>
    </xf>
    <xf numFmtId="1" fontId="20" fillId="5" borderId="0" xfId="0" applyNumberFormat="1" applyFont="1" applyFill="1" applyBorder="1" applyAlignment="1">
      <alignment horizontal="center" vertical="center"/>
    </xf>
    <xf numFmtId="0" fontId="20" fillId="5" borderId="0" xfId="0" applyNumberFormat="1" applyFont="1" applyFill="1" applyBorder="1" applyAlignment="1">
      <alignment horizontal="center" vertical="center"/>
    </xf>
    <xf numFmtId="0" fontId="29" fillId="5" borderId="6" xfId="0" applyFont="1" applyFill="1" applyBorder="1" applyAlignment="1">
      <alignment vertical="center"/>
    </xf>
    <xf numFmtId="0" fontId="14" fillId="0" borderId="0" xfId="0" applyFont="1" applyFill="1" applyBorder="1" applyAlignment="1">
      <alignment vertical="center"/>
    </xf>
    <xf numFmtId="0" fontId="14" fillId="0" borderId="0" xfId="0" applyFont="1" applyBorder="1" applyAlignment="1">
      <alignment vertical="center"/>
    </xf>
    <xf numFmtId="0" fontId="14" fillId="0" borderId="0" xfId="0" applyFont="1" applyAlignment="1">
      <alignment vertical="center"/>
    </xf>
    <xf numFmtId="1" fontId="8" fillId="0" borderId="0" xfId="0" applyNumberFormat="1" applyFont="1" applyFill="1" applyBorder="1" applyAlignment="1">
      <alignment horizontal="center" vertical="center"/>
    </xf>
    <xf numFmtId="49" fontId="12" fillId="5" borderId="0" xfId="0" applyNumberFormat="1" applyFont="1" applyFill="1" applyAlignment="1">
      <alignment vertical="center"/>
    </xf>
    <xf numFmtId="0" fontId="29" fillId="5" borderId="0" xfId="0" applyFont="1" applyFill="1" applyBorder="1" applyAlignment="1">
      <alignment vertical="center"/>
    </xf>
    <xf numFmtId="0" fontId="8" fillId="5" borderId="0" xfId="0" applyFont="1" applyFill="1" applyAlignment="1">
      <alignment vertical="center"/>
    </xf>
    <xf numFmtId="49" fontId="27" fillId="0" borderId="0" xfId="0" applyNumberFormat="1" applyFont="1" applyFill="1" applyBorder="1" applyAlignment="1">
      <alignment horizontal="center" vertical="center"/>
    </xf>
    <xf numFmtId="1" fontId="27" fillId="0" borderId="0" xfId="0" applyNumberFormat="1" applyFont="1" applyFill="1" applyBorder="1" applyAlignment="1">
      <alignment horizontal="center" vertical="center"/>
    </xf>
    <xf numFmtId="0" fontId="14" fillId="0" borderId="5" xfId="0" applyFont="1" applyFill="1" applyBorder="1" applyAlignment="1">
      <alignment horizontal="right" vertical="center"/>
    </xf>
    <xf numFmtId="1" fontId="14" fillId="0" borderId="5" xfId="0" applyNumberFormat="1" applyFont="1" applyFill="1" applyBorder="1" applyAlignment="1">
      <alignment vertical="center"/>
    </xf>
    <xf numFmtId="0" fontId="14" fillId="0" borderId="5" xfId="0" applyFont="1" applyBorder="1" applyAlignment="1">
      <alignment horizontal="right" vertical="center"/>
    </xf>
    <xf numFmtId="1" fontId="14" fillId="0" borderId="5" xfId="0" applyNumberFormat="1" applyFont="1" applyBorder="1" applyAlignment="1">
      <alignment vertical="center"/>
    </xf>
    <xf numFmtId="49" fontId="43" fillId="5" borderId="0" xfId="0" applyNumberFormat="1" applyFont="1" applyFill="1" applyAlignment="1">
      <alignment horizontal="center" vertical="center"/>
    </xf>
    <xf numFmtId="49" fontId="44" fillId="0" borderId="0" xfId="0" applyNumberFormat="1" applyFont="1" applyAlignment="1">
      <alignment vertical="center"/>
    </xf>
    <xf numFmtId="49" fontId="45" fillId="0" borderId="0" xfId="0" applyNumberFormat="1" applyFont="1" applyAlignment="1">
      <alignment horizontal="center" vertical="center"/>
    </xf>
    <xf numFmtId="49" fontId="44" fillId="5" borderId="0" xfId="0" applyNumberFormat="1" applyFont="1" applyFill="1" applyAlignment="1">
      <alignment vertical="center"/>
    </xf>
    <xf numFmtId="49" fontId="45" fillId="5" borderId="0" xfId="0" applyNumberFormat="1" applyFont="1" applyFill="1" applyAlignment="1">
      <alignment vertical="center"/>
    </xf>
    <xf numFmtId="0" fontId="0" fillId="5" borderId="0" xfId="0" applyFill="1" applyAlignment="1">
      <alignment vertical="center"/>
    </xf>
    <xf numFmtId="0" fontId="0" fillId="0" borderId="0" xfId="0" applyAlignment="1">
      <alignment vertical="center"/>
    </xf>
    <xf numFmtId="0" fontId="46" fillId="0" borderId="1" xfId="0" applyFont="1" applyFill="1" applyBorder="1" applyAlignment="1">
      <alignment vertical="center"/>
    </xf>
    <xf numFmtId="0" fontId="46" fillId="0" borderId="2" xfId="0" applyFont="1" applyFill="1" applyBorder="1" applyAlignment="1">
      <alignment vertical="center"/>
    </xf>
    <xf numFmtId="0" fontId="46" fillId="0" borderId="14" xfId="0" applyFont="1" applyFill="1" applyBorder="1" applyAlignment="1">
      <alignment vertical="center"/>
    </xf>
    <xf numFmtId="49" fontId="47" fillId="0" borderId="2" xfId="0" applyNumberFormat="1" applyFont="1" applyFill="1" applyBorder="1" applyAlignment="1">
      <alignment horizontal="center" vertical="center"/>
    </xf>
    <xf numFmtId="49" fontId="47" fillId="0" borderId="2" xfId="0" applyNumberFormat="1" applyFont="1" applyFill="1" applyBorder="1" applyAlignment="1">
      <alignment vertical="center"/>
    </xf>
    <xf numFmtId="49" fontId="47" fillId="0" borderId="3" xfId="0" applyNumberFormat="1" applyFont="1" applyFill="1" applyBorder="1" applyAlignment="1">
      <alignment horizontal="center" vertical="center"/>
    </xf>
    <xf numFmtId="49" fontId="46" fillId="0" borderId="2" xfId="0" applyNumberFormat="1" applyFont="1" applyFill="1" applyBorder="1" applyAlignment="1">
      <alignment horizontal="center" vertical="center"/>
    </xf>
    <xf numFmtId="49" fontId="16" fillId="0" borderId="2" xfId="0" applyNumberFormat="1" applyFont="1" applyFill="1" applyBorder="1" applyAlignment="1">
      <alignment vertical="center"/>
    </xf>
    <xf numFmtId="49" fontId="47" fillId="0" borderId="2" xfId="0" applyNumberFormat="1" applyFont="1" applyFill="1" applyBorder="1" applyAlignment="1">
      <alignment horizontal="right" vertical="center"/>
    </xf>
    <xf numFmtId="49" fontId="16" fillId="0" borderId="3" xfId="0" applyNumberFormat="1" applyFont="1" applyFill="1" applyBorder="1" applyAlignment="1">
      <alignment vertical="center"/>
    </xf>
    <xf numFmtId="49" fontId="46"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23" fillId="0" borderId="0" xfId="0" applyFont="1" applyAlignment="1">
      <alignment vertical="center"/>
    </xf>
    <xf numFmtId="49" fontId="23" fillId="0" borderId="13" xfId="0" applyNumberFormat="1" applyFont="1" applyFill="1" applyBorder="1" applyAlignment="1">
      <alignment vertical="center"/>
    </xf>
    <xf numFmtId="49" fontId="23" fillId="0" borderId="0" xfId="0" applyNumberFormat="1" applyFont="1" applyFill="1" applyAlignment="1">
      <alignment vertical="center"/>
    </xf>
    <xf numFmtId="49" fontId="23" fillId="0" borderId="11" xfId="0" applyNumberFormat="1" applyFont="1" applyFill="1" applyBorder="1" applyAlignment="1">
      <alignment horizontal="right" vertical="center"/>
    </xf>
    <xf numFmtId="0" fontId="31" fillId="0" borderId="0" xfId="0" applyFont="1" applyFill="1" applyBorder="1" applyAlignment="1">
      <alignment horizontal="left" vertical="center"/>
    </xf>
    <xf numFmtId="0" fontId="31" fillId="0" borderId="0" xfId="0" applyFont="1" applyFill="1" applyBorder="1" applyAlignment="1">
      <alignment horizontal="center" vertical="center"/>
    </xf>
    <xf numFmtId="49" fontId="23" fillId="0" borderId="15" xfId="0" applyNumberFormat="1" applyFont="1" applyFill="1" applyBorder="1" applyAlignment="1">
      <alignment horizontal="center" vertical="center"/>
    </xf>
    <xf numFmtId="49" fontId="24" fillId="0" borderId="11" xfId="0" applyNumberFormat="1" applyFont="1" applyFill="1" applyBorder="1" applyAlignment="1">
      <alignment vertical="center"/>
    </xf>
    <xf numFmtId="49" fontId="46" fillId="0" borderId="15" xfId="0" applyNumberFormat="1" applyFont="1" applyFill="1" applyBorder="1" applyAlignment="1">
      <alignment vertical="center"/>
    </xf>
    <xf numFmtId="49" fontId="16" fillId="0" borderId="16" xfId="0" applyNumberFormat="1" applyFont="1" applyFill="1" applyBorder="1" applyAlignment="1">
      <alignment vertical="center"/>
    </xf>
    <xf numFmtId="49" fontId="46" fillId="0" borderId="16" xfId="0" applyNumberFormat="1" applyFont="1" applyFill="1" applyBorder="1" applyAlignment="1">
      <alignment vertical="center"/>
    </xf>
    <xf numFmtId="49" fontId="23" fillId="0" borderId="10" xfId="0" applyNumberFormat="1" applyFont="1" applyFill="1" applyBorder="1" applyAlignment="1">
      <alignment horizontal="right" vertical="center"/>
    </xf>
    <xf numFmtId="49" fontId="23" fillId="0" borderId="13" xfId="0" applyNumberFormat="1" applyFont="1" applyFill="1" applyBorder="1" applyAlignment="1">
      <alignment horizontal="center" vertical="center"/>
    </xf>
    <xf numFmtId="49" fontId="23" fillId="0" borderId="0" xfId="0" applyNumberFormat="1" applyFont="1" applyFill="1" applyBorder="1" applyAlignment="1">
      <alignment vertical="center"/>
    </xf>
    <xf numFmtId="0" fontId="23" fillId="0" borderId="6" xfId="0" applyFont="1" applyFill="1" applyBorder="1" applyAlignment="1">
      <alignment vertical="center"/>
    </xf>
    <xf numFmtId="49" fontId="24" fillId="0" borderId="6" xfId="0" applyNumberFormat="1" applyFont="1" applyFill="1" applyBorder="1" applyAlignment="1">
      <alignment vertical="center"/>
    </xf>
    <xf numFmtId="49" fontId="23" fillId="0" borderId="6" xfId="0" applyNumberFormat="1" applyFont="1" applyFill="1" applyBorder="1" applyAlignment="1">
      <alignment vertical="center"/>
    </xf>
    <xf numFmtId="49" fontId="24" fillId="0" borderId="10" xfId="0" applyNumberFormat="1" applyFont="1" applyFill="1" applyBorder="1" applyAlignment="1">
      <alignment vertical="center"/>
    </xf>
    <xf numFmtId="49" fontId="23" fillId="0" borderId="15" xfId="0" applyNumberFormat="1" applyFont="1" applyFill="1" applyBorder="1" applyAlignment="1">
      <alignment vertical="center"/>
    </xf>
    <xf numFmtId="49" fontId="23" fillId="0" borderId="16" xfId="0" applyNumberFormat="1" applyFont="1" applyFill="1" applyBorder="1" applyAlignment="1">
      <alignment vertical="center"/>
    </xf>
    <xf numFmtId="49" fontId="23" fillId="0" borderId="8" xfId="0" applyNumberFormat="1" applyFont="1" applyFill="1" applyBorder="1" applyAlignment="1">
      <alignment horizontal="right" vertical="center"/>
    </xf>
    <xf numFmtId="0" fontId="23" fillId="0" borderId="13" xfId="0" applyFont="1" applyFill="1" applyBorder="1" applyAlignment="1">
      <alignment vertical="center"/>
    </xf>
    <xf numFmtId="0" fontId="46" fillId="0" borderId="13" xfId="0" applyFont="1" applyFill="1" applyBorder="1" applyAlignment="1">
      <alignment vertical="center"/>
    </xf>
    <xf numFmtId="0" fontId="46" fillId="0" borderId="0" xfId="0" applyFont="1" applyFill="1" applyBorder="1" applyAlignment="1">
      <alignment vertical="center"/>
    </xf>
    <xf numFmtId="0" fontId="46" fillId="0" borderId="18" xfId="0" applyFont="1" applyFill="1" applyBorder="1" applyAlignment="1">
      <alignment vertical="center"/>
    </xf>
    <xf numFmtId="0" fontId="24" fillId="5" borderId="0" xfId="0" applyFont="1" applyFill="1" applyBorder="1" applyAlignment="1">
      <alignment vertical="center"/>
    </xf>
    <xf numFmtId="0" fontId="23" fillId="0" borderId="11" xfId="0" applyFont="1" applyFill="1" applyBorder="1" applyAlignment="1">
      <alignment horizontal="right" vertical="center"/>
    </xf>
    <xf numFmtId="49" fontId="23" fillId="0" borderId="17" xfId="0" applyNumberFormat="1" applyFont="1" applyFill="1" applyBorder="1" applyAlignment="1">
      <alignment vertical="center"/>
    </xf>
    <xf numFmtId="0" fontId="23" fillId="0" borderId="10" xfId="0" applyFont="1" applyFill="1" applyBorder="1" applyAlignment="1">
      <alignment horizontal="right" vertical="center"/>
    </xf>
    <xf numFmtId="49" fontId="23" fillId="0" borderId="6" xfId="0" applyNumberFormat="1" applyFont="1" applyFill="1" applyBorder="1" applyAlignment="1">
      <alignment horizontal="center" vertical="center"/>
    </xf>
    <xf numFmtId="0" fontId="31" fillId="0" borderId="6" xfId="0" applyFont="1" applyFill="1" applyBorder="1" applyAlignment="1">
      <alignment horizontal="left" vertical="center"/>
    </xf>
    <xf numFmtId="0" fontId="31" fillId="0" borderId="6" xfId="0" applyFont="1" applyFill="1" applyBorder="1" applyAlignment="1">
      <alignment horizontal="center" vertical="center"/>
    </xf>
    <xf numFmtId="49" fontId="23" fillId="0" borderId="17" xfId="0" applyNumberFormat="1" applyFont="1" applyFill="1" applyBorder="1" applyAlignment="1">
      <alignment horizontal="center" vertical="center"/>
    </xf>
    <xf numFmtId="0" fontId="23" fillId="0" borderId="0" xfId="0" applyFont="1" applyBorder="1" applyAlignment="1">
      <alignment vertical="center"/>
    </xf>
    <xf numFmtId="0" fontId="8" fillId="0" borderId="0" xfId="0" applyFont="1" applyBorder="1" applyAlignment="1">
      <alignment vertical="center"/>
    </xf>
    <xf numFmtId="0" fontId="24" fillId="0" borderId="0" xfId="0" applyFont="1"/>
    <xf numFmtId="0" fontId="8" fillId="0" borderId="0" xfId="0" applyFont="1"/>
    <xf numFmtId="0" fontId="12" fillId="0" borderId="0" xfId="0" applyFont="1" applyBorder="1"/>
    <xf numFmtId="0" fontId="8" fillId="0" borderId="0" xfId="0" applyFont="1" applyBorder="1"/>
    <xf numFmtId="49" fontId="1" fillId="0" borderId="0" xfId="8" applyNumberFormat="1" applyFont="1" applyAlignment="1">
      <alignment vertical="top"/>
    </xf>
    <xf numFmtId="49" fontId="2" fillId="0" borderId="0" xfId="8" applyNumberFormat="1" applyFont="1" applyAlignment="1">
      <alignment vertical="top"/>
    </xf>
    <xf numFmtId="49" fontId="3" fillId="0" borderId="0" xfId="8" applyNumberFormat="1" applyFont="1" applyAlignment="1">
      <alignment vertical="top"/>
    </xf>
    <xf numFmtId="49" fontId="4" fillId="0" borderId="0" xfId="8" applyNumberFormat="1" applyFont="1" applyAlignment="1">
      <alignment vertical="top"/>
    </xf>
    <xf numFmtId="49" fontId="5" fillId="0" borderId="0" xfId="8" applyNumberFormat="1" applyFont="1" applyAlignment="1">
      <alignment horizontal="left"/>
    </xf>
    <xf numFmtId="49" fontId="6" fillId="0" borderId="0" xfId="8" applyNumberFormat="1" applyFont="1" applyAlignment="1">
      <alignment horizontal="left"/>
    </xf>
    <xf numFmtId="49" fontId="7" fillId="0" borderId="0" xfId="8" applyNumberFormat="1" applyFont="1" applyAlignment="1">
      <alignment horizontal="left"/>
    </xf>
    <xf numFmtId="0" fontId="3" fillId="0" borderId="0" xfId="8" applyFont="1" applyAlignment="1">
      <alignment vertical="top"/>
    </xf>
    <xf numFmtId="0" fontId="8" fillId="0" borderId="0" xfId="8" applyFont="1" applyAlignment="1">
      <alignment horizontal="center" vertical="top"/>
    </xf>
    <xf numFmtId="0" fontId="9" fillId="0" borderId="0" xfId="8" applyFont="1" applyFill="1" applyBorder="1" applyAlignment="1">
      <alignment horizontal="left" vertical="top"/>
    </xf>
    <xf numFmtId="0" fontId="3" fillId="0" borderId="0" xfId="8" applyFont="1" applyFill="1" applyBorder="1" applyAlignment="1">
      <alignment vertical="top"/>
    </xf>
    <xf numFmtId="0" fontId="8" fillId="0" borderId="0" xfId="8" applyFont="1" applyFill="1" applyBorder="1" applyAlignment="1">
      <alignment vertical="top"/>
    </xf>
    <xf numFmtId="49" fontId="10" fillId="0" borderId="0" xfId="8" applyNumberFormat="1" applyFont="1" applyAlignment="1">
      <alignment horizontal="center"/>
    </xf>
    <xf numFmtId="49" fontId="10" fillId="0" borderId="0" xfId="8" applyNumberFormat="1" applyFont="1" applyAlignment="1">
      <alignment horizontal="left"/>
    </xf>
    <xf numFmtId="0" fontId="10" fillId="0" borderId="0" xfId="8" applyNumberFormat="1" applyFont="1" applyAlignment="1">
      <alignment horizontal="left"/>
    </xf>
    <xf numFmtId="49" fontId="11" fillId="0" borderId="0" xfId="8" applyNumberFormat="1" applyFont="1"/>
    <xf numFmtId="49" fontId="12" fillId="0" borderId="0" xfId="8" applyNumberFormat="1" applyFont="1"/>
    <xf numFmtId="49" fontId="8" fillId="0" borderId="0" xfId="8" applyNumberFormat="1" applyFont="1"/>
    <xf numFmtId="0" fontId="7" fillId="0" borderId="0" xfId="8" applyFont="1"/>
    <xf numFmtId="49" fontId="13" fillId="0" borderId="0" xfId="8" applyNumberFormat="1" applyFont="1" applyAlignment="1">
      <alignment horizontal="left"/>
    </xf>
    <xf numFmtId="0" fontId="12" fillId="0" borderId="0" xfId="8" applyFont="1"/>
    <xf numFmtId="0" fontId="8" fillId="0" borderId="0" xfId="8" applyFont="1" applyAlignment="1">
      <alignment horizontal="center"/>
    </xf>
    <xf numFmtId="49" fontId="14" fillId="0" borderId="0" xfId="8" applyNumberFormat="1" applyFont="1" applyFill="1" applyBorder="1" applyAlignment="1">
      <alignment horizontal="right" vertical="center"/>
    </xf>
    <xf numFmtId="49" fontId="14" fillId="0" borderId="0" xfId="8" applyNumberFormat="1" applyFont="1" applyFill="1" applyBorder="1" applyAlignment="1">
      <alignment horizontal="left" vertical="center"/>
    </xf>
    <xf numFmtId="0" fontId="14" fillId="0" borderId="0" xfId="8" applyFont="1" applyFill="1" applyBorder="1"/>
    <xf numFmtId="0" fontId="12" fillId="0" borderId="0" xfId="8" applyFont="1" applyFill="1" applyBorder="1"/>
    <xf numFmtId="0" fontId="8" fillId="0" borderId="0" xfId="8" applyFont="1" applyFill="1" applyBorder="1"/>
    <xf numFmtId="0" fontId="21" fillId="0" borderId="0" xfId="8"/>
    <xf numFmtId="49" fontId="15" fillId="2" borderId="0" xfId="8" applyNumberFormat="1" applyFont="1" applyFill="1" applyAlignment="1">
      <alignment vertical="center"/>
    </xf>
    <xf numFmtId="49" fontId="15" fillId="2" borderId="0" xfId="8" applyNumberFormat="1" applyFont="1" applyFill="1" applyAlignment="1">
      <alignment horizontal="left" vertical="center"/>
    </xf>
    <xf numFmtId="49" fontId="16" fillId="2" borderId="0" xfId="8" applyNumberFormat="1" applyFont="1" applyFill="1" applyAlignment="1">
      <alignment vertical="center"/>
    </xf>
    <xf numFmtId="49" fontId="15" fillId="2" borderId="0" xfId="8" applyNumberFormat="1" applyFont="1" applyFill="1" applyAlignment="1">
      <alignment horizontal="center" vertical="center"/>
    </xf>
    <xf numFmtId="49" fontId="15" fillId="2" borderId="0" xfId="8" applyNumberFormat="1" applyFont="1" applyFill="1" applyAlignment="1">
      <alignment horizontal="right" vertical="center"/>
    </xf>
    <xf numFmtId="0" fontId="17" fillId="0" borderId="0" xfId="8" applyFont="1" applyAlignment="1">
      <alignment vertical="center"/>
    </xf>
    <xf numFmtId="0" fontId="8" fillId="0" borderId="0" xfId="8" applyFont="1" applyAlignment="1">
      <alignment horizontal="center" vertical="center"/>
    </xf>
    <xf numFmtId="0" fontId="18" fillId="0" borderId="1" xfId="8" applyFont="1" applyBorder="1" applyAlignment="1">
      <alignment vertical="center"/>
    </xf>
    <xf numFmtId="0" fontId="14" fillId="0" borderId="2" xfId="8" applyFont="1" applyFill="1" applyBorder="1" applyAlignment="1">
      <alignment vertical="center"/>
    </xf>
    <xf numFmtId="0" fontId="14" fillId="0" borderId="3" xfId="8" applyFont="1" applyFill="1" applyBorder="1" applyAlignment="1">
      <alignment horizontal="center" vertical="center"/>
    </xf>
    <xf numFmtId="0" fontId="14" fillId="0" borderId="0" xfId="8" applyFont="1" applyFill="1" applyBorder="1" applyAlignment="1">
      <alignment horizontal="center" vertical="center"/>
    </xf>
    <xf numFmtId="0" fontId="17" fillId="0" borderId="0" xfId="8" applyFont="1" applyFill="1" applyBorder="1" applyAlignment="1">
      <alignment horizontal="center" vertical="center"/>
    </xf>
    <xf numFmtId="0" fontId="8" fillId="0" borderId="0" xfId="8" applyFont="1" applyFill="1" applyBorder="1" applyAlignment="1">
      <alignment vertical="center"/>
    </xf>
    <xf numFmtId="0" fontId="17" fillId="0" borderId="0" xfId="8" applyFont="1" applyFill="1" applyBorder="1" applyAlignment="1">
      <alignment vertical="center"/>
    </xf>
    <xf numFmtId="14" fontId="19" fillId="0" borderId="4" xfId="8" applyNumberFormat="1" applyFont="1" applyBorder="1" applyAlignment="1">
      <alignment horizontal="left" vertical="center"/>
    </xf>
    <xf numFmtId="49" fontId="14" fillId="0" borderId="4" xfId="8" applyNumberFormat="1" applyFont="1" applyBorder="1" applyAlignment="1">
      <alignment vertical="center"/>
    </xf>
    <xf numFmtId="49" fontId="14" fillId="0" borderId="4" xfId="8" applyNumberFormat="1" applyFont="1" applyBorder="1" applyAlignment="1">
      <alignment horizontal="left" vertical="center"/>
    </xf>
    <xf numFmtId="49" fontId="20" fillId="0" borderId="4" xfId="8" applyNumberFormat="1" applyFont="1" applyBorder="1" applyAlignment="1">
      <alignment vertical="center"/>
    </xf>
    <xf numFmtId="0" fontId="19" fillId="0" borderId="4" xfId="8" applyFont="1" applyBorder="1" applyAlignment="1">
      <alignment horizontal="left" vertical="center"/>
    </xf>
    <xf numFmtId="1" fontId="14" fillId="0" borderId="4" xfId="8" applyNumberFormat="1" applyFont="1" applyBorder="1" applyAlignment="1">
      <alignment horizontal="center" vertical="center"/>
    </xf>
    <xf numFmtId="49" fontId="14" fillId="0" borderId="4" xfId="8" applyNumberFormat="1" applyFont="1" applyBorder="1" applyAlignment="1">
      <alignment horizontal="right" vertical="center"/>
    </xf>
    <xf numFmtId="0" fontId="18" fillId="0" borderId="0" xfId="8" applyFont="1" applyAlignment="1">
      <alignment vertical="center"/>
    </xf>
    <xf numFmtId="0" fontId="22" fillId="0" borderId="0" xfId="8" applyFont="1" applyAlignment="1">
      <alignment horizontal="center" vertical="center"/>
    </xf>
    <xf numFmtId="0" fontId="18" fillId="0" borderId="0" xfId="8" applyFont="1" applyFill="1" applyBorder="1" applyAlignment="1">
      <alignment vertical="center"/>
    </xf>
    <xf numFmtId="0" fontId="18" fillId="0" borderId="0" xfId="8" applyFont="1" applyFill="1" applyBorder="1" applyAlignment="1">
      <alignment horizontal="center" vertical="center"/>
    </xf>
    <xf numFmtId="0" fontId="22" fillId="0" borderId="0" xfId="8" applyFont="1" applyFill="1" applyBorder="1" applyAlignment="1">
      <alignment vertical="center"/>
    </xf>
    <xf numFmtId="49" fontId="23" fillId="0" borderId="0" xfId="8" applyNumberFormat="1" applyFont="1" applyFill="1" applyAlignment="1">
      <alignment horizontal="right" vertical="center"/>
    </xf>
    <xf numFmtId="49" fontId="23" fillId="0" borderId="0" xfId="8" applyNumberFormat="1" applyFont="1" applyFill="1" applyAlignment="1">
      <alignment horizontal="center" vertical="center"/>
    </xf>
    <xf numFmtId="49" fontId="23" fillId="0" borderId="0" xfId="8" applyNumberFormat="1" applyFont="1" applyFill="1" applyAlignment="1">
      <alignment horizontal="left" vertical="center"/>
    </xf>
    <xf numFmtId="49" fontId="24" fillId="0" borderId="0" xfId="8" applyNumberFormat="1" applyFont="1" applyFill="1" applyAlignment="1">
      <alignment horizontal="left" vertical="center"/>
    </xf>
    <xf numFmtId="49" fontId="24" fillId="0" borderId="0" xfId="8" applyNumberFormat="1" applyFont="1" applyFill="1" applyAlignment="1">
      <alignment horizontal="center" vertical="center"/>
    </xf>
    <xf numFmtId="49" fontId="24" fillId="0" borderId="0" xfId="8" applyNumberFormat="1" applyFont="1" applyFill="1" applyAlignment="1">
      <alignment vertical="center"/>
    </xf>
    <xf numFmtId="0" fontId="17" fillId="0" borderId="5" xfId="8" applyFont="1" applyFill="1" applyBorder="1" applyAlignment="1">
      <alignment vertical="center"/>
    </xf>
    <xf numFmtId="0" fontId="14" fillId="0" borderId="5" xfId="8" applyFont="1" applyFill="1" applyBorder="1" applyAlignment="1">
      <alignment vertical="center"/>
    </xf>
    <xf numFmtId="0" fontId="14" fillId="0" borderId="5" xfId="8" applyFont="1" applyFill="1" applyBorder="1" applyAlignment="1">
      <alignment horizontal="center" vertical="center"/>
    </xf>
    <xf numFmtId="0" fontId="18" fillId="0" borderId="5" xfId="8" applyFont="1" applyFill="1" applyBorder="1" applyAlignment="1">
      <alignment horizontal="center" vertical="center"/>
    </xf>
    <xf numFmtId="49" fontId="17" fillId="0" borderId="0" xfId="8" applyNumberFormat="1" applyFont="1" applyFill="1" applyAlignment="1">
      <alignment horizontal="right" vertical="center"/>
    </xf>
    <xf numFmtId="49" fontId="17" fillId="0" borderId="0" xfId="8" applyNumberFormat="1" applyFont="1" applyAlignment="1">
      <alignment horizontal="center" vertical="center"/>
    </xf>
    <xf numFmtId="0" fontId="17" fillId="0" borderId="0" xfId="8" applyFont="1" applyAlignment="1">
      <alignment horizontal="center" vertical="center"/>
    </xf>
    <xf numFmtId="49" fontId="17" fillId="0" borderId="0" xfId="8" applyNumberFormat="1" applyFont="1" applyAlignment="1">
      <alignment horizontal="left" vertical="center"/>
    </xf>
    <xf numFmtId="49" fontId="25" fillId="0" borderId="0" xfId="8" applyNumberFormat="1" applyFont="1" applyAlignment="1">
      <alignment horizontal="left" vertical="center"/>
    </xf>
    <xf numFmtId="49" fontId="21" fillId="0" borderId="0" xfId="8" applyNumberFormat="1" applyFont="1" applyAlignment="1">
      <alignment vertical="center"/>
    </xf>
    <xf numFmtId="49" fontId="26" fillId="0" borderId="0" xfId="8" applyNumberFormat="1" applyFont="1" applyAlignment="1">
      <alignment horizontal="center" vertical="center"/>
    </xf>
    <xf numFmtId="49" fontId="26" fillId="0" borderId="0" xfId="8" applyNumberFormat="1" applyFont="1" applyAlignment="1">
      <alignment vertical="center"/>
    </xf>
    <xf numFmtId="0" fontId="17" fillId="3" borderId="5" xfId="8" applyFont="1" applyFill="1" applyBorder="1" applyAlignment="1">
      <alignment vertical="center"/>
    </xf>
    <xf numFmtId="0" fontId="14" fillId="3" borderId="5" xfId="8" applyFont="1" applyFill="1" applyBorder="1" applyAlignment="1">
      <alignment vertical="center"/>
    </xf>
    <xf numFmtId="0" fontId="14" fillId="3" borderId="5" xfId="8" applyFont="1" applyFill="1" applyBorder="1" applyAlignment="1">
      <alignment horizontal="center" vertical="center"/>
    </xf>
    <xf numFmtId="0" fontId="25" fillId="3" borderId="5" xfId="8" applyFont="1" applyFill="1" applyBorder="1" applyAlignment="1">
      <alignment horizontal="center" vertical="center"/>
    </xf>
    <xf numFmtId="49" fontId="27" fillId="0" borderId="0" xfId="8" applyNumberFormat="1" applyFont="1" applyFill="1" applyAlignment="1">
      <alignment horizontal="center" vertical="center"/>
    </xf>
    <xf numFmtId="0" fontId="27" fillId="0" borderId="6" xfId="8" applyFont="1" applyBorder="1" applyAlignment="1">
      <alignment vertical="center"/>
    </xf>
    <xf numFmtId="0" fontId="28" fillId="4" borderId="6" xfId="8" applyFont="1" applyFill="1" applyBorder="1" applyAlignment="1">
      <alignment horizontal="center" vertical="center"/>
    </xf>
    <xf numFmtId="0" fontId="29" fillId="0" borderId="6" xfId="8" applyFont="1" applyBorder="1" applyAlignment="1">
      <alignment horizontal="center" vertical="center"/>
    </xf>
    <xf numFmtId="0" fontId="30" fillId="0" borderId="0" xfId="8" applyFont="1" applyAlignment="1">
      <alignment vertical="center"/>
    </xf>
    <xf numFmtId="0" fontId="29" fillId="0" borderId="0" xfId="8" applyFont="1" applyAlignment="1">
      <alignment vertical="center"/>
    </xf>
    <xf numFmtId="0" fontId="31" fillId="5" borderId="0" xfId="8" applyFont="1" applyFill="1" applyAlignment="1">
      <alignment vertical="center"/>
    </xf>
    <xf numFmtId="0" fontId="29" fillId="5" borderId="0" xfId="8" applyFont="1" applyFill="1" applyAlignment="1">
      <alignment vertical="center"/>
    </xf>
    <xf numFmtId="49" fontId="31" fillId="5" borderId="0" xfId="8" applyNumberFormat="1" applyFont="1" applyFill="1" applyAlignment="1">
      <alignment vertical="center"/>
    </xf>
    <xf numFmtId="49" fontId="29" fillId="5" borderId="0" xfId="8" applyNumberFormat="1" applyFont="1" applyFill="1" applyAlignment="1">
      <alignment vertical="center"/>
    </xf>
    <xf numFmtId="0" fontId="12" fillId="5" borderId="0" xfId="8" applyFont="1" applyFill="1" applyAlignment="1">
      <alignment vertical="center"/>
    </xf>
    <xf numFmtId="0" fontId="12" fillId="0" borderId="0" xfId="8" applyFont="1" applyAlignment="1">
      <alignment vertical="center"/>
    </xf>
    <xf numFmtId="0" fontId="12" fillId="0" borderId="7" xfId="8" applyFont="1" applyBorder="1" applyAlignment="1">
      <alignment vertical="center"/>
    </xf>
    <xf numFmtId="0" fontId="14" fillId="0" borderId="5" xfId="8" applyFont="1" applyFill="1" applyBorder="1" applyAlignment="1" applyProtection="1">
      <alignment horizontal="center" vertical="center"/>
      <protection hidden="1"/>
    </xf>
    <xf numFmtId="1" fontId="18" fillId="0" borderId="5" xfId="8" applyNumberFormat="1" applyFont="1" applyFill="1" applyBorder="1" applyAlignment="1">
      <alignment horizontal="center" vertical="center"/>
    </xf>
    <xf numFmtId="0" fontId="12" fillId="0" borderId="0" xfId="8" applyFont="1" applyFill="1" applyBorder="1" applyAlignment="1">
      <alignment vertical="center"/>
    </xf>
    <xf numFmtId="49" fontId="31" fillId="0" borderId="0" xfId="8" applyNumberFormat="1" applyFont="1" applyFill="1" applyAlignment="1">
      <alignment horizontal="center" vertical="center"/>
    </xf>
    <xf numFmtId="0" fontId="31" fillId="0" borderId="0" xfId="8" applyFont="1" applyAlignment="1">
      <alignment horizontal="center" vertical="center"/>
    </xf>
    <xf numFmtId="0" fontId="32" fillId="0" borderId="0" xfId="8" applyFont="1" applyAlignment="1">
      <alignment vertical="center"/>
    </xf>
    <xf numFmtId="0" fontId="33" fillId="0" borderId="0" xfId="8" applyFont="1" applyAlignment="1">
      <alignment vertical="center"/>
    </xf>
    <xf numFmtId="0" fontId="24" fillId="0" borderId="0" xfId="8" applyFont="1" applyAlignment="1">
      <alignment horizontal="right" vertical="center"/>
    </xf>
    <xf numFmtId="0" fontId="34" fillId="6" borderId="8" xfId="8" applyFont="1" applyFill="1" applyBorder="1" applyAlignment="1">
      <alignment horizontal="right" vertical="center"/>
    </xf>
    <xf numFmtId="0" fontId="30" fillId="0" borderId="6" xfId="8" applyFont="1" applyBorder="1" applyAlignment="1">
      <alignment vertical="center"/>
    </xf>
    <xf numFmtId="0" fontId="29" fillId="0" borderId="6" xfId="8" applyFont="1" applyBorder="1" applyAlignment="1">
      <alignment vertical="center"/>
    </xf>
    <xf numFmtId="0" fontId="12" fillId="0" borderId="9" xfId="8" applyFont="1" applyBorder="1" applyAlignment="1">
      <alignment vertical="center"/>
    </xf>
    <xf numFmtId="0" fontId="14" fillId="2" borderId="5" xfId="8" applyNumberFormat="1" applyFont="1" applyFill="1" applyBorder="1" applyAlignment="1">
      <alignment vertical="center"/>
    </xf>
    <xf numFmtId="0" fontId="14" fillId="2" borderId="5" xfId="8" applyFont="1" applyFill="1" applyBorder="1" applyAlignment="1">
      <alignment horizontal="center" vertical="center"/>
    </xf>
    <xf numFmtId="1" fontId="18" fillId="2" borderId="5" xfId="8" applyNumberFormat="1" applyFont="1" applyFill="1" applyBorder="1" applyAlignment="1">
      <alignment horizontal="center" vertical="center"/>
    </xf>
    <xf numFmtId="0" fontId="35" fillId="0" borderId="6" xfId="8" applyFont="1" applyBorder="1" applyAlignment="1">
      <alignment vertical="center"/>
    </xf>
    <xf numFmtId="0" fontId="31" fillId="0" borderId="6" xfId="8" applyFont="1" applyBorder="1" applyAlignment="1">
      <alignment vertical="center"/>
    </xf>
    <xf numFmtId="0" fontId="29" fillId="0" borderId="10" xfId="8" applyFont="1" applyBorder="1" applyAlignment="1">
      <alignment horizontal="center" vertical="center"/>
    </xf>
    <xf numFmtId="0" fontId="30" fillId="0" borderId="0" xfId="8" applyFont="1" applyAlignment="1">
      <alignment horizontal="left" vertical="center"/>
    </xf>
    <xf numFmtId="0" fontId="29" fillId="0" borderId="11" xfId="8" applyFont="1" applyBorder="1" applyAlignment="1">
      <alignment horizontal="left" vertical="center"/>
    </xf>
    <xf numFmtId="0" fontId="28" fillId="0" borderId="0" xfId="8" applyFont="1" applyAlignment="1">
      <alignment horizontal="center" vertical="center"/>
    </xf>
    <xf numFmtId="0" fontId="29" fillId="0" borderId="0" xfId="8" applyFont="1" applyAlignment="1">
      <alignment horizontal="center" vertical="center"/>
    </xf>
    <xf numFmtId="0" fontId="34" fillId="6" borderId="11" xfId="8" applyFont="1" applyFill="1" applyBorder="1" applyAlignment="1">
      <alignment horizontal="right" vertical="center"/>
    </xf>
    <xf numFmtId="49" fontId="29" fillId="0" borderId="6" xfId="8" applyNumberFormat="1" applyFont="1" applyBorder="1" applyAlignment="1">
      <alignment vertical="center"/>
    </xf>
    <xf numFmtId="49" fontId="30" fillId="0" borderId="0" xfId="8" applyNumberFormat="1" applyFont="1" applyAlignment="1">
      <alignment vertical="center"/>
    </xf>
    <xf numFmtId="49" fontId="29" fillId="0" borderId="0" xfId="8" applyNumberFormat="1" applyFont="1" applyAlignment="1">
      <alignment vertical="center"/>
    </xf>
    <xf numFmtId="0" fontId="14" fillId="2" borderId="5" xfId="8" applyFont="1" applyFill="1" applyBorder="1" applyAlignment="1">
      <alignment vertical="center"/>
    </xf>
    <xf numFmtId="0" fontId="29" fillId="0" borderId="11" xfId="8" applyFont="1" applyBorder="1" applyAlignment="1">
      <alignment vertical="center"/>
    </xf>
    <xf numFmtId="49" fontId="29" fillId="0" borderId="11" xfId="8" applyNumberFormat="1" applyFont="1" applyBorder="1" applyAlignment="1">
      <alignment vertical="center"/>
    </xf>
    <xf numFmtId="0" fontId="29" fillId="0" borderId="10" xfId="8" applyFont="1" applyBorder="1" applyAlignment="1">
      <alignment vertical="center"/>
    </xf>
    <xf numFmtId="0" fontId="36" fillId="0" borderId="0" xfId="8" applyFont="1" applyAlignment="1">
      <alignment vertical="center"/>
    </xf>
    <xf numFmtId="0" fontId="37" fillId="0" borderId="0" xfId="8" applyFont="1" applyAlignment="1">
      <alignment vertical="center"/>
    </xf>
    <xf numFmtId="0" fontId="29" fillId="5" borderId="11" xfId="8" applyFont="1" applyFill="1" applyBorder="1" applyAlignment="1">
      <alignment vertical="center"/>
    </xf>
    <xf numFmtId="0" fontId="12" fillId="0" borderId="12" xfId="8" applyFont="1" applyBorder="1" applyAlignment="1">
      <alignment vertical="center"/>
    </xf>
    <xf numFmtId="49" fontId="29" fillId="0" borderId="10" xfId="8" applyNumberFormat="1" applyFont="1" applyBorder="1" applyAlignment="1">
      <alignment vertical="center"/>
    </xf>
    <xf numFmtId="1" fontId="29" fillId="0" borderId="10" xfId="8" applyNumberFormat="1" applyFont="1" applyBorder="1" applyAlignment="1">
      <alignment vertical="center"/>
    </xf>
    <xf numFmtId="0" fontId="38" fillId="0" borderId="0" xfId="8" applyFont="1" applyAlignment="1">
      <alignment vertical="center"/>
    </xf>
    <xf numFmtId="1" fontId="29" fillId="5" borderId="6" xfId="8" applyNumberFormat="1" applyFont="1" applyFill="1" applyBorder="1" applyAlignment="1">
      <alignment vertical="center"/>
    </xf>
    <xf numFmtId="49" fontId="39" fillId="0" borderId="0" xfId="8" applyNumberFormat="1" applyFont="1" applyFill="1" applyAlignment="1">
      <alignment horizontal="center" vertical="center"/>
    </xf>
    <xf numFmtId="0" fontId="29" fillId="5" borderId="10" xfId="8" applyFont="1" applyFill="1" applyBorder="1" applyAlignment="1">
      <alignment vertical="center"/>
    </xf>
    <xf numFmtId="0" fontId="31" fillId="5" borderId="0" xfId="8" applyFont="1" applyFill="1" applyAlignment="1">
      <alignment horizontal="right" vertical="center"/>
    </xf>
    <xf numFmtId="0" fontId="40" fillId="0" borderId="0" xfId="8" applyFont="1" applyAlignment="1">
      <alignment vertical="center"/>
    </xf>
    <xf numFmtId="0" fontId="29" fillId="0" borderId="10" xfId="8" applyFont="1" applyBorder="1" applyAlignment="1">
      <alignment horizontal="right" vertical="center"/>
    </xf>
    <xf numFmtId="0" fontId="34" fillId="6" borderId="0" xfId="8" applyFont="1" applyFill="1" applyAlignment="1">
      <alignment horizontal="right" vertical="center"/>
    </xf>
    <xf numFmtId="0" fontId="20" fillId="5" borderId="0" xfId="8" applyFont="1" applyFill="1" applyBorder="1" applyAlignment="1">
      <alignment horizontal="center" vertical="center"/>
    </xf>
    <xf numFmtId="0" fontId="8" fillId="5" borderId="0" xfId="8" applyFont="1" applyFill="1" applyBorder="1" applyAlignment="1">
      <alignment horizontal="center" vertical="center"/>
    </xf>
    <xf numFmtId="0" fontId="8" fillId="5" borderId="0" xfId="8" applyFont="1" applyFill="1" applyBorder="1" applyAlignment="1">
      <alignment vertical="center"/>
    </xf>
    <xf numFmtId="0" fontId="41" fillId="5" borderId="0" xfId="8" applyFont="1" applyFill="1" applyBorder="1" applyAlignment="1">
      <alignment vertical="center"/>
    </xf>
    <xf numFmtId="0" fontId="20" fillId="5" borderId="0" xfId="8" applyFont="1" applyFill="1" applyBorder="1" applyAlignment="1">
      <alignment vertical="center"/>
    </xf>
    <xf numFmtId="2" fontId="20" fillId="5" borderId="0" xfId="8" applyNumberFormat="1" applyFont="1" applyFill="1" applyBorder="1" applyAlignment="1">
      <alignment vertical="center"/>
    </xf>
    <xf numFmtId="0" fontId="26" fillId="5" borderId="0" xfId="8" applyFont="1" applyFill="1" applyBorder="1" applyAlignment="1">
      <alignment vertical="center"/>
    </xf>
    <xf numFmtId="0" fontId="41" fillId="5" borderId="0" xfId="8" applyFont="1" applyFill="1" applyBorder="1" applyAlignment="1">
      <alignment horizontal="center" vertical="center"/>
    </xf>
    <xf numFmtId="0" fontId="42" fillId="0" borderId="0" xfId="8" applyFont="1" applyBorder="1" applyAlignment="1">
      <alignment vertical="center"/>
    </xf>
    <xf numFmtId="0" fontId="12" fillId="0" borderId="0" xfId="8" applyFont="1" applyBorder="1" applyAlignment="1">
      <alignment vertical="center"/>
    </xf>
    <xf numFmtId="0" fontId="8" fillId="0" borderId="0" xfId="8" applyFont="1" applyBorder="1" applyAlignment="1">
      <alignment horizontal="center" vertical="center"/>
    </xf>
    <xf numFmtId="165" fontId="41" fillId="5" borderId="0" xfId="8" applyNumberFormat="1" applyFont="1" applyFill="1" applyBorder="1" applyAlignment="1">
      <alignment horizontal="center" vertical="center"/>
    </xf>
    <xf numFmtId="0" fontId="22" fillId="5" borderId="0" xfId="8" applyFont="1" applyFill="1" applyBorder="1" applyAlignment="1">
      <alignment vertical="center"/>
    </xf>
    <xf numFmtId="49" fontId="20" fillId="5" borderId="0" xfId="8" applyNumberFormat="1" applyFont="1" applyFill="1" applyBorder="1" applyAlignment="1">
      <alignment vertical="center"/>
    </xf>
    <xf numFmtId="1" fontId="20" fillId="5" borderId="0" xfId="8" applyNumberFormat="1" applyFont="1" applyFill="1" applyBorder="1" applyAlignment="1">
      <alignment horizontal="center" vertical="center"/>
    </xf>
    <xf numFmtId="0" fontId="20" fillId="5" borderId="0" xfId="8" applyNumberFormat="1" applyFont="1" applyFill="1" applyBorder="1" applyAlignment="1">
      <alignment horizontal="center" vertical="center"/>
    </xf>
    <xf numFmtId="0" fontId="29" fillId="5" borderId="6" xfId="8" applyFont="1" applyFill="1" applyBorder="1" applyAlignment="1">
      <alignment vertical="center"/>
    </xf>
    <xf numFmtId="0" fontId="14" fillId="0" borderId="0" xfId="8" applyFont="1" applyFill="1" applyBorder="1" applyAlignment="1">
      <alignment vertical="center"/>
    </xf>
    <xf numFmtId="0" fontId="14" fillId="0" borderId="0" xfId="8" applyFont="1" applyBorder="1" applyAlignment="1">
      <alignment vertical="center"/>
    </xf>
    <xf numFmtId="0" fontId="14" fillId="0" borderId="0" xfId="8" applyFont="1" applyAlignment="1">
      <alignment vertical="center"/>
    </xf>
    <xf numFmtId="1" fontId="8" fillId="0" borderId="0" xfId="8" applyNumberFormat="1" applyFont="1" applyFill="1" applyBorder="1" applyAlignment="1">
      <alignment horizontal="center" vertical="center"/>
    </xf>
    <xf numFmtId="49" fontId="12" fillId="5" borderId="0" xfId="8" applyNumberFormat="1" applyFont="1" applyFill="1" applyAlignment="1">
      <alignment vertical="center"/>
    </xf>
    <xf numFmtId="0" fontId="29" fillId="5" borderId="0" xfId="8" applyFont="1" applyFill="1" applyBorder="1" applyAlignment="1">
      <alignment vertical="center"/>
    </xf>
    <xf numFmtId="0" fontId="8" fillId="5" borderId="0" xfId="8" applyFont="1" applyFill="1" applyAlignment="1">
      <alignment vertical="center"/>
    </xf>
    <xf numFmtId="49" fontId="27" fillId="0" borderId="0" xfId="8" applyNumberFormat="1" applyFont="1" applyFill="1" applyBorder="1" applyAlignment="1">
      <alignment horizontal="center" vertical="center"/>
    </xf>
    <xf numFmtId="1" fontId="27" fillId="0" borderId="0" xfId="8" applyNumberFormat="1" applyFont="1" applyFill="1" applyBorder="1" applyAlignment="1">
      <alignment horizontal="center" vertical="center"/>
    </xf>
    <xf numFmtId="0" fontId="14" fillId="0" borderId="5" xfId="8" applyFont="1" applyFill="1" applyBorder="1" applyAlignment="1">
      <alignment horizontal="right" vertical="center"/>
    </xf>
    <xf numFmtId="1" fontId="14" fillId="0" borderId="5" xfId="8" applyNumberFormat="1" applyFont="1" applyFill="1" applyBorder="1" applyAlignment="1">
      <alignment vertical="center"/>
    </xf>
    <xf numFmtId="0" fontId="14" fillId="0" borderId="5" xfId="8" applyFont="1" applyBorder="1" applyAlignment="1">
      <alignment horizontal="right" vertical="center"/>
    </xf>
    <xf numFmtId="1" fontId="14" fillId="0" borderId="5" xfId="8" applyNumberFormat="1" applyFont="1" applyBorder="1" applyAlignment="1">
      <alignment vertical="center"/>
    </xf>
    <xf numFmtId="49" fontId="43" fillId="5" borderId="0" xfId="8" applyNumberFormat="1" applyFont="1" applyFill="1" applyAlignment="1">
      <alignment horizontal="center" vertical="center"/>
    </xf>
    <xf numFmtId="49" fontId="44" fillId="0" borderId="0" xfId="8" applyNumberFormat="1" applyFont="1" applyAlignment="1">
      <alignment vertical="center"/>
    </xf>
    <xf numFmtId="49" fontId="45" fillId="0" borderId="0" xfId="8" applyNumberFormat="1" applyFont="1" applyAlignment="1">
      <alignment horizontal="center" vertical="center"/>
    </xf>
    <xf numFmtId="49" fontId="44" fillId="5" borderId="0" xfId="8" applyNumberFormat="1" applyFont="1" applyFill="1" applyAlignment="1">
      <alignment vertical="center"/>
    </xf>
    <xf numFmtId="49" fontId="45" fillId="5" borderId="0" xfId="8" applyNumberFormat="1" applyFont="1" applyFill="1" applyAlignment="1">
      <alignment vertical="center"/>
    </xf>
    <xf numFmtId="0" fontId="21" fillId="5" borderId="0" xfId="8" applyFill="1" applyAlignment="1">
      <alignment vertical="center"/>
    </xf>
    <xf numFmtId="0" fontId="21" fillId="0" borderId="0" xfId="8" applyAlignment="1">
      <alignment vertical="center"/>
    </xf>
    <xf numFmtId="0" fontId="46" fillId="0" borderId="1" xfId="8" applyFont="1" applyFill="1" applyBorder="1" applyAlignment="1">
      <alignment vertical="center"/>
    </xf>
    <xf numFmtId="0" fontId="46" fillId="0" borderId="2" xfId="8" applyFont="1" applyFill="1" applyBorder="1" applyAlignment="1">
      <alignment vertical="center"/>
    </xf>
    <xf numFmtId="0" fontId="46" fillId="0" borderId="14" xfId="8" applyFont="1" applyFill="1" applyBorder="1" applyAlignment="1">
      <alignment vertical="center"/>
    </xf>
    <xf numFmtId="49" fontId="47" fillId="0" borderId="2" xfId="8" applyNumberFormat="1" applyFont="1" applyFill="1" applyBorder="1" applyAlignment="1">
      <alignment horizontal="center" vertical="center"/>
    </xf>
    <xf numFmtId="49" fontId="47" fillId="0" borderId="2" xfId="8" applyNumberFormat="1" applyFont="1" applyFill="1" applyBorder="1" applyAlignment="1">
      <alignment vertical="center"/>
    </xf>
    <xf numFmtId="49" fontId="47" fillId="0" borderId="3" xfId="8" applyNumberFormat="1" applyFont="1" applyFill="1" applyBorder="1" applyAlignment="1">
      <alignment horizontal="center" vertical="center"/>
    </xf>
    <xf numFmtId="49" fontId="46" fillId="0" borderId="2" xfId="8" applyNumberFormat="1" applyFont="1" applyFill="1" applyBorder="1" applyAlignment="1">
      <alignment horizontal="center" vertical="center"/>
    </xf>
    <xf numFmtId="49" fontId="16" fillId="0" borderId="2" xfId="8" applyNumberFormat="1" applyFont="1" applyFill="1" applyBorder="1" applyAlignment="1">
      <alignment vertical="center"/>
    </xf>
    <xf numFmtId="49" fontId="47" fillId="0" borderId="2" xfId="8" applyNumberFormat="1" applyFont="1" applyFill="1" applyBorder="1" applyAlignment="1">
      <alignment horizontal="right" vertical="center"/>
    </xf>
    <xf numFmtId="49" fontId="16" fillId="0" borderId="3" xfId="8" applyNumberFormat="1" applyFont="1" applyFill="1" applyBorder="1" applyAlignment="1">
      <alignment vertical="center"/>
    </xf>
    <xf numFmtId="49" fontId="46" fillId="0" borderId="2" xfId="8" applyNumberFormat="1" applyFont="1" applyFill="1" applyBorder="1" applyAlignment="1">
      <alignment horizontal="left" vertical="center"/>
    </xf>
    <xf numFmtId="49" fontId="16" fillId="0" borderId="2" xfId="8" applyNumberFormat="1" applyFont="1" applyFill="1" applyBorder="1" applyAlignment="1">
      <alignment horizontal="left" vertical="center"/>
    </xf>
    <xf numFmtId="0" fontId="23" fillId="0" borderId="0" xfId="8" applyFont="1" applyAlignment="1">
      <alignment vertical="center"/>
    </xf>
    <xf numFmtId="49" fontId="23" fillId="0" borderId="13" xfId="8" applyNumberFormat="1" applyFont="1" applyFill="1" applyBorder="1" applyAlignment="1">
      <alignment vertical="center"/>
    </xf>
    <xf numFmtId="49" fontId="23" fillId="0" borderId="0" xfId="8" applyNumberFormat="1" applyFont="1" applyFill="1" applyAlignment="1">
      <alignment vertical="center"/>
    </xf>
    <xf numFmtId="49" fontId="23" fillId="0" borderId="11" xfId="8" applyNumberFormat="1" applyFont="1" applyFill="1" applyBorder="1" applyAlignment="1">
      <alignment horizontal="right" vertical="center"/>
    </xf>
    <xf numFmtId="0" fontId="31" fillId="0" borderId="0" xfId="8" applyFont="1" applyFill="1" applyBorder="1" applyAlignment="1">
      <alignment horizontal="left" vertical="center"/>
    </xf>
    <xf numFmtId="0" fontId="31" fillId="0" borderId="0" xfId="8" applyFont="1" applyFill="1" applyBorder="1" applyAlignment="1">
      <alignment horizontal="center" vertical="center"/>
    </xf>
    <xf numFmtId="49" fontId="23" fillId="0" borderId="15" xfId="8" applyNumberFormat="1" applyFont="1" applyFill="1" applyBorder="1" applyAlignment="1">
      <alignment horizontal="center" vertical="center"/>
    </xf>
    <xf numFmtId="49" fontId="24" fillId="0" borderId="11" xfId="8" applyNumberFormat="1" applyFont="1" applyFill="1" applyBorder="1" applyAlignment="1">
      <alignment vertical="center"/>
    </xf>
    <xf numFmtId="49" fontId="46" fillId="0" borderId="15" xfId="8" applyNumberFormat="1" applyFont="1" applyFill="1" applyBorder="1" applyAlignment="1">
      <alignment vertical="center"/>
    </xf>
    <xf numFmtId="49" fontId="16" fillId="0" borderId="16" xfId="8" applyNumberFormat="1" applyFont="1" applyFill="1" applyBorder="1" applyAlignment="1">
      <alignment vertical="center"/>
    </xf>
    <xf numFmtId="49" fontId="46" fillId="0" borderId="16" xfId="8" applyNumberFormat="1" applyFont="1" applyFill="1" applyBorder="1" applyAlignment="1">
      <alignment vertical="center"/>
    </xf>
    <xf numFmtId="49" fontId="23" fillId="0" borderId="10" xfId="8" applyNumberFormat="1" applyFont="1" applyFill="1" applyBorder="1" applyAlignment="1">
      <alignment horizontal="right" vertical="center"/>
    </xf>
    <xf numFmtId="49" fontId="23" fillId="0" borderId="13" xfId="8" applyNumberFormat="1" applyFont="1" applyFill="1" applyBorder="1" applyAlignment="1">
      <alignment horizontal="center" vertical="center"/>
    </xf>
    <xf numFmtId="49" fontId="23" fillId="0" borderId="0" xfId="8" applyNumberFormat="1" applyFont="1" applyFill="1" applyBorder="1" applyAlignment="1">
      <alignment vertical="center"/>
    </xf>
    <xf numFmtId="0" fontId="23" fillId="0" borderId="6" xfId="8" applyFont="1" applyFill="1" applyBorder="1" applyAlignment="1">
      <alignment vertical="center"/>
    </xf>
    <xf numFmtId="49" fontId="24" fillId="0" borderId="6" xfId="8" applyNumberFormat="1" applyFont="1" applyFill="1" applyBorder="1" applyAlignment="1">
      <alignment vertical="center"/>
    </xf>
    <xf numFmtId="49" fontId="23" fillId="0" borderId="6" xfId="8" applyNumberFormat="1" applyFont="1" applyFill="1" applyBorder="1" applyAlignment="1">
      <alignment vertical="center"/>
    </xf>
    <xf numFmtId="49" fontId="24" fillId="0" borderId="10" xfId="8" applyNumberFormat="1" applyFont="1" applyFill="1" applyBorder="1" applyAlignment="1">
      <alignment vertical="center"/>
    </xf>
    <xf numFmtId="49" fontId="23" fillId="0" borderId="15" xfId="8" applyNumberFormat="1" applyFont="1" applyFill="1" applyBorder="1" applyAlignment="1">
      <alignment vertical="center"/>
    </xf>
    <xf numFmtId="49" fontId="23" fillId="0" borderId="16" xfId="8" applyNumberFormat="1" applyFont="1" applyFill="1" applyBorder="1" applyAlignment="1">
      <alignment vertical="center"/>
    </xf>
    <xf numFmtId="49" fontId="23" fillId="0" borderId="8" xfId="8" applyNumberFormat="1" applyFont="1" applyFill="1" applyBorder="1" applyAlignment="1">
      <alignment horizontal="right" vertical="center"/>
    </xf>
    <xf numFmtId="0" fontId="23" fillId="0" borderId="13" xfId="8" applyFont="1" applyFill="1" applyBorder="1" applyAlignment="1">
      <alignment vertical="center"/>
    </xf>
    <xf numFmtId="0" fontId="46" fillId="0" borderId="13" xfId="8" applyFont="1" applyFill="1" applyBorder="1" applyAlignment="1">
      <alignment vertical="center"/>
    </xf>
    <xf numFmtId="0" fontId="46" fillId="0" borderId="0" xfId="8" applyFont="1" applyFill="1" applyBorder="1" applyAlignment="1">
      <alignment vertical="center"/>
    </xf>
    <xf numFmtId="0" fontId="46" fillId="0" borderId="18" xfId="8" applyFont="1" applyFill="1" applyBorder="1" applyAlignment="1">
      <alignment vertical="center"/>
    </xf>
    <xf numFmtId="0" fontId="24" fillId="5" borderId="0" xfId="8" applyFont="1" applyFill="1" applyBorder="1" applyAlignment="1">
      <alignment vertical="center"/>
    </xf>
    <xf numFmtId="0" fontId="23" fillId="0" borderId="11" xfId="8" applyFont="1" applyFill="1" applyBorder="1" applyAlignment="1">
      <alignment horizontal="right" vertical="center"/>
    </xf>
    <xf numFmtId="49" fontId="23" fillId="0" borderId="17" xfId="8" applyNumberFormat="1" applyFont="1" applyFill="1" applyBorder="1" applyAlignment="1">
      <alignment vertical="center"/>
    </xf>
    <xf numFmtId="0" fontId="23" fillId="0" borderId="10" xfId="8" applyFont="1" applyFill="1" applyBorder="1" applyAlignment="1">
      <alignment horizontal="right" vertical="center"/>
    </xf>
    <xf numFmtId="49" fontId="23" fillId="0" borderId="6" xfId="8" applyNumberFormat="1" applyFont="1" applyFill="1" applyBorder="1" applyAlignment="1">
      <alignment horizontal="center" vertical="center"/>
    </xf>
    <xf numFmtId="0" fontId="31" fillId="0" borderId="6" xfId="8" applyFont="1" applyFill="1" applyBorder="1" applyAlignment="1">
      <alignment horizontal="left" vertical="center"/>
    </xf>
    <xf numFmtId="0" fontId="31" fillId="0" borderId="6" xfId="8" applyFont="1" applyFill="1" applyBorder="1" applyAlignment="1">
      <alignment horizontal="center" vertical="center"/>
    </xf>
    <xf numFmtId="49" fontId="23" fillId="0" borderId="17" xfId="8" applyNumberFormat="1" applyFont="1" applyFill="1" applyBorder="1" applyAlignment="1">
      <alignment horizontal="center" vertical="center"/>
    </xf>
    <xf numFmtId="0" fontId="23" fillId="0" borderId="0" xfId="8" applyFont="1" applyBorder="1" applyAlignment="1">
      <alignment vertical="center"/>
    </xf>
    <xf numFmtId="0" fontId="8" fillId="0" borderId="0" xfId="8" applyFont="1" applyBorder="1" applyAlignment="1">
      <alignment vertical="center"/>
    </xf>
    <xf numFmtId="0" fontId="24" fillId="0" borderId="0" xfId="8" applyFont="1"/>
    <xf numFmtId="0" fontId="8" fillId="0" borderId="0" xfId="8" applyFont="1"/>
    <xf numFmtId="0" fontId="12" fillId="0" borderId="0" xfId="8" applyFont="1" applyBorder="1"/>
    <xf numFmtId="0" fontId="8" fillId="0" borderId="0" xfId="8" applyFont="1" applyBorder="1"/>
    <xf numFmtId="49" fontId="1" fillId="0" borderId="0" xfId="8" applyNumberFormat="1" applyFont="1" applyAlignment="1">
      <alignment horizontal="center"/>
    </xf>
    <xf numFmtId="49" fontId="58" fillId="0" borderId="0" xfId="8" applyNumberFormat="1" applyFont="1" applyAlignment="1">
      <alignment horizontal="left"/>
    </xf>
    <xf numFmtId="1" fontId="20" fillId="0" borderId="0" xfId="8" applyNumberFormat="1" applyFont="1" applyAlignment="1">
      <alignment horizontal="left" vertical="top"/>
    </xf>
    <xf numFmtId="0" fontId="59" fillId="0" borderId="0" xfId="8" applyFont="1" applyBorder="1" applyAlignment="1">
      <alignment vertical="top"/>
    </xf>
    <xf numFmtId="0" fontId="14" fillId="0" borderId="0" xfId="8" applyFont="1" applyBorder="1" applyAlignment="1">
      <alignment vertical="top"/>
    </xf>
    <xf numFmtId="0" fontId="14" fillId="0" borderId="0" xfId="8" applyFont="1" applyAlignment="1">
      <alignment horizontal="center" vertical="top"/>
    </xf>
    <xf numFmtId="0" fontId="3" fillId="0" borderId="0" xfId="8" applyFont="1" applyAlignment="1">
      <alignment horizontal="center" vertical="top"/>
    </xf>
    <xf numFmtId="0" fontId="4" fillId="0" borderId="0" xfId="8" applyFont="1" applyAlignment="1">
      <alignment vertical="top"/>
    </xf>
    <xf numFmtId="1" fontId="20" fillId="0" borderId="0" xfId="8" applyNumberFormat="1" applyFont="1" applyAlignment="1">
      <alignment horizontal="left"/>
    </xf>
    <xf numFmtId="49" fontId="14" fillId="0" borderId="0" xfId="8" applyNumberFormat="1" applyFont="1" applyFill="1" applyAlignment="1">
      <alignment horizontal="right" vertical="center"/>
    </xf>
    <xf numFmtId="0" fontId="14" fillId="0" borderId="0" xfId="8" applyFont="1" applyAlignment="1">
      <alignment horizontal="left" vertical="top"/>
    </xf>
    <xf numFmtId="0" fontId="14" fillId="0" borderId="0" xfId="8" applyFont="1" applyAlignment="1">
      <alignment horizontal="center"/>
    </xf>
    <xf numFmtId="0" fontId="12" fillId="0" borderId="0" xfId="8" applyFont="1" applyAlignment="1">
      <alignment horizontal="center"/>
    </xf>
    <xf numFmtId="49" fontId="46" fillId="2" borderId="0" xfId="8" applyNumberFormat="1" applyFont="1" applyFill="1" applyAlignment="1">
      <alignment vertical="center"/>
    </xf>
    <xf numFmtId="49" fontId="46" fillId="2" borderId="0" xfId="8" applyNumberFormat="1" applyFont="1" applyFill="1" applyAlignment="1">
      <alignment horizontal="right" vertical="center"/>
    </xf>
    <xf numFmtId="1" fontId="20" fillId="0" borderId="0" xfId="8" applyNumberFormat="1" applyFont="1" applyAlignment="1">
      <alignment horizontal="left" vertical="center"/>
    </xf>
    <xf numFmtId="0" fontId="14" fillId="0" borderId="2" xfId="8" applyFont="1" applyBorder="1" applyAlignment="1">
      <alignment vertical="center"/>
    </xf>
    <xf numFmtId="0" fontId="14" fillId="0" borderId="3" xfId="8" applyFont="1" applyBorder="1" applyAlignment="1">
      <alignment vertical="center"/>
    </xf>
    <xf numFmtId="0" fontId="14" fillId="0" borderId="5" xfId="8" applyFont="1" applyBorder="1" applyAlignment="1">
      <alignment horizontal="center" vertical="center"/>
    </xf>
    <xf numFmtId="0" fontId="14" fillId="0" borderId="0" xfId="8" applyFont="1" applyAlignment="1">
      <alignment horizontal="center" vertical="center"/>
    </xf>
    <xf numFmtId="0" fontId="26" fillId="0" borderId="0" xfId="8" applyFont="1" applyAlignment="1">
      <alignment vertical="center"/>
    </xf>
    <xf numFmtId="49" fontId="12" fillId="0" borderId="4" xfId="8" applyNumberFormat="1" applyFont="1" applyBorder="1" applyAlignment="1">
      <alignment vertical="center"/>
    </xf>
    <xf numFmtId="1" fontId="41" fillId="0" borderId="0" xfId="8" applyNumberFormat="1" applyFont="1" applyAlignment="1">
      <alignment horizontal="left" vertical="center"/>
    </xf>
    <xf numFmtId="0" fontId="18" fillId="0" borderId="0" xfId="8" applyFont="1" applyBorder="1" applyAlignment="1">
      <alignment vertical="center"/>
    </xf>
    <xf numFmtId="0" fontId="18" fillId="0" borderId="0" xfId="8" applyFont="1" applyAlignment="1">
      <alignment horizontal="center" vertical="center"/>
    </xf>
    <xf numFmtId="0" fontId="41" fillId="0" borderId="0" xfId="8" applyFont="1" applyAlignment="1">
      <alignment vertical="center"/>
    </xf>
    <xf numFmtId="0" fontId="17" fillId="0" borderId="5" xfId="8" applyFont="1" applyBorder="1" applyAlignment="1">
      <alignment vertical="center"/>
    </xf>
    <xf numFmtId="0" fontId="14" fillId="0" borderId="5" xfId="8" applyFont="1" applyBorder="1" applyAlignment="1">
      <alignment vertical="center"/>
    </xf>
    <xf numFmtId="0" fontId="14" fillId="0" borderId="3" xfId="8" applyFont="1" applyBorder="1" applyAlignment="1">
      <alignment horizontal="center" vertical="center"/>
    </xf>
    <xf numFmtId="0" fontId="18" fillId="0" borderId="5" xfId="8" applyFont="1" applyBorder="1" applyAlignment="1">
      <alignment horizontal="center" vertical="center"/>
    </xf>
    <xf numFmtId="0" fontId="21" fillId="0" borderId="0" xfId="8" applyAlignment="1">
      <alignment horizontal="center"/>
    </xf>
    <xf numFmtId="0" fontId="12" fillId="0" borderId="0" xfId="8" applyFont="1" applyAlignment="1">
      <alignment horizontal="center" vertical="center"/>
    </xf>
    <xf numFmtId="167" fontId="12" fillId="0" borderId="0" xfId="8" applyNumberFormat="1" applyFont="1" applyAlignment="1">
      <alignment horizontal="center" vertical="center"/>
    </xf>
    <xf numFmtId="49" fontId="17" fillId="0" borderId="0" xfId="8" applyNumberFormat="1" applyFont="1" applyAlignment="1">
      <alignment vertical="center"/>
    </xf>
    <xf numFmtId="0" fontId="60" fillId="3" borderId="5" xfId="8" applyFont="1" applyFill="1" applyBorder="1" applyAlignment="1">
      <alignment vertical="center"/>
    </xf>
    <xf numFmtId="0" fontId="61" fillId="3" borderId="5" xfId="8" applyFont="1" applyFill="1" applyBorder="1" applyAlignment="1">
      <alignment vertical="center"/>
    </xf>
    <xf numFmtId="0" fontId="61" fillId="3" borderId="3" xfId="8" applyFont="1" applyFill="1" applyBorder="1" applyAlignment="1">
      <alignment vertical="center"/>
    </xf>
    <xf numFmtId="0" fontId="61" fillId="3" borderId="3" xfId="8" applyFont="1" applyFill="1" applyBorder="1" applyAlignment="1">
      <alignment horizontal="center" vertical="center"/>
    </xf>
    <xf numFmtId="0" fontId="61" fillId="3" borderId="5" xfId="8" applyFont="1" applyFill="1" applyBorder="1" applyAlignment="1">
      <alignment horizontal="center" vertical="center"/>
    </xf>
    <xf numFmtId="0" fontId="62" fillId="3" borderId="5" xfId="8" applyFont="1" applyFill="1" applyBorder="1" applyAlignment="1">
      <alignment horizontal="center" vertical="center"/>
    </xf>
    <xf numFmtId="0" fontId="34" fillId="6" borderId="6" xfId="8" applyFont="1" applyFill="1" applyBorder="1" applyAlignment="1">
      <alignment horizontal="right" vertical="center"/>
    </xf>
    <xf numFmtId="0" fontId="31" fillId="0" borderId="0" xfId="8" applyFont="1" applyAlignment="1">
      <alignment vertical="center"/>
    </xf>
    <xf numFmtId="0" fontId="12" fillId="0" borderId="20" xfId="8" applyFont="1" applyBorder="1" applyAlignment="1">
      <alignment vertical="center"/>
    </xf>
    <xf numFmtId="1" fontId="20" fillId="0" borderId="0" xfId="8" applyNumberFormat="1" applyFont="1" applyBorder="1" applyAlignment="1">
      <alignment horizontal="left" vertical="center"/>
    </xf>
    <xf numFmtId="0" fontId="14" fillId="0" borderId="5" xfId="8" applyFont="1" applyBorder="1" applyAlignment="1" applyProtection="1">
      <alignment horizontal="center" vertical="center"/>
      <protection hidden="1"/>
    </xf>
    <xf numFmtId="1" fontId="18" fillId="0" borderId="5" xfId="8" applyNumberFormat="1" applyFont="1" applyBorder="1" applyAlignment="1">
      <alignment horizontal="center" vertical="center"/>
    </xf>
    <xf numFmtId="0" fontId="8" fillId="0" borderId="0" xfId="8" applyFont="1" applyAlignment="1">
      <alignment vertical="center"/>
    </xf>
    <xf numFmtId="0" fontId="12" fillId="0" borderId="21" xfId="8" applyFont="1" applyBorder="1" applyAlignment="1">
      <alignment vertical="center"/>
    </xf>
    <xf numFmtId="0" fontId="14" fillId="7" borderId="5" xfId="8" applyFont="1" applyFill="1" applyBorder="1" applyAlignment="1">
      <alignment vertical="center"/>
    </xf>
    <xf numFmtId="0" fontId="14" fillId="7" borderId="5" xfId="8" applyNumberFormat="1" applyFont="1" applyFill="1" applyBorder="1" applyAlignment="1">
      <alignment vertical="center"/>
    </xf>
    <xf numFmtId="0" fontId="14" fillId="7" borderId="5" xfId="8" applyFont="1" applyFill="1" applyBorder="1" applyAlignment="1">
      <alignment horizontal="center" vertical="center"/>
    </xf>
    <xf numFmtId="1" fontId="18" fillId="7" borderId="5" xfId="8" applyNumberFormat="1" applyFont="1" applyFill="1" applyBorder="1" applyAlignment="1">
      <alignment horizontal="center" vertical="center"/>
    </xf>
    <xf numFmtId="0" fontId="34" fillId="6" borderId="10" xfId="8" applyFont="1" applyFill="1" applyBorder="1" applyAlignment="1">
      <alignment horizontal="right" vertical="center"/>
    </xf>
    <xf numFmtId="49" fontId="31" fillId="0" borderId="0" xfId="8" applyNumberFormat="1" applyFont="1" applyAlignment="1">
      <alignment vertical="center"/>
    </xf>
    <xf numFmtId="0" fontId="12" fillId="0" borderId="22" xfId="8" applyFont="1" applyBorder="1" applyAlignment="1">
      <alignment vertical="center"/>
    </xf>
    <xf numFmtId="1" fontId="8" fillId="0" borderId="0" xfId="8" applyNumberFormat="1" applyFont="1" applyAlignment="1">
      <alignment vertical="center"/>
    </xf>
    <xf numFmtId="49" fontId="27" fillId="5" borderId="6" xfId="8" applyNumberFormat="1" applyFont="1" applyFill="1" applyBorder="1" applyAlignment="1">
      <alignment horizontal="left" vertical="center"/>
    </xf>
    <xf numFmtId="1" fontId="27" fillId="5" borderId="6" xfId="8" applyNumberFormat="1" applyFont="1" applyFill="1" applyBorder="1" applyAlignment="1">
      <alignment horizontal="center" vertical="center"/>
    </xf>
    <xf numFmtId="1" fontId="14" fillId="0" borderId="5" xfId="8" applyNumberFormat="1" applyFont="1" applyFill="1" applyBorder="1" applyAlignment="1">
      <alignment horizontal="center" vertical="center"/>
    </xf>
    <xf numFmtId="1" fontId="14" fillId="0" borderId="5" xfId="8" applyNumberFormat="1" applyFont="1" applyBorder="1" applyAlignment="1">
      <alignment horizontal="center" vertical="center"/>
    </xf>
    <xf numFmtId="49" fontId="44" fillId="0" borderId="0" xfId="8" applyNumberFormat="1" applyFont="1" applyAlignment="1">
      <alignment horizontal="center" vertical="center"/>
    </xf>
    <xf numFmtId="49" fontId="47" fillId="0" borderId="2" xfId="8" applyNumberFormat="1" applyFont="1" applyFill="1" applyBorder="1" applyAlignment="1">
      <alignment horizontal="centerContinuous" vertical="center"/>
    </xf>
    <xf numFmtId="49" fontId="47" fillId="0" borderId="3" xfId="8" applyNumberFormat="1" applyFont="1" applyFill="1" applyBorder="1" applyAlignment="1">
      <alignment horizontal="right" vertical="center"/>
    </xf>
    <xf numFmtId="49" fontId="46" fillId="0" borderId="2" xfId="8" applyNumberFormat="1" applyFont="1" applyFill="1" applyBorder="1" applyAlignment="1">
      <alignment vertical="center"/>
    </xf>
    <xf numFmtId="49" fontId="46" fillId="0" borderId="3" xfId="8" applyNumberFormat="1" applyFont="1" applyFill="1" applyBorder="1" applyAlignment="1">
      <alignment vertical="center"/>
    </xf>
    <xf numFmtId="0" fontId="23" fillId="0" borderId="0" xfId="8" applyFont="1" applyFill="1" applyAlignment="1">
      <alignment vertical="center"/>
    </xf>
    <xf numFmtId="0" fontId="23" fillId="0" borderId="0" xfId="8" applyFont="1" applyFill="1" applyAlignment="1">
      <alignment horizontal="center" vertical="center"/>
    </xf>
    <xf numFmtId="49" fontId="23" fillId="0" borderId="11" xfId="8" applyNumberFormat="1" applyFont="1" applyFill="1" applyBorder="1" applyAlignment="1">
      <alignment vertical="center"/>
    </xf>
    <xf numFmtId="49" fontId="23" fillId="0" borderId="10" xfId="8" applyNumberFormat="1" applyFont="1" applyFill="1" applyBorder="1" applyAlignment="1">
      <alignment vertical="center"/>
    </xf>
    <xf numFmtId="0" fontId="24" fillId="5" borderId="0" xfId="8" applyFont="1" applyFill="1" applyBorder="1" applyAlignment="1">
      <alignment horizontal="center" vertical="center"/>
    </xf>
    <xf numFmtId="0" fontId="23" fillId="0" borderId="6" xfId="8" applyFont="1" applyFill="1" applyBorder="1" applyAlignment="1">
      <alignment horizontal="center" vertical="center"/>
    </xf>
    <xf numFmtId="0" fontId="23" fillId="0" borderId="0" xfId="8" applyFont="1" applyAlignment="1">
      <alignment horizontal="center" vertical="center"/>
    </xf>
    <xf numFmtId="0" fontId="24" fillId="0" borderId="0" xfId="8" applyFont="1" applyAlignment="1">
      <alignment vertical="center"/>
    </xf>
    <xf numFmtId="0" fontId="23" fillId="0" borderId="0" xfId="8" applyFont="1"/>
    <xf numFmtId="0" fontId="21" fillId="0" borderId="0" xfId="8" applyBorder="1"/>
    <xf numFmtId="0" fontId="14" fillId="0" borderId="0" xfId="8" applyFont="1" applyBorder="1"/>
    <xf numFmtId="49" fontId="12" fillId="2" borderId="0" xfId="8" applyNumberFormat="1" applyFont="1" applyFill="1" applyAlignment="1">
      <alignment horizontal="left"/>
    </xf>
    <xf numFmtId="49" fontId="10" fillId="2" borderId="0" xfId="8" applyNumberFormat="1" applyFont="1" applyFill="1" applyAlignment="1">
      <alignment horizontal="left" vertical="center"/>
    </xf>
    <xf numFmtId="49" fontId="11" fillId="2" borderId="0" xfId="8" applyNumberFormat="1" applyFont="1" applyFill="1"/>
    <xf numFmtId="49" fontId="21" fillId="2" borderId="0" xfId="8" applyNumberFormat="1" applyFill="1"/>
    <xf numFmtId="49" fontId="23" fillId="2" borderId="0" xfId="8" applyNumberFormat="1" applyFont="1" applyFill="1" applyBorder="1"/>
    <xf numFmtId="49" fontId="23" fillId="2" borderId="0" xfId="8" applyNumberFormat="1" applyFont="1" applyFill="1"/>
    <xf numFmtId="0" fontId="21" fillId="2" borderId="0" xfId="8" applyFill="1"/>
    <xf numFmtId="0" fontId="12" fillId="0" borderId="0" xfId="8" applyFont="1" applyFill="1"/>
    <xf numFmtId="49" fontId="65" fillId="0" borderId="0" xfId="8" applyNumberFormat="1" applyFont="1" applyAlignment="1">
      <alignment vertical="top"/>
    </xf>
    <xf numFmtId="49" fontId="66" fillId="0" borderId="0" xfId="8" applyNumberFormat="1" applyFont="1" applyAlignment="1">
      <alignment horizontal="left"/>
    </xf>
    <xf numFmtId="0" fontId="67" fillId="0" borderId="0" xfId="8" applyFont="1" applyBorder="1" applyAlignment="1">
      <alignment horizontal="left"/>
    </xf>
    <xf numFmtId="0" fontId="68" fillId="8" borderId="0" xfId="8" applyFont="1" applyFill="1" applyAlignment="1">
      <alignment horizontal="center" wrapText="1"/>
    </xf>
    <xf numFmtId="49" fontId="10" fillId="0" borderId="0" xfId="8" applyNumberFormat="1" applyFont="1" applyAlignment="1">
      <alignment horizontal="right"/>
    </xf>
    <xf numFmtId="49" fontId="10" fillId="0" borderId="0" xfId="8" applyNumberFormat="1" applyFont="1" applyAlignment="1">
      <alignment horizontal="left" vertical="center"/>
    </xf>
    <xf numFmtId="49" fontId="5" fillId="0" borderId="0" xfId="8" applyNumberFormat="1" applyFont="1" applyBorder="1"/>
    <xf numFmtId="49" fontId="15" fillId="2" borderId="0" xfId="8" applyNumberFormat="1" applyFont="1" applyFill="1" applyBorder="1" applyAlignment="1">
      <alignment vertical="center"/>
    </xf>
    <xf numFmtId="49" fontId="69" fillId="2" borderId="0" xfId="8" applyNumberFormat="1" applyFont="1" applyFill="1" applyAlignment="1">
      <alignment horizontal="right" vertical="center"/>
    </xf>
    <xf numFmtId="0" fontId="12" fillId="0" borderId="0" xfId="8" applyFont="1" applyFill="1" applyAlignment="1">
      <alignment vertical="center"/>
    </xf>
    <xf numFmtId="14" fontId="70" fillId="0" borderId="4" xfId="8" applyNumberFormat="1" applyFont="1" applyBorder="1" applyAlignment="1">
      <alignment horizontal="left" vertical="center"/>
    </xf>
    <xf numFmtId="168" fontId="70" fillId="0" borderId="4" xfId="8" applyNumberFormat="1" applyFont="1" applyBorder="1" applyAlignment="1">
      <alignment horizontal="left" vertical="center"/>
    </xf>
    <xf numFmtId="49" fontId="18" fillId="0" borderId="0" xfId="8" applyNumberFormat="1" applyFont="1" applyBorder="1" applyAlignment="1">
      <alignment horizontal="center" vertical="center"/>
    </xf>
    <xf numFmtId="0" fontId="18" fillId="0" borderId="0" xfId="1" applyNumberFormat="1" applyFont="1" applyFill="1" applyBorder="1" applyAlignment="1" applyProtection="1">
      <alignment vertical="center"/>
      <protection locked="0"/>
    </xf>
    <xf numFmtId="0" fontId="18" fillId="0" borderId="0" xfId="1" applyNumberFormat="1" applyFont="1" applyBorder="1" applyAlignment="1" applyProtection="1">
      <alignment horizontal="center" vertical="center"/>
      <protection locked="0"/>
    </xf>
    <xf numFmtId="0" fontId="18" fillId="0" borderId="0" xfId="1" applyNumberFormat="1" applyFont="1" applyBorder="1" applyAlignment="1" applyProtection="1">
      <alignment vertical="center"/>
      <protection locked="0"/>
    </xf>
    <xf numFmtId="49" fontId="70" fillId="0" borderId="0" xfId="8" applyNumberFormat="1" applyFont="1" applyBorder="1" applyAlignment="1">
      <alignment horizontal="right" vertical="center"/>
    </xf>
    <xf numFmtId="0" fontId="36" fillId="0" borderId="0" xfId="8" applyFont="1" applyFill="1" applyAlignment="1">
      <alignment vertical="center"/>
    </xf>
    <xf numFmtId="49" fontId="13" fillId="2" borderId="25" xfId="8" applyNumberFormat="1" applyFont="1" applyFill="1" applyBorder="1" applyAlignment="1">
      <alignment vertical="center"/>
    </xf>
    <xf numFmtId="49" fontId="67" fillId="0" borderId="26" xfId="8" applyNumberFormat="1" applyFont="1" applyBorder="1" applyAlignment="1">
      <alignment horizontal="center" vertical="center"/>
    </xf>
    <xf numFmtId="49" fontId="67" fillId="0" borderId="27" xfId="8" applyNumberFormat="1" applyFont="1" applyBorder="1" applyAlignment="1">
      <alignment horizontal="center" vertical="center"/>
    </xf>
    <xf numFmtId="0" fontId="67" fillId="0" borderId="0" xfId="8" applyFont="1" applyAlignment="1">
      <alignment vertical="center"/>
    </xf>
    <xf numFmtId="0" fontId="7" fillId="0" borderId="0" xfId="8" applyFont="1" applyFill="1" applyAlignment="1">
      <alignment vertical="center"/>
    </xf>
    <xf numFmtId="49" fontId="13" fillId="0" borderId="28" xfId="8" applyNumberFormat="1" applyFont="1" applyBorder="1" applyAlignment="1">
      <alignment vertical="center"/>
    </xf>
    <xf numFmtId="49" fontId="46" fillId="0" borderId="11" xfId="8" applyNumberFormat="1" applyFont="1" applyBorder="1" applyAlignment="1">
      <alignment vertical="center"/>
    </xf>
    <xf numFmtId="49" fontId="46" fillId="0" borderId="29" xfId="8" applyNumberFormat="1" applyFont="1" applyBorder="1" applyAlignment="1">
      <alignment vertical="center"/>
    </xf>
    <xf numFmtId="0" fontId="12" fillId="9" borderId="30" xfId="8" applyFont="1" applyFill="1" applyBorder="1" applyAlignment="1">
      <alignment vertical="center"/>
    </xf>
    <xf numFmtId="49" fontId="13" fillId="0" borderId="28" xfId="8" applyNumberFormat="1" applyFont="1" applyBorder="1" applyAlignment="1">
      <alignment horizontal="center" vertical="center"/>
    </xf>
    <xf numFmtId="49" fontId="12" fillId="0" borderId="11" xfId="8" applyNumberFormat="1" applyFont="1" applyBorder="1" applyAlignment="1">
      <alignment horizontal="center" vertical="center"/>
    </xf>
    <xf numFmtId="49" fontId="12" fillId="0" borderId="29" xfId="8" applyNumberFormat="1" applyFont="1" applyBorder="1" applyAlignment="1">
      <alignment horizontal="center" vertical="center"/>
    </xf>
    <xf numFmtId="0" fontId="12" fillId="9" borderId="31" xfId="8" applyFont="1" applyFill="1" applyBorder="1" applyAlignment="1">
      <alignment vertical="center"/>
    </xf>
    <xf numFmtId="49" fontId="64" fillId="0" borderId="28" xfId="8" applyNumberFormat="1" applyFont="1" applyBorder="1" applyAlignment="1">
      <alignment vertical="center"/>
    </xf>
    <xf numFmtId="49" fontId="23" fillId="0" borderId="11" xfId="8" applyNumberFormat="1" applyFont="1" applyBorder="1" applyAlignment="1">
      <alignment horizontal="center" vertical="center"/>
    </xf>
    <xf numFmtId="49" fontId="23" fillId="0" borderId="29" xfId="8" applyNumberFormat="1" applyFont="1" applyBorder="1" applyAlignment="1">
      <alignment horizontal="center" vertical="center"/>
    </xf>
    <xf numFmtId="49" fontId="64" fillId="0" borderId="32" xfId="8" applyNumberFormat="1" applyFont="1" applyBorder="1" applyAlignment="1">
      <alignment vertical="center"/>
    </xf>
    <xf numFmtId="49" fontId="23" fillId="0" borderId="10" xfId="8" applyNumberFormat="1" applyFont="1" applyBorder="1" applyAlignment="1">
      <alignment vertical="center"/>
    </xf>
    <xf numFmtId="49" fontId="23" fillId="0" borderId="33" xfId="8" applyNumberFormat="1" applyFont="1" applyBorder="1" applyAlignment="1">
      <alignment vertical="center"/>
    </xf>
    <xf numFmtId="0" fontId="12" fillId="9" borderId="34" xfId="8" applyFont="1" applyFill="1" applyBorder="1" applyAlignment="1">
      <alignment vertical="center"/>
    </xf>
    <xf numFmtId="49" fontId="71" fillId="2" borderId="35" xfId="8" applyNumberFormat="1" applyFont="1" applyFill="1" applyBorder="1" applyAlignment="1">
      <alignment vertical="center"/>
    </xf>
    <xf numFmtId="49" fontId="71" fillId="2" borderId="6" xfId="8" applyNumberFormat="1" applyFont="1" applyFill="1" applyBorder="1" applyAlignment="1">
      <alignment vertical="center"/>
    </xf>
    <xf numFmtId="49" fontId="72" fillId="2" borderId="2" xfId="8" applyNumberFormat="1" applyFont="1" applyFill="1" applyBorder="1" applyAlignment="1">
      <alignment vertical="center"/>
    </xf>
    <xf numFmtId="49" fontId="23" fillId="2" borderId="2" xfId="8" applyNumberFormat="1" applyFont="1" applyFill="1" applyBorder="1" applyAlignment="1">
      <alignment vertical="center"/>
    </xf>
    <xf numFmtId="49" fontId="23" fillId="2" borderId="3" xfId="8" applyNumberFormat="1" applyFont="1" applyFill="1" applyBorder="1" applyAlignment="1">
      <alignment vertical="center"/>
    </xf>
    <xf numFmtId="49" fontId="23" fillId="2" borderId="10" xfId="8" applyNumberFormat="1" applyFont="1" applyFill="1" applyBorder="1" applyAlignment="1">
      <alignment vertical="center"/>
    </xf>
    <xf numFmtId="49" fontId="23" fillId="2" borderId="6" xfId="8" applyNumberFormat="1" applyFont="1" applyFill="1" applyBorder="1" applyAlignment="1">
      <alignment vertical="center"/>
    </xf>
    <xf numFmtId="49" fontId="72" fillId="2" borderId="33" xfId="8" applyNumberFormat="1" applyFont="1" applyFill="1" applyBorder="1" applyAlignment="1">
      <alignment vertical="center"/>
    </xf>
    <xf numFmtId="49" fontId="18" fillId="0" borderId="21" xfId="8" applyNumberFormat="1" applyFont="1" applyBorder="1" applyAlignment="1">
      <alignment horizontal="left" vertical="center"/>
    </xf>
    <xf numFmtId="49" fontId="18" fillId="0" borderId="0" xfId="8" applyNumberFormat="1" applyFont="1" applyBorder="1" applyAlignment="1">
      <alignment horizontal="left" vertical="center"/>
    </xf>
    <xf numFmtId="49" fontId="14" fillId="0" borderId="0" xfId="8" applyNumberFormat="1" applyFont="1" applyBorder="1" applyAlignment="1">
      <alignment vertical="center"/>
    </xf>
    <xf numFmtId="49" fontId="23" fillId="0" borderId="0" xfId="8" applyNumberFormat="1" applyFont="1" applyBorder="1" applyAlignment="1">
      <alignment horizontal="left" vertical="center"/>
    </xf>
    <xf numFmtId="49" fontId="14" fillId="0" borderId="11" xfId="8" applyNumberFormat="1" applyFont="1" applyBorder="1" applyAlignment="1">
      <alignment vertical="center"/>
    </xf>
    <xf numFmtId="49" fontId="14" fillId="0" borderId="29" xfId="8" applyNumberFormat="1" applyFont="1" applyBorder="1" applyAlignment="1">
      <alignment vertical="center"/>
    </xf>
    <xf numFmtId="49" fontId="18" fillId="0" borderId="22" xfId="8" applyNumberFormat="1" applyFont="1" applyBorder="1" applyAlignment="1">
      <alignment horizontal="left" vertical="center"/>
    </xf>
    <xf numFmtId="49" fontId="18" fillId="0" borderId="4" xfId="8" applyNumberFormat="1" applyFont="1" applyBorder="1" applyAlignment="1">
      <alignment horizontal="left" vertical="center"/>
    </xf>
    <xf numFmtId="0" fontId="21" fillId="0" borderId="4" xfId="8" applyBorder="1" applyAlignment="1">
      <alignment horizontal="center" vertical="center"/>
    </xf>
    <xf numFmtId="49" fontId="70" fillId="0" borderId="36" xfId="8" applyNumberFormat="1" applyFont="1" applyBorder="1" applyAlignment="1">
      <alignment horizontal="right" vertical="center"/>
    </xf>
    <xf numFmtId="49" fontId="14" fillId="0" borderId="24" xfId="8" applyNumberFormat="1" applyFont="1" applyBorder="1" applyAlignment="1">
      <alignment vertical="center"/>
    </xf>
    <xf numFmtId="0" fontId="12" fillId="9" borderId="37" xfId="8" applyFont="1" applyFill="1" applyBorder="1" applyAlignment="1">
      <alignment vertical="center"/>
    </xf>
    <xf numFmtId="0" fontId="12" fillId="9" borderId="31" xfId="8" applyFont="1" applyFill="1" applyBorder="1"/>
    <xf numFmtId="0" fontId="12" fillId="9" borderId="34" xfId="8" applyFont="1" applyFill="1" applyBorder="1"/>
    <xf numFmtId="49" fontId="23" fillId="0" borderId="6" xfId="8" applyNumberFormat="1" applyFont="1" applyFill="1" applyBorder="1" applyAlignment="1">
      <alignment horizontal="left" vertical="center"/>
    </xf>
    <xf numFmtId="49" fontId="23" fillId="0" borderId="10" xfId="8" applyNumberFormat="1" applyFont="1" applyFill="1" applyBorder="1" applyAlignment="1">
      <alignment horizontal="left" vertical="center"/>
    </xf>
    <xf numFmtId="0" fontId="41" fillId="5" borderId="0" xfId="8" applyFont="1" applyFill="1" applyBorder="1" applyAlignment="1">
      <alignment horizontal="center" vertical="center"/>
    </xf>
    <xf numFmtId="0" fontId="42" fillId="0" borderId="13" xfId="8" applyFont="1" applyBorder="1" applyAlignment="1">
      <alignment horizontal="center" vertical="center"/>
    </xf>
    <xf numFmtId="0" fontId="42" fillId="0" borderId="0" xfId="8" applyFont="1" applyBorder="1" applyAlignment="1">
      <alignment horizontal="center" vertical="center"/>
    </xf>
    <xf numFmtId="22" fontId="46" fillId="0" borderId="2" xfId="8" applyNumberFormat="1" applyFont="1" applyFill="1" applyBorder="1" applyAlignment="1">
      <alignment horizontal="left" vertical="center"/>
    </xf>
    <xf numFmtId="0" fontId="21" fillId="0" borderId="3" xfId="8" applyBorder="1" applyAlignment="1">
      <alignment vertical="center"/>
    </xf>
    <xf numFmtId="14" fontId="23" fillId="0" borderId="17" xfId="8" applyNumberFormat="1" applyFont="1" applyFill="1" applyBorder="1" applyAlignment="1">
      <alignment horizontal="left" vertical="center"/>
    </xf>
    <xf numFmtId="14" fontId="23" fillId="0" borderId="6" xfId="8" applyNumberFormat="1" applyFont="1" applyFill="1" applyBorder="1" applyAlignment="1">
      <alignment horizontal="left" vertical="center"/>
    </xf>
    <xf numFmtId="14" fontId="23" fillId="0" borderId="10" xfId="8" applyNumberFormat="1" applyFont="1" applyFill="1" applyBorder="1" applyAlignment="1">
      <alignment horizontal="left" vertical="center"/>
    </xf>
    <xf numFmtId="49" fontId="23" fillId="0" borderId="0" xfId="8" applyNumberFormat="1" applyFont="1" applyFill="1" applyAlignment="1">
      <alignment horizontal="left" vertical="center"/>
    </xf>
    <xf numFmtId="49" fontId="23" fillId="0" borderId="11" xfId="8" applyNumberFormat="1" applyFont="1" applyFill="1" applyBorder="1" applyAlignment="1">
      <alignment horizontal="left" vertical="center"/>
    </xf>
    <xf numFmtId="14" fontId="23" fillId="0" borderId="17" xfId="8" applyNumberFormat="1" applyFont="1" applyFill="1" applyBorder="1" applyAlignment="1">
      <alignment horizontal="center" vertical="center"/>
    </xf>
    <xf numFmtId="14" fontId="23" fillId="0" borderId="6" xfId="8" applyNumberFormat="1" applyFont="1" applyFill="1" applyBorder="1" applyAlignment="1">
      <alignment horizontal="center" vertical="center"/>
    </xf>
    <xf numFmtId="49" fontId="15" fillId="2" borderId="0" xfId="8" applyNumberFormat="1" applyFont="1" applyFill="1" applyAlignment="1">
      <alignment horizontal="center" vertical="center"/>
    </xf>
    <xf numFmtId="0" fontId="42" fillId="0" borderId="0" xfId="8" applyFont="1" applyAlignment="1">
      <alignment horizontal="center" vertical="center"/>
    </xf>
    <xf numFmtId="14" fontId="23" fillId="0" borderId="17" xfId="0" applyNumberFormat="1" applyFont="1" applyFill="1" applyBorder="1" applyAlignment="1">
      <alignment horizontal="center" vertical="center"/>
    </xf>
    <xf numFmtId="14" fontId="23" fillId="0" borderId="6" xfId="0" applyNumberFormat="1" applyFont="1" applyFill="1" applyBorder="1" applyAlignment="1">
      <alignment horizontal="center" vertical="center"/>
    </xf>
    <xf numFmtId="49" fontId="23" fillId="0" borderId="0" xfId="0" applyNumberFormat="1" applyFont="1" applyFill="1" applyAlignment="1">
      <alignment horizontal="left" vertical="center"/>
    </xf>
    <xf numFmtId="49" fontId="23" fillId="0" borderId="11" xfId="0" applyNumberFormat="1" applyFont="1" applyFill="1" applyBorder="1" applyAlignment="1">
      <alignment horizontal="left" vertical="center"/>
    </xf>
    <xf numFmtId="49" fontId="23" fillId="0" borderId="6" xfId="0" applyNumberFormat="1" applyFont="1" applyFill="1" applyBorder="1" applyAlignment="1">
      <alignment horizontal="left" vertical="center"/>
    </xf>
    <xf numFmtId="49" fontId="23" fillId="0" borderId="10"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0" fontId="41" fillId="5" borderId="0" xfId="0" applyFont="1" applyFill="1" applyBorder="1" applyAlignment="1">
      <alignment horizontal="center" vertical="center"/>
    </xf>
    <xf numFmtId="0" fontId="42" fillId="0" borderId="13" xfId="0" applyFont="1" applyBorder="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xf>
    <xf numFmtId="22" fontId="46" fillId="0" borderId="2" xfId="0" applyNumberFormat="1" applyFont="1" applyFill="1" applyBorder="1" applyAlignment="1">
      <alignment horizontal="left" vertical="center"/>
    </xf>
    <xf numFmtId="0" fontId="0" fillId="0" borderId="3" xfId="0" applyBorder="1" applyAlignment="1">
      <alignment vertical="center"/>
    </xf>
    <xf numFmtId="0" fontId="67" fillId="0" borderId="20" xfId="8" applyFont="1" applyBorder="1" applyAlignment="1">
      <alignment horizontal="left"/>
    </xf>
    <xf numFmtId="0" fontId="67" fillId="0" borderId="23" xfId="8" applyFont="1" applyBorder="1" applyAlignment="1">
      <alignment horizontal="left"/>
    </xf>
    <xf numFmtId="49" fontId="5" fillId="0" borderId="22" xfId="8" applyNumberFormat="1" applyFont="1" applyBorder="1" applyAlignment="1">
      <alignment horizontal="left"/>
    </xf>
    <xf numFmtId="49" fontId="5" fillId="0" borderId="24" xfId="8" applyNumberFormat="1" applyFont="1" applyBorder="1" applyAlignment="1">
      <alignment horizontal="left"/>
    </xf>
    <xf numFmtId="169" fontId="14" fillId="0" borderId="30" xfId="8" applyNumberFormat="1" applyFont="1" applyBorder="1" applyAlignment="1">
      <alignment horizontal="center" vertical="center"/>
    </xf>
    <xf numFmtId="169" fontId="14" fillId="0" borderId="37" xfId="8" applyNumberFormat="1" applyFont="1" applyBorder="1" applyAlignment="1">
      <alignment horizontal="center" vertical="center"/>
    </xf>
  </cellXfs>
  <cellStyles count="12">
    <cellStyle name="Comma0" xfId="2"/>
    <cellStyle name="Currency0" xfId="3"/>
    <cellStyle name="Date" xfId="4"/>
    <cellStyle name="Fixed" xfId="5"/>
    <cellStyle name="Heading 1" xfId="6"/>
    <cellStyle name="Heading 2" xfId="7"/>
    <cellStyle name="Navadno" xfId="0" builtinId="0"/>
    <cellStyle name="Navadno 4" xfId="8"/>
    <cellStyle name="Navadno 4 2" xfId="9"/>
    <cellStyle name="Normal_32_1" xfId="10"/>
    <cellStyle name="Total" xfId="11"/>
    <cellStyle name="Valuta" xfId="1" builtinId="4"/>
  </cellStyles>
  <dxfs count="126">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ill>
        <patternFill>
          <bgColor indexed="9"/>
        </patternFill>
      </fill>
    </dxf>
    <dxf>
      <font>
        <b/>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ill>
        <patternFill>
          <bgColor indexed="9"/>
        </patternFill>
      </fill>
    </dxf>
    <dxf>
      <font>
        <b/>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ill>
        <patternFill>
          <bgColor indexed="9"/>
        </patternFill>
      </fill>
    </dxf>
    <dxf>
      <font>
        <b/>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ill>
        <patternFill>
          <bgColor indexed="9"/>
        </patternFill>
      </fill>
    </dxf>
    <dxf>
      <font>
        <b/>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ill>
        <patternFill>
          <bgColor indexed="9"/>
        </patternFill>
      </fill>
    </dxf>
    <dxf>
      <font>
        <b/>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ill>
        <patternFill>
          <bgColor indexed="9"/>
        </patternFill>
      </fill>
    </dxf>
    <dxf>
      <font>
        <b/>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ill>
        <patternFill>
          <bgColor indexed="9"/>
        </patternFill>
      </fill>
    </dxf>
    <dxf>
      <font>
        <b/>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13</xdr:col>
      <xdr:colOff>209550</xdr:colOff>
      <xdr:row>0</xdr:row>
      <xdr:rowOff>0</xdr:rowOff>
    </xdr:from>
    <xdr:to>
      <xdr:col>18</xdr:col>
      <xdr:colOff>0</xdr:colOff>
      <xdr:row>1</xdr:row>
      <xdr:rowOff>9525</xdr:rowOff>
    </xdr:to>
    <xdr:pic>
      <xdr:nvPicPr>
        <xdr:cNvPr id="2"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4991100" y="0"/>
          <a:ext cx="1581150" cy="285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314325</xdr:colOff>
          <xdr:row>0</xdr:row>
          <xdr:rowOff>9525</xdr:rowOff>
        </xdr:from>
        <xdr:to>
          <xdr:col>13</xdr:col>
          <xdr:colOff>419100</xdr:colOff>
          <xdr:row>0</xdr:row>
          <xdr:rowOff>238125</xdr:rowOff>
        </xdr:to>
        <xdr:sp macro="" textlink="">
          <xdr:nvSpPr>
            <xdr:cNvPr id="8193" name="Button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314325</xdr:colOff>
          <xdr:row>0</xdr:row>
          <xdr:rowOff>228600</xdr:rowOff>
        </xdr:from>
        <xdr:to>
          <xdr:col>13</xdr:col>
          <xdr:colOff>419100</xdr:colOff>
          <xdr:row>1</xdr:row>
          <xdr:rowOff>142875</xdr:rowOff>
        </xdr:to>
        <xdr:sp macro="" textlink="">
          <xdr:nvSpPr>
            <xdr:cNvPr id="8194" name="Button 2" hidden="1">
              <a:extLst>
                <a:ext uri="{63B3BB69-23CF-44E3-9099-C40C66FF867C}">
                  <a14:compatExt spid="_x0000_s819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676275</xdr:colOff>
      <xdr:row>1</xdr:row>
      <xdr:rowOff>114300</xdr:rowOff>
    </xdr:from>
    <xdr:to>
      <xdr:col>12</xdr:col>
      <xdr:colOff>38100</xdr:colOff>
      <xdr:row>2</xdr:row>
      <xdr:rowOff>133350</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8391525" y="285750"/>
          <a:ext cx="1647825" cy="3524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9</xdr:col>
          <xdr:colOff>57150</xdr:colOff>
          <xdr:row>0</xdr:row>
          <xdr:rowOff>95250</xdr:rowOff>
        </xdr:from>
        <xdr:to>
          <xdr:col>9</xdr:col>
          <xdr:colOff>581025</xdr:colOff>
          <xdr:row>2</xdr:row>
          <xdr:rowOff>142875</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36000" tIns="36000" rIns="36000" bIns="36000" anchor="ctr" upright="1"/>
            <a:lstStyle/>
            <a:p>
              <a:pPr algn="ctr" rtl="0">
                <a:defRPr sz="1000"/>
              </a:pPr>
              <a:r>
                <a:rPr lang="sl-SI" sz="900" b="0" i="0" u="none" strike="noStrike" baseline="0">
                  <a:solidFill>
                    <a:srgbClr val="000000"/>
                  </a:solidFill>
                  <a:latin typeface="Arial"/>
                  <a:cs typeface="Arial"/>
                </a:rPr>
                <a:t>Print</a:t>
              </a:r>
            </a:p>
            <a:p>
              <a:pPr algn="ctr" rtl="0">
                <a:defRPr sz="1000"/>
              </a:pPr>
              <a:r>
                <a:rPr lang="sl-SI" sz="900" b="0" i="0" u="none" strike="noStrike" baseline="0">
                  <a:solidFill>
                    <a:srgbClr val="000000"/>
                  </a:solidFill>
                  <a:latin typeface="Arial"/>
                  <a:cs typeface="Arial"/>
                </a:rPr>
                <a:t>Match</a:t>
              </a:r>
            </a:p>
            <a:p>
              <a:pPr algn="ctr" rtl="0">
                <a:defRPr sz="1000"/>
              </a:pPr>
              <a:r>
                <a:rPr lang="sl-SI" sz="900" b="0" i="0" u="none" strike="noStrike" baseline="0">
                  <a:solidFill>
                    <a:srgbClr val="000000"/>
                  </a:solidFill>
                  <a:latin typeface="Arial"/>
                  <a:cs typeface="Arial"/>
                </a:rPr>
                <a:t>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133350</xdr:colOff>
      <xdr:row>0</xdr:row>
      <xdr:rowOff>19050</xdr:rowOff>
    </xdr:from>
    <xdr:to>
      <xdr:col>17</xdr:col>
      <xdr:colOff>9525</xdr:colOff>
      <xdr:row>1</xdr:row>
      <xdr:rowOff>152400</xdr:rowOff>
    </xdr:to>
    <xdr:pic>
      <xdr:nvPicPr>
        <xdr:cNvPr id="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5019675" y="19050"/>
          <a:ext cx="1647825" cy="409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495300</xdr:colOff>
          <xdr:row>0</xdr:row>
          <xdr:rowOff>9525</xdr:rowOff>
        </xdr:from>
        <xdr:to>
          <xdr:col>13</xdr:col>
          <xdr:colOff>438150</xdr:colOff>
          <xdr:row>0</xdr:row>
          <xdr:rowOff>171450</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428625</xdr:colOff>
          <xdr:row>1</xdr:row>
          <xdr:rowOff>57150</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133350</xdr:colOff>
      <xdr:row>0</xdr:row>
      <xdr:rowOff>19050</xdr:rowOff>
    </xdr:from>
    <xdr:to>
      <xdr:col>17</xdr:col>
      <xdr:colOff>9525</xdr:colOff>
      <xdr:row>1</xdr:row>
      <xdr:rowOff>152400</xdr:rowOff>
    </xdr:to>
    <xdr:pic>
      <xdr:nvPicPr>
        <xdr:cNvPr id="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5019675" y="19050"/>
          <a:ext cx="1647825" cy="409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495300</xdr:colOff>
          <xdr:row>0</xdr:row>
          <xdr:rowOff>9525</xdr:rowOff>
        </xdr:from>
        <xdr:to>
          <xdr:col>13</xdr:col>
          <xdr:colOff>438150</xdr:colOff>
          <xdr:row>0</xdr:row>
          <xdr:rowOff>171450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428625</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133350</xdr:colOff>
      <xdr:row>0</xdr:row>
      <xdr:rowOff>19050</xdr:rowOff>
    </xdr:from>
    <xdr:to>
      <xdr:col>17</xdr:col>
      <xdr:colOff>9525</xdr:colOff>
      <xdr:row>1</xdr:row>
      <xdr:rowOff>152400</xdr:rowOff>
    </xdr:to>
    <xdr:pic>
      <xdr:nvPicPr>
        <xdr:cNvPr id="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5019675" y="19050"/>
          <a:ext cx="1647825" cy="409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495300</xdr:colOff>
          <xdr:row>0</xdr:row>
          <xdr:rowOff>9525</xdr:rowOff>
        </xdr:from>
        <xdr:to>
          <xdr:col>13</xdr:col>
          <xdr:colOff>438150</xdr:colOff>
          <xdr:row>0</xdr:row>
          <xdr:rowOff>171450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428625</xdr:colOff>
          <xdr:row>1</xdr:row>
          <xdr:rowOff>57150</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13</xdr:col>
      <xdr:colOff>133350</xdr:colOff>
      <xdr:row>0</xdr:row>
      <xdr:rowOff>19050</xdr:rowOff>
    </xdr:from>
    <xdr:to>
      <xdr:col>17</xdr:col>
      <xdr:colOff>9525</xdr:colOff>
      <xdr:row>1</xdr:row>
      <xdr:rowOff>152400</xdr:rowOff>
    </xdr:to>
    <xdr:pic>
      <xdr:nvPicPr>
        <xdr:cNvPr id="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5019675" y="19050"/>
          <a:ext cx="1647825" cy="409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495300</xdr:colOff>
          <xdr:row>0</xdr:row>
          <xdr:rowOff>9525</xdr:rowOff>
        </xdr:from>
        <xdr:to>
          <xdr:col>13</xdr:col>
          <xdr:colOff>438150</xdr:colOff>
          <xdr:row>0</xdr:row>
          <xdr:rowOff>171450</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428625</xdr:colOff>
          <xdr:row>1</xdr:row>
          <xdr:rowOff>57150</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13</xdr:col>
      <xdr:colOff>133350</xdr:colOff>
      <xdr:row>0</xdr:row>
      <xdr:rowOff>19050</xdr:rowOff>
    </xdr:from>
    <xdr:to>
      <xdr:col>17</xdr:col>
      <xdr:colOff>9525</xdr:colOff>
      <xdr:row>1</xdr:row>
      <xdr:rowOff>152400</xdr:rowOff>
    </xdr:to>
    <xdr:pic>
      <xdr:nvPicPr>
        <xdr:cNvPr id="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5019675" y="19050"/>
          <a:ext cx="1647825" cy="409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495300</xdr:colOff>
          <xdr:row>0</xdr:row>
          <xdr:rowOff>9525</xdr:rowOff>
        </xdr:from>
        <xdr:to>
          <xdr:col>13</xdr:col>
          <xdr:colOff>438150</xdr:colOff>
          <xdr:row>0</xdr:row>
          <xdr:rowOff>171450</xdr:rowOff>
        </xdr:to>
        <xdr:sp macro="" textlink="">
          <xdr:nvSpPr>
            <xdr:cNvPr id="5121" name="Button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428625</xdr:colOff>
          <xdr:row>1</xdr:row>
          <xdr:rowOff>57150</xdr:rowOff>
        </xdr:to>
        <xdr:sp macro="" textlink="">
          <xdr:nvSpPr>
            <xdr:cNvPr id="5122" name="Button 2" hidden="1">
              <a:extLst>
                <a:ext uri="{63B3BB69-23CF-44E3-9099-C40C66FF867C}">
                  <a14:compatExt spid="_x0000_s512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133350</xdr:colOff>
      <xdr:row>0</xdr:row>
      <xdr:rowOff>19050</xdr:rowOff>
    </xdr:from>
    <xdr:to>
      <xdr:col>17</xdr:col>
      <xdr:colOff>9525</xdr:colOff>
      <xdr:row>1</xdr:row>
      <xdr:rowOff>152400</xdr:rowOff>
    </xdr:to>
    <xdr:pic>
      <xdr:nvPicPr>
        <xdr:cNvPr id="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5019675" y="19050"/>
          <a:ext cx="1647825" cy="409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495300</xdr:colOff>
          <xdr:row>0</xdr:row>
          <xdr:rowOff>9525</xdr:rowOff>
        </xdr:from>
        <xdr:to>
          <xdr:col>13</xdr:col>
          <xdr:colOff>438150</xdr:colOff>
          <xdr:row>0</xdr:row>
          <xdr:rowOff>171450</xdr:rowOff>
        </xdr:to>
        <xdr:sp macro="" textlink="">
          <xdr:nvSpPr>
            <xdr:cNvPr id="6145" name="Button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428625</xdr:colOff>
          <xdr:row>1</xdr:row>
          <xdr:rowOff>57150</xdr:rowOff>
        </xdr:to>
        <xdr:sp macro="" textlink="">
          <xdr:nvSpPr>
            <xdr:cNvPr id="6146" name="Button 2" hidden="1">
              <a:extLst>
                <a:ext uri="{63B3BB69-23CF-44E3-9099-C40C66FF867C}">
                  <a14:compatExt spid="_x0000_s614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13</xdr:col>
      <xdr:colOff>133350</xdr:colOff>
      <xdr:row>0</xdr:row>
      <xdr:rowOff>19050</xdr:rowOff>
    </xdr:from>
    <xdr:to>
      <xdr:col>17</xdr:col>
      <xdr:colOff>9525</xdr:colOff>
      <xdr:row>1</xdr:row>
      <xdr:rowOff>152400</xdr:rowOff>
    </xdr:to>
    <xdr:pic>
      <xdr:nvPicPr>
        <xdr:cNvPr id="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5019675" y="19050"/>
          <a:ext cx="1647825" cy="409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495300</xdr:colOff>
          <xdr:row>0</xdr:row>
          <xdr:rowOff>9525</xdr:rowOff>
        </xdr:from>
        <xdr:to>
          <xdr:col>13</xdr:col>
          <xdr:colOff>438150</xdr:colOff>
          <xdr:row>0</xdr:row>
          <xdr:rowOff>171450</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504825</xdr:colOff>
          <xdr:row>0</xdr:row>
          <xdr:rowOff>180975</xdr:rowOff>
        </xdr:from>
        <xdr:to>
          <xdr:col>13</xdr:col>
          <xdr:colOff>428625</xdr:colOff>
          <xdr:row>1</xdr:row>
          <xdr:rowOff>57150</xdr:rowOff>
        </xdr:to>
        <xdr:sp macro="" textlink="">
          <xdr:nvSpPr>
            <xdr:cNvPr id="7170" name="Button 2" hidden="1">
              <a:extLst>
                <a:ext uri="{63B3BB69-23CF-44E3-9099-C40C66FF867C}">
                  <a14:compatExt spid="_x0000_s717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7</xdr:col>
      <xdr:colOff>676275</xdr:colOff>
      <xdr:row>1</xdr:row>
      <xdr:rowOff>114300</xdr:rowOff>
    </xdr:from>
    <xdr:to>
      <xdr:col>12</xdr:col>
      <xdr:colOff>38100</xdr:colOff>
      <xdr:row>2</xdr:row>
      <xdr:rowOff>133350</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8391525" y="285750"/>
          <a:ext cx="1647825" cy="3524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9</xdr:col>
          <xdr:colOff>57150</xdr:colOff>
          <xdr:row>0</xdr:row>
          <xdr:rowOff>95250</xdr:rowOff>
        </xdr:from>
        <xdr:to>
          <xdr:col>9</xdr:col>
          <xdr:colOff>581025</xdr:colOff>
          <xdr:row>2</xdr:row>
          <xdr:rowOff>142875</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36000" tIns="36000" rIns="36000" bIns="36000" anchor="ctr" upright="1"/>
            <a:lstStyle/>
            <a:p>
              <a:pPr algn="ctr" rtl="0">
                <a:defRPr sz="1000"/>
              </a:pPr>
              <a:r>
                <a:rPr lang="sl-SI" sz="900" b="0" i="0" u="none" strike="noStrike" baseline="0">
                  <a:solidFill>
                    <a:srgbClr val="000000"/>
                  </a:solidFill>
                  <a:latin typeface="Arial"/>
                  <a:cs typeface="Arial"/>
                </a:rPr>
                <a:t>Print</a:t>
              </a:r>
            </a:p>
            <a:p>
              <a:pPr algn="ctr" rtl="0">
                <a:defRPr sz="1000"/>
              </a:pPr>
              <a:r>
                <a:rPr lang="sl-SI" sz="900" b="0" i="0" u="none" strike="noStrike" baseline="0">
                  <a:solidFill>
                    <a:srgbClr val="000000"/>
                  </a:solidFill>
                  <a:latin typeface="Arial"/>
                  <a:cs typeface="Arial"/>
                </a:rPr>
                <a:t>Match</a:t>
              </a:r>
            </a:p>
            <a:p>
              <a:pPr algn="ctr" rtl="0">
                <a:defRPr sz="1000"/>
              </a:pPr>
              <a:r>
                <a:rPr lang="sl-SI" sz="900" b="0" i="0" u="none" strike="noStrike" baseline="0">
                  <a:solidFill>
                    <a:srgbClr val="000000"/>
                  </a:solidFill>
                  <a:latin typeface="Arial"/>
                  <a:cs typeface="Arial"/>
                </a:rPr>
                <a:t>Sheet</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dni&#353;kipDPVET201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TF%20Men's%20Week%2006%201.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glavni 32"/>
      <sheetName val="vnos podatkov"/>
      <sheetName val="obvestila za igralce"/>
      <sheetName val="glavni sodniki"/>
      <sheetName val="m  vpisna lista"/>
      <sheetName val="m glavni turnir žrebna lista"/>
      <sheetName val="ž  vpisna lista"/>
      <sheetName val="ž glavni turnir žrebna lista"/>
      <sheetName val="ž glavni 32"/>
      <sheetName val="m kvalifikacije žrebna lista"/>
      <sheetName val="m kvalifikacije 32"/>
      <sheetName val="m kvalifikacije 64"/>
      <sheetName val="ž kvalifikacije žrebna lista"/>
      <sheetName val="ž kvalifikacije 32"/>
      <sheetName val="ž kvalifikacije 64"/>
      <sheetName val="m dvojice vpisna lista"/>
      <sheetName val="m dvojice žrebna lista "/>
      <sheetName val="m dvojice 16"/>
      <sheetName val="m dvojice 24"/>
      <sheetName val="ž dvojice vpisna lista"/>
      <sheetName val="ž dvojice žrebna lista"/>
      <sheetName val="ž dvojice 16"/>
      <sheetName val="ž dvojice 24"/>
      <sheetName val="m masters žrebna lista"/>
      <sheetName val="m masters 12"/>
      <sheetName val="ž masters žrebna lista"/>
      <sheetName val="ž masters 12 "/>
      <sheetName val="m round robin žrebna lista"/>
      <sheetName val="m round robin 5"/>
      <sheetName val="m round robin 4"/>
      <sheetName val="ž round robin žrebna lista"/>
      <sheetName val="ž round robin 5"/>
      <sheetName val="ž round robin 4"/>
      <sheetName val="liga prijava ekipe"/>
      <sheetName val="Ligaški zapisnik"/>
      <sheetName val="vpis srečni poraženci (dv)"/>
      <sheetName val="vpis srečni poraženci (pos)"/>
      <sheetName val="zapisnik prekrškov"/>
      <sheetName val="zbirni zapisnik prekrškov"/>
      <sheetName val="neodigrani dvoboji"/>
      <sheetName val="poročilo vrhovni sodnik"/>
      <sheetName val="sodniški stroški"/>
      <sheetName val="prijava na tekmovanje"/>
      <sheetName val="odjava s tekmovanja"/>
      <sheetName val="razpored"/>
      <sheetName val="razpored (8)"/>
      <sheetName val="razpored (4)"/>
      <sheetName val="List1"/>
      <sheetName val="ocena glavnega sodnika"/>
      <sheetName val="sodniški zapisnik1"/>
      <sheetName val="sodniški zapisnik2"/>
      <sheetName val="zdravniško potrdilo"/>
    </sheetNames>
    <sheetDataSet>
      <sheetData sheetId="0">
        <row r="7">
          <cell r="W7" t="str">
            <v/>
          </cell>
        </row>
        <row r="8">
          <cell r="W8" t="str">
            <v/>
          </cell>
        </row>
        <row r="9">
          <cell r="W9" t="str">
            <v/>
          </cell>
        </row>
        <row r="10">
          <cell r="W10" t="str">
            <v/>
          </cell>
        </row>
        <row r="11">
          <cell r="W11" t="str">
            <v/>
          </cell>
        </row>
        <row r="12">
          <cell r="W12" t="str">
            <v/>
          </cell>
        </row>
        <row r="13">
          <cell r="W13" t="str">
            <v/>
          </cell>
        </row>
        <row r="14">
          <cell r="W14" t="str">
            <v/>
          </cell>
        </row>
        <row r="15">
          <cell r="W15" t="str">
            <v/>
          </cell>
        </row>
        <row r="16">
          <cell r="W16" t="str">
            <v/>
          </cell>
        </row>
        <row r="17">
          <cell r="W17" t="str">
            <v/>
          </cell>
        </row>
        <row r="18">
          <cell r="W18" t="str">
            <v/>
          </cell>
        </row>
        <row r="19">
          <cell r="W19" t="str">
            <v/>
          </cell>
        </row>
        <row r="20">
          <cell r="W20" t="str">
            <v/>
          </cell>
        </row>
        <row r="21">
          <cell r="W21" t="str">
            <v/>
          </cell>
        </row>
        <row r="22">
          <cell r="W22" t="str">
            <v/>
          </cell>
        </row>
        <row r="23">
          <cell r="W23" t="str">
            <v/>
          </cell>
        </row>
        <row r="24">
          <cell r="W24" t="str">
            <v/>
          </cell>
        </row>
        <row r="25">
          <cell r="W25" t="str">
            <v/>
          </cell>
        </row>
        <row r="26">
          <cell r="W26" t="str">
            <v/>
          </cell>
        </row>
        <row r="27">
          <cell r="W27" t="str">
            <v/>
          </cell>
        </row>
        <row r="28">
          <cell r="W28" t="str">
            <v/>
          </cell>
        </row>
        <row r="29">
          <cell r="W29" t="str">
            <v/>
          </cell>
        </row>
        <row r="30">
          <cell r="W30" t="str">
            <v/>
          </cell>
        </row>
        <row r="31">
          <cell r="W31" t="str">
            <v/>
          </cell>
        </row>
        <row r="32">
          <cell r="W32" t="str">
            <v/>
          </cell>
        </row>
        <row r="33">
          <cell r="W33" t="str">
            <v/>
          </cell>
        </row>
        <row r="34">
          <cell r="W34" t="str">
            <v/>
          </cell>
        </row>
        <row r="35">
          <cell r="W35" t="str">
            <v/>
          </cell>
        </row>
        <row r="36">
          <cell r="W36" t="str">
            <v/>
          </cell>
        </row>
        <row r="37">
          <cell r="W37" t="str">
            <v/>
          </cell>
        </row>
        <row r="38">
          <cell r="W38" t="str">
            <v/>
          </cell>
        </row>
      </sheetData>
      <sheetData sheetId="1">
        <row r="6">
          <cell r="A6" t="str">
            <v>DP VETERANOV DOMŽ</v>
          </cell>
        </row>
        <row r="8">
          <cell r="A8" t="str">
            <v>VETER.</v>
          </cell>
          <cell r="B8" t="str">
            <v>m,ž</v>
          </cell>
          <cell r="C8" t="str">
            <v>A</v>
          </cell>
          <cell r="D8" t="str">
            <v>DP</v>
          </cell>
        </row>
        <row r="10">
          <cell r="A10" t="str">
            <v>4./7. 9. 2014</v>
          </cell>
          <cell r="B10" t="str">
            <v>SAŠO SVOLJŠAK</v>
          </cell>
          <cell r="C10" t="str">
            <v>TK DOMŽALE</v>
          </cell>
          <cell r="D10">
            <v>1</v>
          </cell>
          <cell r="E10" t="str">
            <v>MARJAN OGRINC</v>
          </cell>
        </row>
      </sheetData>
      <sheetData sheetId="2"/>
      <sheetData sheetId="3">
        <row r="21">
          <cell r="P21" t="str">
            <v>Sodnik</v>
          </cell>
        </row>
        <row r="22">
          <cell r="P22" t="str">
            <v xml:space="preserve"> </v>
          </cell>
        </row>
        <row r="23">
          <cell r="P23" t="str">
            <v xml:space="preserve"> </v>
          </cell>
        </row>
        <row r="24">
          <cell r="P24" t="str">
            <v xml:space="preserve"> </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Brez sodnika</v>
          </cell>
        </row>
      </sheetData>
      <sheetData sheetId="4"/>
      <sheetData sheetId="5">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sheetData>
      <sheetData sheetId="6"/>
      <sheetData sheetId="7">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sheetData>
      <sheetData sheetId="8">
        <row r="7">
          <cell r="W7" t="str">
            <v/>
          </cell>
        </row>
        <row r="8">
          <cell r="W8" t="str">
            <v/>
          </cell>
        </row>
        <row r="9">
          <cell r="W9" t="str">
            <v/>
          </cell>
        </row>
        <row r="10">
          <cell r="W10" t="str">
            <v/>
          </cell>
        </row>
        <row r="11">
          <cell r="W11" t="str">
            <v/>
          </cell>
        </row>
        <row r="12">
          <cell r="W12" t="str">
            <v/>
          </cell>
        </row>
        <row r="13">
          <cell r="W13" t="str">
            <v/>
          </cell>
        </row>
        <row r="14">
          <cell r="W14" t="str">
            <v/>
          </cell>
        </row>
        <row r="15">
          <cell r="W15" t="str">
            <v/>
          </cell>
        </row>
        <row r="16">
          <cell r="W16" t="str">
            <v/>
          </cell>
        </row>
        <row r="17">
          <cell r="W17" t="str">
            <v/>
          </cell>
        </row>
        <row r="18">
          <cell r="W18" t="str">
            <v/>
          </cell>
        </row>
        <row r="19">
          <cell r="W19" t="str">
            <v/>
          </cell>
        </row>
        <row r="20">
          <cell r="W20" t="str">
            <v/>
          </cell>
        </row>
        <row r="21">
          <cell r="W21" t="str">
            <v/>
          </cell>
        </row>
        <row r="22">
          <cell r="W22" t="str">
            <v/>
          </cell>
        </row>
        <row r="23">
          <cell r="W23" t="str">
            <v/>
          </cell>
        </row>
        <row r="24">
          <cell r="W24" t="str">
            <v/>
          </cell>
        </row>
        <row r="25">
          <cell r="W25" t="str">
            <v/>
          </cell>
        </row>
        <row r="26">
          <cell r="W26" t="str">
            <v/>
          </cell>
        </row>
        <row r="27">
          <cell r="W27" t="str">
            <v/>
          </cell>
        </row>
        <row r="28">
          <cell r="W28" t="str">
            <v/>
          </cell>
        </row>
        <row r="29">
          <cell r="W29" t="str">
            <v/>
          </cell>
        </row>
        <row r="30">
          <cell r="W30" t="str">
            <v/>
          </cell>
        </row>
        <row r="31">
          <cell r="W31" t="str">
            <v/>
          </cell>
        </row>
        <row r="32">
          <cell r="W32" t="str">
            <v/>
          </cell>
        </row>
        <row r="33">
          <cell r="W33" t="str">
            <v/>
          </cell>
        </row>
        <row r="34">
          <cell r="W34" t="str">
            <v/>
          </cell>
        </row>
        <row r="35">
          <cell r="W35" t="str">
            <v/>
          </cell>
        </row>
        <row r="36">
          <cell r="W36" t="str">
            <v/>
          </cell>
        </row>
        <row r="37">
          <cell r="W37" t="str">
            <v/>
          </cell>
        </row>
        <row r="38">
          <cell r="W38" t="str">
            <v/>
          </cell>
        </row>
        <row r="40">
          <cell r="W40" t="str">
            <v/>
          </cell>
        </row>
      </sheetData>
      <sheetData sheetId="9"/>
      <sheetData sheetId="10">
        <row r="7">
          <cell r="W7" t="str">
            <v/>
          </cell>
        </row>
        <row r="8">
          <cell r="W8" t="str">
            <v/>
          </cell>
        </row>
        <row r="9">
          <cell r="W9" t="str">
            <v/>
          </cell>
        </row>
        <row r="10">
          <cell r="W10" t="str">
            <v/>
          </cell>
        </row>
        <row r="11">
          <cell r="W11" t="str">
            <v/>
          </cell>
        </row>
        <row r="12">
          <cell r="W12" t="str">
            <v/>
          </cell>
        </row>
        <row r="13">
          <cell r="W13" t="str">
            <v/>
          </cell>
        </row>
        <row r="14">
          <cell r="W14" t="str">
            <v/>
          </cell>
        </row>
        <row r="15">
          <cell r="W15" t="str">
            <v/>
          </cell>
        </row>
        <row r="16">
          <cell r="W16" t="str">
            <v/>
          </cell>
        </row>
        <row r="17">
          <cell r="W17" t="str">
            <v/>
          </cell>
        </row>
        <row r="18">
          <cell r="W18" t="str">
            <v/>
          </cell>
        </row>
        <row r="19">
          <cell r="W19" t="str">
            <v/>
          </cell>
        </row>
        <row r="20">
          <cell r="W20" t="str">
            <v/>
          </cell>
        </row>
        <row r="21">
          <cell r="W21" t="str">
            <v/>
          </cell>
        </row>
        <row r="22">
          <cell r="W22" t="str">
            <v/>
          </cell>
        </row>
        <row r="23">
          <cell r="W23" t="str">
            <v/>
          </cell>
        </row>
        <row r="24">
          <cell r="W24" t="str">
            <v/>
          </cell>
        </row>
        <row r="25">
          <cell r="W25" t="str">
            <v/>
          </cell>
        </row>
        <row r="26">
          <cell r="W26" t="str">
            <v/>
          </cell>
        </row>
        <row r="27">
          <cell r="W27" t="str">
            <v/>
          </cell>
        </row>
        <row r="28">
          <cell r="W28" t="str">
            <v/>
          </cell>
        </row>
        <row r="29">
          <cell r="W29" t="str">
            <v/>
          </cell>
        </row>
        <row r="30">
          <cell r="W30" t="str">
            <v/>
          </cell>
        </row>
        <row r="31">
          <cell r="W31" t="str">
            <v/>
          </cell>
        </row>
        <row r="32">
          <cell r="W32" t="str">
            <v/>
          </cell>
        </row>
        <row r="33">
          <cell r="W33" t="str">
            <v/>
          </cell>
        </row>
        <row r="34">
          <cell r="W34" t="str">
            <v/>
          </cell>
        </row>
        <row r="35">
          <cell r="W35" t="str">
            <v/>
          </cell>
        </row>
        <row r="36">
          <cell r="W36" t="str">
            <v/>
          </cell>
        </row>
        <row r="37">
          <cell r="W37" t="str">
            <v/>
          </cell>
        </row>
      </sheetData>
      <sheetData sheetId="11"/>
      <sheetData sheetId="12"/>
      <sheetData sheetId="13">
        <row r="7">
          <cell r="W7" t="str">
            <v/>
          </cell>
        </row>
        <row r="8">
          <cell r="W8" t="str">
            <v/>
          </cell>
        </row>
        <row r="9">
          <cell r="W9" t="str">
            <v/>
          </cell>
        </row>
        <row r="10">
          <cell r="W10" t="str">
            <v/>
          </cell>
        </row>
        <row r="11">
          <cell r="W11" t="str">
            <v/>
          </cell>
        </row>
        <row r="12">
          <cell r="W12" t="str">
            <v/>
          </cell>
        </row>
        <row r="13">
          <cell r="W13" t="str">
            <v/>
          </cell>
        </row>
        <row r="14">
          <cell r="W14" t="str">
            <v/>
          </cell>
        </row>
        <row r="15">
          <cell r="W15" t="str">
            <v/>
          </cell>
        </row>
        <row r="16">
          <cell r="W16" t="str">
            <v/>
          </cell>
        </row>
        <row r="17">
          <cell r="W17" t="str">
            <v/>
          </cell>
        </row>
        <row r="18">
          <cell r="W18" t="str">
            <v/>
          </cell>
        </row>
        <row r="19">
          <cell r="W19" t="str">
            <v/>
          </cell>
        </row>
        <row r="20">
          <cell r="W20" t="str">
            <v/>
          </cell>
        </row>
        <row r="21">
          <cell r="W21" t="str">
            <v/>
          </cell>
        </row>
        <row r="22">
          <cell r="W22" t="str">
            <v/>
          </cell>
        </row>
        <row r="23">
          <cell r="W23" t="str">
            <v/>
          </cell>
        </row>
        <row r="24">
          <cell r="W24" t="str">
            <v/>
          </cell>
        </row>
        <row r="25">
          <cell r="W25" t="str">
            <v/>
          </cell>
        </row>
        <row r="26">
          <cell r="W26" t="str">
            <v/>
          </cell>
        </row>
        <row r="27">
          <cell r="W27" t="str">
            <v/>
          </cell>
        </row>
        <row r="28">
          <cell r="W28" t="str">
            <v/>
          </cell>
        </row>
        <row r="29">
          <cell r="W29" t="str">
            <v/>
          </cell>
        </row>
        <row r="30">
          <cell r="W30" t="str">
            <v/>
          </cell>
        </row>
        <row r="31">
          <cell r="W31" t="str">
            <v/>
          </cell>
        </row>
        <row r="32">
          <cell r="W32" t="str">
            <v/>
          </cell>
        </row>
        <row r="33">
          <cell r="W33" t="str">
            <v/>
          </cell>
        </row>
        <row r="34">
          <cell r="W34" t="str">
            <v/>
          </cell>
        </row>
        <row r="35">
          <cell r="W35" t="str">
            <v/>
          </cell>
        </row>
        <row r="36">
          <cell r="W36" t="str">
            <v/>
          </cell>
        </row>
        <row r="37">
          <cell r="W37" t="str">
            <v/>
          </cell>
        </row>
        <row r="38">
          <cell r="W38" t="str">
            <v/>
          </cell>
        </row>
        <row r="50">
          <cell r="W50" t="str">
            <v/>
          </cell>
        </row>
        <row r="51">
          <cell r="W51" t="str">
            <v/>
          </cell>
        </row>
        <row r="52">
          <cell r="W52" t="str">
            <v/>
          </cell>
        </row>
        <row r="53">
          <cell r="W53" t="str">
            <v/>
          </cell>
        </row>
        <row r="54">
          <cell r="W54" t="str">
            <v/>
          </cell>
        </row>
        <row r="55">
          <cell r="W55" t="str">
            <v/>
          </cell>
        </row>
        <row r="56">
          <cell r="W56" t="str">
            <v/>
          </cell>
        </row>
        <row r="57">
          <cell r="W57" t="str">
            <v/>
          </cell>
        </row>
        <row r="58">
          <cell r="W58" t="str">
            <v/>
          </cell>
        </row>
        <row r="59">
          <cell r="W59" t="str">
            <v/>
          </cell>
        </row>
        <row r="60">
          <cell r="W60" t="str">
            <v/>
          </cell>
        </row>
        <row r="61">
          <cell r="W61" t="str">
            <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es Receipt"/>
      <sheetName val="Important"/>
      <sheetName val="Week SetUp"/>
      <sheetName val="CHECKLIST"/>
      <sheetName val="Cover page"/>
      <sheetName val="Tourn Report"/>
      <sheetName val="Statistics"/>
      <sheetName val="Plr Notice"/>
      <sheetName val="IMPORT Si Main"/>
      <sheetName val="Si Main Draw Prep"/>
      <sheetName val="Si Main 32"/>
      <sheetName val="IMPORT Si Qual"/>
      <sheetName val="Hotel &amp; Phone Record"/>
      <sheetName val="Contact Details Non-IPIN"/>
      <sheetName val="Si Qual Sign-in sheet"/>
      <sheetName val="Si Qual Acc Prep Fut&amp;Wk1"/>
      <sheetName val="Si Qual Acc Prep Wk2"/>
      <sheetName val="Si Qual Acc Prep Wk3"/>
      <sheetName val="Si Qual Draw Prep Fut&amp;Wk1"/>
      <sheetName val="Si Qual Draw Prep Wk2"/>
      <sheetName val="Si Qual Draw Prep Wk3"/>
      <sheetName val="Si Qual 32&gt;8"/>
      <sheetName val="Si Qual 64&gt;8"/>
      <sheetName val="Si Qual 128&gt;8"/>
      <sheetName val="Si PlayOff"/>
      <sheetName val="Do Rankings"/>
      <sheetName val="Do Sign-in sheet"/>
      <sheetName val="Do Acc Prep Fut&amp;Wk12"/>
      <sheetName val="Do Acc Prep Wk3"/>
      <sheetName val="Do Main Draw Prep Fut&amp;Wk12"/>
      <sheetName val="Do Main Draw Prep Wk34"/>
      <sheetName val="Do Main 16"/>
      <sheetName val="Do Masters 8"/>
      <sheetName val="Do Qual Draw Prep  Wk12"/>
      <sheetName val="Do Qual Draw Prep Wk3"/>
      <sheetName val="Do Qual 4&gt;1 Sat"/>
      <sheetName val="OofP Main 4 cts"/>
      <sheetName val="OofP Main 6 cts"/>
      <sheetName val="OofP Main 8 cts"/>
      <sheetName val="OofP 1 crt"/>
      <sheetName val="OofP Qual 4 cts"/>
      <sheetName val="OofP Qual 6 cts"/>
      <sheetName val="OofP Qual 8 cts"/>
      <sheetName val="Practice Cts"/>
      <sheetName val="Si LL List"/>
      <sheetName val="Si Alt List"/>
      <sheetName val="Do LL List"/>
      <sheetName val="Do Alt List"/>
      <sheetName val="Do Masters Alt List"/>
      <sheetName val="Fines chart"/>
      <sheetName val="Code Viol."/>
      <sheetName val="Fines Fees Offences"/>
      <sheetName val="Fines Receipt Stored"/>
      <sheetName val="Officials"/>
      <sheetName val="CU Evaluation"/>
      <sheetName val="ScCard Set3&amp;Front"/>
      <sheetName val="ScCard Set 1&amp;2"/>
      <sheetName val="ScCard Code etc."/>
      <sheetName val="Medical Cert"/>
      <sheetName val="Unusual Ruling"/>
      <sheetName val="Light Measurements"/>
      <sheetName val="Qual EntryFee Rec"/>
      <sheetName val="Men's Entry 06"/>
      <sheetName val="Men's Withdrawal 06"/>
      <sheetName val="Combo Main Si&amp;Do"/>
      <sheetName val="Combo Masters Si&amp;Do"/>
      <sheetName val="Combo Qual 128&gt;8"/>
      <sheetName val="MatchSheet"/>
      <sheetName val="Module1"/>
      <sheetName val="ITF Men's Week 06 1"/>
    </sheetNames>
    <definedNames>
      <definedName name="Make_MatchShee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10.xml"/><Relationship Id="rId4"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6.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7.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8.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9.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pageSetUpPr fitToPage="1"/>
  </sheetPr>
  <dimension ref="A1:BK79"/>
  <sheetViews>
    <sheetView showGridLines="0" showZeros="0" tabSelected="1" topLeftCell="A16" workbookViewId="0">
      <selection activeCell="P40" sqref="P40"/>
    </sheetView>
  </sheetViews>
  <sheetFormatPr defaultRowHeight="12.75" x14ac:dyDescent="0.2"/>
  <cols>
    <col min="1" max="2" width="3.28515625" style="249" customWidth="1"/>
    <col min="3" max="3" width="4.7109375" style="249" customWidth="1"/>
    <col min="4" max="4" width="4.28515625" style="249" customWidth="1"/>
    <col min="5" max="5" width="12.7109375" style="249" customWidth="1"/>
    <col min="6" max="6" width="2.7109375" style="249" customWidth="1"/>
    <col min="7" max="7" width="7.7109375" style="249" customWidth="1"/>
    <col min="8" max="8" width="5.85546875" style="249" customWidth="1"/>
    <col min="9" max="9" width="2.140625" style="516" customWidth="1"/>
    <col min="10" max="10" width="10.7109375" style="249" customWidth="1"/>
    <col min="11" max="11" width="1.85546875" style="516" customWidth="1"/>
    <col min="12" max="12" width="10.7109375" style="249" customWidth="1"/>
    <col min="13" max="13" width="1.7109375" style="242" customWidth="1"/>
    <col min="14" max="14" width="10.7109375" style="249" customWidth="1"/>
    <col min="15" max="15" width="1.7109375" style="516" customWidth="1"/>
    <col min="16" max="16" width="10.7109375" style="249" customWidth="1"/>
    <col min="17" max="17" width="3.7109375" style="242" customWidth="1"/>
    <col min="18" max="18" width="0" style="249" hidden="1" customWidth="1"/>
    <col min="19" max="19" width="8.5703125" style="249" customWidth="1"/>
    <col min="20" max="20" width="6.85546875" style="249" hidden="1" customWidth="1"/>
    <col min="21" max="21" width="6.85546875" style="451" customWidth="1"/>
    <col min="22" max="22" width="4.42578125" style="517" customWidth="1"/>
    <col min="23" max="23" width="10.85546875" style="518" customWidth="1"/>
    <col min="24" max="24" width="12.140625" style="518" customWidth="1"/>
    <col min="25" max="25" width="6.42578125" style="454" customWidth="1"/>
    <col min="26" max="26" width="6.28515625" style="454" customWidth="1"/>
    <col min="27" max="27" width="7.42578125" style="454" customWidth="1"/>
    <col min="28" max="29" width="7" style="454" customWidth="1"/>
    <col min="30" max="30" width="8.5703125" style="454" customWidth="1"/>
    <col min="31" max="31" width="9.85546875" style="473" customWidth="1"/>
    <col min="32" max="32" width="9.140625" style="440"/>
    <col min="33" max="33" width="17" style="249" customWidth="1"/>
    <col min="34" max="34" width="10.7109375" style="249" customWidth="1"/>
    <col min="35" max="35" width="10" style="249" customWidth="1"/>
    <col min="36" max="37" width="9.140625" style="249"/>
    <col min="38" max="38" width="15.7109375" style="249" customWidth="1"/>
    <col min="39" max="39" width="10.42578125" style="249" customWidth="1"/>
    <col min="40" max="40" width="8.7109375" style="249" customWidth="1"/>
    <col min="41" max="41" width="9.5703125" style="249" customWidth="1"/>
    <col min="42" max="42" width="6.28515625" style="249" customWidth="1"/>
    <col min="43" max="43" width="7.28515625" style="249" customWidth="1"/>
    <col min="44" max="44" width="7.85546875" style="249" customWidth="1"/>
    <col min="45" max="45" width="8.140625" style="249" customWidth="1"/>
    <col min="46" max="46" width="7.85546875" style="249" customWidth="1"/>
    <col min="47" max="47" width="7.5703125" style="249" customWidth="1"/>
    <col min="48" max="61" width="9.140625" style="249"/>
    <col min="62" max="62" width="10.7109375" style="249" customWidth="1"/>
    <col min="63" max="65" width="9.140625" style="249"/>
    <col min="66" max="66" width="12.140625" style="249" customWidth="1"/>
    <col min="67" max="67" width="10.85546875" style="249" customWidth="1"/>
    <col min="68" max="256" width="9.140625" style="249"/>
    <col min="257" max="258" width="3.28515625" style="249" customWidth="1"/>
    <col min="259" max="259" width="4.7109375" style="249" customWidth="1"/>
    <col min="260" max="260" width="4.28515625" style="249" customWidth="1"/>
    <col min="261" max="261" width="12.7109375" style="249" customWidth="1"/>
    <col min="262" max="262" width="2.7109375" style="249" customWidth="1"/>
    <col min="263" max="263" width="7.7109375" style="249" customWidth="1"/>
    <col min="264" max="264" width="5.85546875" style="249" customWidth="1"/>
    <col min="265" max="265" width="2.140625" style="249" customWidth="1"/>
    <col min="266" max="266" width="10.7109375" style="249" customWidth="1"/>
    <col min="267" max="267" width="1.85546875" style="249" customWidth="1"/>
    <col min="268" max="268" width="10.7109375" style="249" customWidth="1"/>
    <col min="269" max="269" width="1.7109375" style="249" customWidth="1"/>
    <col min="270" max="270" width="10.7109375" style="249" customWidth="1"/>
    <col min="271" max="271" width="1.7109375" style="249" customWidth="1"/>
    <col min="272" max="272" width="10.7109375" style="249" customWidth="1"/>
    <col min="273" max="273" width="3.7109375" style="249" customWidth="1"/>
    <col min="274" max="274" width="0" style="249" hidden="1" customWidth="1"/>
    <col min="275" max="275" width="8.5703125" style="249" customWidth="1"/>
    <col min="276" max="276" width="0" style="249" hidden="1" customWidth="1"/>
    <col min="277" max="277" width="6.85546875" style="249" customWidth="1"/>
    <col min="278" max="278" width="4.42578125" style="249" customWidth="1"/>
    <col min="279" max="279" width="10.85546875" style="249" customWidth="1"/>
    <col min="280" max="280" width="12.140625" style="249" customWidth="1"/>
    <col min="281" max="281" width="6.42578125" style="249" customWidth="1"/>
    <col min="282" max="282" width="6.28515625" style="249" customWidth="1"/>
    <col min="283" max="283" width="7.42578125" style="249" customWidth="1"/>
    <col min="284" max="285" width="7" style="249" customWidth="1"/>
    <col min="286" max="286" width="8.5703125" style="249" customWidth="1"/>
    <col min="287" max="287" width="9.85546875" style="249" customWidth="1"/>
    <col min="288" max="288" width="9.140625" style="249"/>
    <col min="289" max="289" width="17" style="249" customWidth="1"/>
    <col min="290" max="290" width="10.7109375" style="249" customWidth="1"/>
    <col min="291" max="291" width="10" style="249" customWidth="1"/>
    <col min="292" max="293" width="9.140625" style="249"/>
    <col min="294" max="294" width="15.7109375" style="249" customWidth="1"/>
    <col min="295" max="295" width="10.42578125" style="249" customWidth="1"/>
    <col min="296" max="296" width="8.7109375" style="249" customWidth="1"/>
    <col min="297" max="297" width="9.5703125" style="249" customWidth="1"/>
    <col min="298" max="298" width="6.28515625" style="249" customWidth="1"/>
    <col min="299" max="299" width="7.28515625" style="249" customWidth="1"/>
    <col min="300" max="300" width="7.85546875" style="249" customWidth="1"/>
    <col min="301" max="301" width="8.140625" style="249" customWidth="1"/>
    <col min="302" max="302" width="7.85546875" style="249" customWidth="1"/>
    <col min="303" max="303" width="7.5703125" style="249" customWidth="1"/>
    <col min="304" max="317" width="9.140625" style="249"/>
    <col min="318" max="318" width="10.7109375" style="249" customWidth="1"/>
    <col min="319" max="321" width="9.140625" style="249"/>
    <col min="322" max="322" width="12.140625" style="249" customWidth="1"/>
    <col min="323" max="323" width="10.85546875" style="249" customWidth="1"/>
    <col min="324" max="512" width="9.140625" style="249"/>
    <col min="513" max="514" width="3.28515625" style="249" customWidth="1"/>
    <col min="515" max="515" width="4.7109375" style="249" customWidth="1"/>
    <col min="516" max="516" width="4.28515625" style="249" customWidth="1"/>
    <col min="517" max="517" width="12.7109375" style="249" customWidth="1"/>
    <col min="518" max="518" width="2.7109375" style="249" customWidth="1"/>
    <col min="519" max="519" width="7.7109375" style="249" customWidth="1"/>
    <col min="520" max="520" width="5.85546875" style="249" customWidth="1"/>
    <col min="521" max="521" width="2.140625" style="249" customWidth="1"/>
    <col min="522" max="522" width="10.7109375" style="249" customWidth="1"/>
    <col min="523" max="523" width="1.85546875" style="249" customWidth="1"/>
    <col min="524" max="524" width="10.7109375" style="249" customWidth="1"/>
    <col min="525" max="525" width="1.7109375" style="249" customWidth="1"/>
    <col min="526" max="526" width="10.7109375" style="249" customWidth="1"/>
    <col min="527" max="527" width="1.7109375" style="249" customWidth="1"/>
    <col min="528" max="528" width="10.7109375" style="249" customWidth="1"/>
    <col min="529" max="529" width="3.7109375" style="249" customWidth="1"/>
    <col min="530" max="530" width="0" style="249" hidden="1" customWidth="1"/>
    <col min="531" max="531" width="8.5703125" style="249" customWidth="1"/>
    <col min="532" max="532" width="0" style="249" hidden="1" customWidth="1"/>
    <col min="533" max="533" width="6.85546875" style="249" customWidth="1"/>
    <col min="534" max="534" width="4.42578125" style="249" customWidth="1"/>
    <col min="535" max="535" width="10.85546875" style="249" customWidth="1"/>
    <col min="536" max="536" width="12.140625" style="249" customWidth="1"/>
    <col min="537" max="537" width="6.42578125" style="249" customWidth="1"/>
    <col min="538" max="538" width="6.28515625" style="249" customWidth="1"/>
    <col min="539" max="539" width="7.42578125" style="249" customWidth="1"/>
    <col min="540" max="541" width="7" style="249" customWidth="1"/>
    <col min="542" max="542" width="8.5703125" style="249" customWidth="1"/>
    <col min="543" max="543" width="9.85546875" style="249" customWidth="1"/>
    <col min="544" max="544" width="9.140625" style="249"/>
    <col min="545" max="545" width="17" style="249" customWidth="1"/>
    <col min="546" max="546" width="10.7109375" style="249" customWidth="1"/>
    <col min="547" max="547" width="10" style="249" customWidth="1"/>
    <col min="548" max="549" width="9.140625" style="249"/>
    <col min="550" max="550" width="15.7109375" style="249" customWidth="1"/>
    <col min="551" max="551" width="10.42578125" style="249" customWidth="1"/>
    <col min="552" max="552" width="8.7109375" style="249" customWidth="1"/>
    <col min="553" max="553" width="9.5703125" style="249" customWidth="1"/>
    <col min="554" max="554" width="6.28515625" style="249" customWidth="1"/>
    <col min="555" max="555" width="7.28515625" style="249" customWidth="1"/>
    <col min="556" max="556" width="7.85546875" style="249" customWidth="1"/>
    <col min="557" max="557" width="8.140625" style="249" customWidth="1"/>
    <col min="558" max="558" width="7.85546875" style="249" customWidth="1"/>
    <col min="559" max="559" width="7.5703125" style="249" customWidth="1"/>
    <col min="560" max="573" width="9.140625" style="249"/>
    <col min="574" max="574" width="10.7109375" style="249" customWidth="1"/>
    <col min="575" max="577" width="9.140625" style="249"/>
    <col min="578" max="578" width="12.140625" style="249" customWidth="1"/>
    <col min="579" max="579" width="10.85546875" style="249" customWidth="1"/>
    <col min="580" max="768" width="9.140625" style="249"/>
    <col min="769" max="770" width="3.28515625" style="249" customWidth="1"/>
    <col min="771" max="771" width="4.7109375" style="249" customWidth="1"/>
    <col min="772" max="772" width="4.28515625" style="249" customWidth="1"/>
    <col min="773" max="773" width="12.7109375" style="249" customWidth="1"/>
    <col min="774" max="774" width="2.7109375" style="249" customWidth="1"/>
    <col min="775" max="775" width="7.7109375" style="249" customWidth="1"/>
    <col min="776" max="776" width="5.85546875" style="249" customWidth="1"/>
    <col min="777" max="777" width="2.140625" style="249" customWidth="1"/>
    <col min="778" max="778" width="10.7109375" style="249" customWidth="1"/>
    <col min="779" max="779" width="1.85546875" style="249" customWidth="1"/>
    <col min="780" max="780" width="10.7109375" style="249" customWidth="1"/>
    <col min="781" max="781" width="1.7109375" style="249" customWidth="1"/>
    <col min="782" max="782" width="10.7109375" style="249" customWidth="1"/>
    <col min="783" max="783" width="1.7109375" style="249" customWidth="1"/>
    <col min="784" max="784" width="10.7109375" style="249" customWidth="1"/>
    <col min="785" max="785" width="3.7109375" style="249" customWidth="1"/>
    <col min="786" max="786" width="0" style="249" hidden="1" customWidth="1"/>
    <col min="787" max="787" width="8.5703125" style="249" customWidth="1"/>
    <col min="788" max="788" width="0" style="249" hidden="1" customWidth="1"/>
    <col min="789" max="789" width="6.85546875" style="249" customWidth="1"/>
    <col min="790" max="790" width="4.42578125" style="249" customWidth="1"/>
    <col min="791" max="791" width="10.85546875" style="249" customWidth="1"/>
    <col min="792" max="792" width="12.140625" style="249" customWidth="1"/>
    <col min="793" max="793" width="6.42578125" style="249" customWidth="1"/>
    <col min="794" max="794" width="6.28515625" style="249" customWidth="1"/>
    <col min="795" max="795" width="7.42578125" style="249" customWidth="1"/>
    <col min="796" max="797" width="7" style="249" customWidth="1"/>
    <col min="798" max="798" width="8.5703125" style="249" customWidth="1"/>
    <col min="799" max="799" width="9.85546875" style="249" customWidth="1"/>
    <col min="800" max="800" width="9.140625" style="249"/>
    <col min="801" max="801" width="17" style="249" customWidth="1"/>
    <col min="802" max="802" width="10.7109375" style="249" customWidth="1"/>
    <col min="803" max="803" width="10" style="249" customWidth="1"/>
    <col min="804" max="805" width="9.140625" style="249"/>
    <col min="806" max="806" width="15.7109375" style="249" customWidth="1"/>
    <col min="807" max="807" width="10.42578125" style="249" customWidth="1"/>
    <col min="808" max="808" width="8.7109375" style="249" customWidth="1"/>
    <col min="809" max="809" width="9.5703125" style="249" customWidth="1"/>
    <col min="810" max="810" width="6.28515625" style="249" customWidth="1"/>
    <col min="811" max="811" width="7.28515625" style="249" customWidth="1"/>
    <col min="812" max="812" width="7.85546875" style="249" customWidth="1"/>
    <col min="813" max="813" width="8.140625" style="249" customWidth="1"/>
    <col min="814" max="814" width="7.85546875" style="249" customWidth="1"/>
    <col min="815" max="815" width="7.5703125" style="249" customWidth="1"/>
    <col min="816" max="829" width="9.140625" style="249"/>
    <col min="830" max="830" width="10.7109375" style="249" customWidth="1"/>
    <col min="831" max="833" width="9.140625" style="249"/>
    <col min="834" max="834" width="12.140625" style="249" customWidth="1"/>
    <col min="835" max="835" width="10.85546875" style="249" customWidth="1"/>
    <col min="836" max="1024" width="9.140625" style="249"/>
    <col min="1025" max="1026" width="3.28515625" style="249" customWidth="1"/>
    <col min="1027" max="1027" width="4.7109375" style="249" customWidth="1"/>
    <col min="1028" max="1028" width="4.28515625" style="249" customWidth="1"/>
    <col min="1029" max="1029" width="12.7109375" style="249" customWidth="1"/>
    <col min="1030" max="1030" width="2.7109375" style="249" customWidth="1"/>
    <col min="1031" max="1031" width="7.7109375" style="249" customWidth="1"/>
    <col min="1032" max="1032" width="5.85546875" style="249" customWidth="1"/>
    <col min="1033" max="1033" width="2.140625" style="249" customWidth="1"/>
    <col min="1034" max="1034" width="10.7109375" style="249" customWidth="1"/>
    <col min="1035" max="1035" width="1.85546875" style="249" customWidth="1"/>
    <col min="1036" max="1036" width="10.7109375" style="249" customWidth="1"/>
    <col min="1037" max="1037" width="1.7109375" style="249" customWidth="1"/>
    <col min="1038" max="1038" width="10.7109375" style="249" customWidth="1"/>
    <col min="1039" max="1039" width="1.7109375" style="249" customWidth="1"/>
    <col min="1040" max="1040" width="10.7109375" style="249" customWidth="1"/>
    <col min="1041" max="1041" width="3.7109375" style="249" customWidth="1"/>
    <col min="1042" max="1042" width="0" style="249" hidden="1" customWidth="1"/>
    <col min="1043" max="1043" width="8.5703125" style="249" customWidth="1"/>
    <col min="1044" max="1044" width="0" style="249" hidden="1" customWidth="1"/>
    <col min="1045" max="1045" width="6.85546875" style="249" customWidth="1"/>
    <col min="1046" max="1046" width="4.42578125" style="249" customWidth="1"/>
    <col min="1047" max="1047" width="10.85546875" style="249" customWidth="1"/>
    <col min="1048" max="1048" width="12.140625" style="249" customWidth="1"/>
    <col min="1049" max="1049" width="6.42578125" style="249" customWidth="1"/>
    <col min="1050" max="1050" width="6.28515625" style="249" customWidth="1"/>
    <col min="1051" max="1051" width="7.42578125" style="249" customWidth="1"/>
    <col min="1052" max="1053" width="7" style="249" customWidth="1"/>
    <col min="1054" max="1054" width="8.5703125" style="249" customWidth="1"/>
    <col min="1055" max="1055" width="9.85546875" style="249" customWidth="1"/>
    <col min="1056" max="1056" width="9.140625" style="249"/>
    <col min="1057" max="1057" width="17" style="249" customWidth="1"/>
    <col min="1058" max="1058" width="10.7109375" style="249" customWidth="1"/>
    <col min="1059" max="1059" width="10" style="249" customWidth="1"/>
    <col min="1060" max="1061" width="9.140625" style="249"/>
    <col min="1062" max="1062" width="15.7109375" style="249" customWidth="1"/>
    <col min="1063" max="1063" width="10.42578125" style="249" customWidth="1"/>
    <col min="1064" max="1064" width="8.7109375" style="249" customWidth="1"/>
    <col min="1065" max="1065" width="9.5703125" style="249" customWidth="1"/>
    <col min="1066" max="1066" width="6.28515625" style="249" customWidth="1"/>
    <col min="1067" max="1067" width="7.28515625" style="249" customWidth="1"/>
    <col min="1068" max="1068" width="7.85546875" style="249" customWidth="1"/>
    <col min="1069" max="1069" width="8.140625" style="249" customWidth="1"/>
    <col min="1070" max="1070" width="7.85546875" style="249" customWidth="1"/>
    <col min="1071" max="1071" width="7.5703125" style="249" customWidth="1"/>
    <col min="1072" max="1085" width="9.140625" style="249"/>
    <col min="1086" max="1086" width="10.7109375" style="249" customWidth="1"/>
    <col min="1087" max="1089" width="9.140625" style="249"/>
    <col min="1090" max="1090" width="12.140625" style="249" customWidth="1"/>
    <col min="1091" max="1091" width="10.85546875" style="249" customWidth="1"/>
    <col min="1092" max="1280" width="9.140625" style="249"/>
    <col min="1281" max="1282" width="3.28515625" style="249" customWidth="1"/>
    <col min="1283" max="1283" width="4.7109375" style="249" customWidth="1"/>
    <col min="1284" max="1284" width="4.28515625" style="249" customWidth="1"/>
    <col min="1285" max="1285" width="12.7109375" style="249" customWidth="1"/>
    <col min="1286" max="1286" width="2.7109375" style="249" customWidth="1"/>
    <col min="1287" max="1287" width="7.7109375" style="249" customWidth="1"/>
    <col min="1288" max="1288" width="5.85546875" style="249" customWidth="1"/>
    <col min="1289" max="1289" width="2.140625" style="249" customWidth="1"/>
    <col min="1290" max="1290" width="10.7109375" style="249" customWidth="1"/>
    <col min="1291" max="1291" width="1.85546875" style="249" customWidth="1"/>
    <col min="1292" max="1292" width="10.7109375" style="249" customWidth="1"/>
    <col min="1293" max="1293" width="1.7109375" style="249" customWidth="1"/>
    <col min="1294" max="1294" width="10.7109375" style="249" customWidth="1"/>
    <col min="1295" max="1295" width="1.7109375" style="249" customWidth="1"/>
    <col min="1296" max="1296" width="10.7109375" style="249" customWidth="1"/>
    <col min="1297" max="1297" width="3.7109375" style="249" customWidth="1"/>
    <col min="1298" max="1298" width="0" style="249" hidden="1" customWidth="1"/>
    <col min="1299" max="1299" width="8.5703125" style="249" customWidth="1"/>
    <col min="1300" max="1300" width="0" style="249" hidden="1" customWidth="1"/>
    <col min="1301" max="1301" width="6.85546875" style="249" customWidth="1"/>
    <col min="1302" max="1302" width="4.42578125" style="249" customWidth="1"/>
    <col min="1303" max="1303" width="10.85546875" style="249" customWidth="1"/>
    <col min="1304" max="1304" width="12.140625" style="249" customWidth="1"/>
    <col min="1305" max="1305" width="6.42578125" style="249" customWidth="1"/>
    <col min="1306" max="1306" width="6.28515625" style="249" customWidth="1"/>
    <col min="1307" max="1307" width="7.42578125" style="249" customWidth="1"/>
    <col min="1308" max="1309" width="7" style="249" customWidth="1"/>
    <col min="1310" max="1310" width="8.5703125" style="249" customWidth="1"/>
    <col min="1311" max="1311" width="9.85546875" style="249" customWidth="1"/>
    <col min="1312" max="1312" width="9.140625" style="249"/>
    <col min="1313" max="1313" width="17" style="249" customWidth="1"/>
    <col min="1314" max="1314" width="10.7109375" style="249" customWidth="1"/>
    <col min="1315" max="1315" width="10" style="249" customWidth="1"/>
    <col min="1316" max="1317" width="9.140625" style="249"/>
    <col min="1318" max="1318" width="15.7109375" style="249" customWidth="1"/>
    <col min="1319" max="1319" width="10.42578125" style="249" customWidth="1"/>
    <col min="1320" max="1320" width="8.7109375" style="249" customWidth="1"/>
    <col min="1321" max="1321" width="9.5703125" style="249" customWidth="1"/>
    <col min="1322" max="1322" width="6.28515625" style="249" customWidth="1"/>
    <col min="1323" max="1323" width="7.28515625" style="249" customWidth="1"/>
    <col min="1324" max="1324" width="7.85546875" style="249" customWidth="1"/>
    <col min="1325" max="1325" width="8.140625" style="249" customWidth="1"/>
    <col min="1326" max="1326" width="7.85546875" style="249" customWidth="1"/>
    <col min="1327" max="1327" width="7.5703125" style="249" customWidth="1"/>
    <col min="1328" max="1341" width="9.140625" style="249"/>
    <col min="1342" max="1342" width="10.7109375" style="249" customWidth="1"/>
    <col min="1343" max="1345" width="9.140625" style="249"/>
    <col min="1346" max="1346" width="12.140625" style="249" customWidth="1"/>
    <col min="1347" max="1347" width="10.85546875" style="249" customWidth="1"/>
    <col min="1348" max="1536" width="9.140625" style="249"/>
    <col min="1537" max="1538" width="3.28515625" style="249" customWidth="1"/>
    <col min="1539" max="1539" width="4.7109375" style="249" customWidth="1"/>
    <col min="1540" max="1540" width="4.28515625" style="249" customWidth="1"/>
    <col min="1541" max="1541" width="12.7109375" style="249" customWidth="1"/>
    <col min="1542" max="1542" width="2.7109375" style="249" customWidth="1"/>
    <col min="1543" max="1543" width="7.7109375" style="249" customWidth="1"/>
    <col min="1544" max="1544" width="5.85546875" style="249" customWidth="1"/>
    <col min="1545" max="1545" width="2.140625" style="249" customWidth="1"/>
    <col min="1546" max="1546" width="10.7109375" style="249" customWidth="1"/>
    <col min="1547" max="1547" width="1.85546875" style="249" customWidth="1"/>
    <col min="1548" max="1548" width="10.7109375" style="249" customWidth="1"/>
    <col min="1549" max="1549" width="1.7109375" style="249" customWidth="1"/>
    <col min="1550" max="1550" width="10.7109375" style="249" customWidth="1"/>
    <col min="1551" max="1551" width="1.7109375" style="249" customWidth="1"/>
    <col min="1552" max="1552" width="10.7109375" style="249" customWidth="1"/>
    <col min="1553" max="1553" width="3.7109375" style="249" customWidth="1"/>
    <col min="1554" max="1554" width="0" style="249" hidden="1" customWidth="1"/>
    <col min="1555" max="1555" width="8.5703125" style="249" customWidth="1"/>
    <col min="1556" max="1556" width="0" style="249" hidden="1" customWidth="1"/>
    <col min="1557" max="1557" width="6.85546875" style="249" customWidth="1"/>
    <col min="1558" max="1558" width="4.42578125" style="249" customWidth="1"/>
    <col min="1559" max="1559" width="10.85546875" style="249" customWidth="1"/>
    <col min="1560" max="1560" width="12.140625" style="249" customWidth="1"/>
    <col min="1561" max="1561" width="6.42578125" style="249" customWidth="1"/>
    <col min="1562" max="1562" width="6.28515625" style="249" customWidth="1"/>
    <col min="1563" max="1563" width="7.42578125" style="249" customWidth="1"/>
    <col min="1564" max="1565" width="7" style="249" customWidth="1"/>
    <col min="1566" max="1566" width="8.5703125" style="249" customWidth="1"/>
    <col min="1567" max="1567" width="9.85546875" style="249" customWidth="1"/>
    <col min="1568" max="1568" width="9.140625" style="249"/>
    <col min="1569" max="1569" width="17" style="249" customWidth="1"/>
    <col min="1570" max="1570" width="10.7109375" style="249" customWidth="1"/>
    <col min="1571" max="1571" width="10" style="249" customWidth="1"/>
    <col min="1572" max="1573" width="9.140625" style="249"/>
    <col min="1574" max="1574" width="15.7109375" style="249" customWidth="1"/>
    <col min="1575" max="1575" width="10.42578125" style="249" customWidth="1"/>
    <col min="1576" max="1576" width="8.7109375" style="249" customWidth="1"/>
    <col min="1577" max="1577" width="9.5703125" style="249" customWidth="1"/>
    <col min="1578" max="1578" width="6.28515625" style="249" customWidth="1"/>
    <col min="1579" max="1579" width="7.28515625" style="249" customWidth="1"/>
    <col min="1580" max="1580" width="7.85546875" style="249" customWidth="1"/>
    <col min="1581" max="1581" width="8.140625" style="249" customWidth="1"/>
    <col min="1582" max="1582" width="7.85546875" style="249" customWidth="1"/>
    <col min="1583" max="1583" width="7.5703125" style="249" customWidth="1"/>
    <col min="1584" max="1597" width="9.140625" style="249"/>
    <col min="1598" max="1598" width="10.7109375" style="249" customWidth="1"/>
    <col min="1599" max="1601" width="9.140625" style="249"/>
    <col min="1602" max="1602" width="12.140625" style="249" customWidth="1"/>
    <col min="1603" max="1603" width="10.85546875" style="249" customWidth="1"/>
    <col min="1604" max="1792" width="9.140625" style="249"/>
    <col min="1793" max="1794" width="3.28515625" style="249" customWidth="1"/>
    <col min="1795" max="1795" width="4.7109375" style="249" customWidth="1"/>
    <col min="1796" max="1796" width="4.28515625" style="249" customWidth="1"/>
    <col min="1797" max="1797" width="12.7109375" style="249" customWidth="1"/>
    <col min="1798" max="1798" width="2.7109375" style="249" customWidth="1"/>
    <col min="1799" max="1799" width="7.7109375" style="249" customWidth="1"/>
    <col min="1800" max="1800" width="5.85546875" style="249" customWidth="1"/>
    <col min="1801" max="1801" width="2.140625" style="249" customWidth="1"/>
    <col min="1802" max="1802" width="10.7109375" style="249" customWidth="1"/>
    <col min="1803" max="1803" width="1.85546875" style="249" customWidth="1"/>
    <col min="1804" max="1804" width="10.7109375" style="249" customWidth="1"/>
    <col min="1805" max="1805" width="1.7109375" style="249" customWidth="1"/>
    <col min="1806" max="1806" width="10.7109375" style="249" customWidth="1"/>
    <col min="1807" max="1807" width="1.7109375" style="249" customWidth="1"/>
    <col min="1808" max="1808" width="10.7109375" style="249" customWidth="1"/>
    <col min="1809" max="1809" width="3.7109375" style="249" customWidth="1"/>
    <col min="1810" max="1810" width="0" style="249" hidden="1" customWidth="1"/>
    <col min="1811" max="1811" width="8.5703125" style="249" customWidth="1"/>
    <col min="1812" max="1812" width="0" style="249" hidden="1" customWidth="1"/>
    <col min="1813" max="1813" width="6.85546875" style="249" customWidth="1"/>
    <col min="1814" max="1814" width="4.42578125" style="249" customWidth="1"/>
    <col min="1815" max="1815" width="10.85546875" style="249" customWidth="1"/>
    <col min="1816" max="1816" width="12.140625" style="249" customWidth="1"/>
    <col min="1817" max="1817" width="6.42578125" style="249" customWidth="1"/>
    <col min="1818" max="1818" width="6.28515625" style="249" customWidth="1"/>
    <col min="1819" max="1819" width="7.42578125" style="249" customWidth="1"/>
    <col min="1820" max="1821" width="7" style="249" customWidth="1"/>
    <col min="1822" max="1822" width="8.5703125" style="249" customWidth="1"/>
    <col min="1823" max="1823" width="9.85546875" style="249" customWidth="1"/>
    <col min="1824" max="1824" width="9.140625" style="249"/>
    <col min="1825" max="1825" width="17" style="249" customWidth="1"/>
    <col min="1826" max="1826" width="10.7109375" style="249" customWidth="1"/>
    <col min="1827" max="1827" width="10" style="249" customWidth="1"/>
    <col min="1828" max="1829" width="9.140625" style="249"/>
    <col min="1830" max="1830" width="15.7109375" style="249" customWidth="1"/>
    <col min="1831" max="1831" width="10.42578125" style="249" customWidth="1"/>
    <col min="1832" max="1832" width="8.7109375" style="249" customWidth="1"/>
    <col min="1833" max="1833" width="9.5703125" style="249" customWidth="1"/>
    <col min="1834" max="1834" width="6.28515625" style="249" customWidth="1"/>
    <col min="1835" max="1835" width="7.28515625" style="249" customWidth="1"/>
    <col min="1836" max="1836" width="7.85546875" style="249" customWidth="1"/>
    <col min="1837" max="1837" width="8.140625" style="249" customWidth="1"/>
    <col min="1838" max="1838" width="7.85546875" style="249" customWidth="1"/>
    <col min="1839" max="1839" width="7.5703125" style="249" customWidth="1"/>
    <col min="1840" max="1853" width="9.140625" style="249"/>
    <col min="1854" max="1854" width="10.7109375" style="249" customWidth="1"/>
    <col min="1855" max="1857" width="9.140625" style="249"/>
    <col min="1858" max="1858" width="12.140625" style="249" customWidth="1"/>
    <col min="1859" max="1859" width="10.85546875" style="249" customWidth="1"/>
    <col min="1860" max="2048" width="9.140625" style="249"/>
    <col min="2049" max="2050" width="3.28515625" style="249" customWidth="1"/>
    <col min="2051" max="2051" width="4.7109375" style="249" customWidth="1"/>
    <col min="2052" max="2052" width="4.28515625" style="249" customWidth="1"/>
    <col min="2053" max="2053" width="12.7109375" style="249" customWidth="1"/>
    <col min="2054" max="2054" width="2.7109375" style="249" customWidth="1"/>
    <col min="2055" max="2055" width="7.7109375" style="249" customWidth="1"/>
    <col min="2056" max="2056" width="5.85546875" style="249" customWidth="1"/>
    <col min="2057" max="2057" width="2.140625" style="249" customWidth="1"/>
    <col min="2058" max="2058" width="10.7109375" style="249" customWidth="1"/>
    <col min="2059" max="2059" width="1.85546875" style="249" customWidth="1"/>
    <col min="2060" max="2060" width="10.7109375" style="249" customWidth="1"/>
    <col min="2061" max="2061" width="1.7109375" style="249" customWidth="1"/>
    <col min="2062" max="2062" width="10.7109375" style="249" customWidth="1"/>
    <col min="2063" max="2063" width="1.7109375" style="249" customWidth="1"/>
    <col min="2064" max="2064" width="10.7109375" style="249" customWidth="1"/>
    <col min="2065" max="2065" width="3.7109375" style="249" customWidth="1"/>
    <col min="2066" max="2066" width="0" style="249" hidden="1" customWidth="1"/>
    <col min="2067" max="2067" width="8.5703125" style="249" customWidth="1"/>
    <col min="2068" max="2068" width="0" style="249" hidden="1" customWidth="1"/>
    <col min="2069" max="2069" width="6.85546875" style="249" customWidth="1"/>
    <col min="2070" max="2070" width="4.42578125" style="249" customWidth="1"/>
    <col min="2071" max="2071" width="10.85546875" style="249" customWidth="1"/>
    <col min="2072" max="2072" width="12.140625" style="249" customWidth="1"/>
    <col min="2073" max="2073" width="6.42578125" style="249" customWidth="1"/>
    <col min="2074" max="2074" width="6.28515625" style="249" customWidth="1"/>
    <col min="2075" max="2075" width="7.42578125" style="249" customWidth="1"/>
    <col min="2076" max="2077" width="7" style="249" customWidth="1"/>
    <col min="2078" max="2078" width="8.5703125" style="249" customWidth="1"/>
    <col min="2079" max="2079" width="9.85546875" style="249" customWidth="1"/>
    <col min="2080" max="2080" width="9.140625" style="249"/>
    <col min="2081" max="2081" width="17" style="249" customWidth="1"/>
    <col min="2082" max="2082" width="10.7109375" style="249" customWidth="1"/>
    <col min="2083" max="2083" width="10" style="249" customWidth="1"/>
    <col min="2084" max="2085" width="9.140625" style="249"/>
    <col min="2086" max="2086" width="15.7109375" style="249" customWidth="1"/>
    <col min="2087" max="2087" width="10.42578125" style="249" customWidth="1"/>
    <col min="2088" max="2088" width="8.7109375" style="249" customWidth="1"/>
    <col min="2089" max="2089" width="9.5703125" style="249" customWidth="1"/>
    <col min="2090" max="2090" width="6.28515625" style="249" customWidth="1"/>
    <col min="2091" max="2091" width="7.28515625" style="249" customWidth="1"/>
    <col min="2092" max="2092" width="7.85546875" style="249" customWidth="1"/>
    <col min="2093" max="2093" width="8.140625" style="249" customWidth="1"/>
    <col min="2094" max="2094" width="7.85546875" style="249" customWidth="1"/>
    <col min="2095" max="2095" width="7.5703125" style="249" customWidth="1"/>
    <col min="2096" max="2109" width="9.140625" style="249"/>
    <col min="2110" max="2110" width="10.7109375" style="249" customWidth="1"/>
    <col min="2111" max="2113" width="9.140625" style="249"/>
    <col min="2114" max="2114" width="12.140625" style="249" customWidth="1"/>
    <col min="2115" max="2115" width="10.85546875" style="249" customWidth="1"/>
    <col min="2116" max="2304" width="9.140625" style="249"/>
    <col min="2305" max="2306" width="3.28515625" style="249" customWidth="1"/>
    <col min="2307" max="2307" width="4.7109375" style="249" customWidth="1"/>
    <col min="2308" max="2308" width="4.28515625" style="249" customWidth="1"/>
    <col min="2309" max="2309" width="12.7109375" style="249" customWidth="1"/>
    <col min="2310" max="2310" width="2.7109375" style="249" customWidth="1"/>
    <col min="2311" max="2311" width="7.7109375" style="249" customWidth="1"/>
    <col min="2312" max="2312" width="5.85546875" style="249" customWidth="1"/>
    <col min="2313" max="2313" width="2.140625" style="249" customWidth="1"/>
    <col min="2314" max="2314" width="10.7109375" style="249" customWidth="1"/>
    <col min="2315" max="2315" width="1.85546875" style="249" customWidth="1"/>
    <col min="2316" max="2316" width="10.7109375" style="249" customWidth="1"/>
    <col min="2317" max="2317" width="1.7109375" style="249" customWidth="1"/>
    <col min="2318" max="2318" width="10.7109375" style="249" customWidth="1"/>
    <col min="2319" max="2319" width="1.7109375" style="249" customWidth="1"/>
    <col min="2320" max="2320" width="10.7109375" style="249" customWidth="1"/>
    <col min="2321" max="2321" width="3.7109375" style="249" customWidth="1"/>
    <col min="2322" max="2322" width="0" style="249" hidden="1" customWidth="1"/>
    <col min="2323" max="2323" width="8.5703125" style="249" customWidth="1"/>
    <col min="2324" max="2324" width="0" style="249" hidden="1" customWidth="1"/>
    <col min="2325" max="2325" width="6.85546875" style="249" customWidth="1"/>
    <col min="2326" max="2326" width="4.42578125" style="249" customWidth="1"/>
    <col min="2327" max="2327" width="10.85546875" style="249" customWidth="1"/>
    <col min="2328" max="2328" width="12.140625" style="249" customWidth="1"/>
    <col min="2329" max="2329" width="6.42578125" style="249" customWidth="1"/>
    <col min="2330" max="2330" width="6.28515625" style="249" customWidth="1"/>
    <col min="2331" max="2331" width="7.42578125" style="249" customWidth="1"/>
    <col min="2332" max="2333" width="7" style="249" customWidth="1"/>
    <col min="2334" max="2334" width="8.5703125" style="249" customWidth="1"/>
    <col min="2335" max="2335" width="9.85546875" style="249" customWidth="1"/>
    <col min="2336" max="2336" width="9.140625" style="249"/>
    <col min="2337" max="2337" width="17" style="249" customWidth="1"/>
    <col min="2338" max="2338" width="10.7109375" style="249" customWidth="1"/>
    <col min="2339" max="2339" width="10" style="249" customWidth="1"/>
    <col min="2340" max="2341" width="9.140625" style="249"/>
    <col min="2342" max="2342" width="15.7109375" style="249" customWidth="1"/>
    <col min="2343" max="2343" width="10.42578125" style="249" customWidth="1"/>
    <col min="2344" max="2344" width="8.7109375" style="249" customWidth="1"/>
    <col min="2345" max="2345" width="9.5703125" style="249" customWidth="1"/>
    <col min="2346" max="2346" width="6.28515625" style="249" customWidth="1"/>
    <col min="2347" max="2347" width="7.28515625" style="249" customWidth="1"/>
    <col min="2348" max="2348" width="7.85546875" style="249" customWidth="1"/>
    <col min="2349" max="2349" width="8.140625" style="249" customWidth="1"/>
    <col min="2350" max="2350" width="7.85546875" style="249" customWidth="1"/>
    <col min="2351" max="2351" width="7.5703125" style="249" customWidth="1"/>
    <col min="2352" max="2365" width="9.140625" style="249"/>
    <col min="2366" max="2366" width="10.7109375" style="249" customWidth="1"/>
    <col min="2367" max="2369" width="9.140625" style="249"/>
    <col min="2370" max="2370" width="12.140625" style="249" customWidth="1"/>
    <col min="2371" max="2371" width="10.85546875" style="249" customWidth="1"/>
    <col min="2372" max="2560" width="9.140625" style="249"/>
    <col min="2561" max="2562" width="3.28515625" style="249" customWidth="1"/>
    <col min="2563" max="2563" width="4.7109375" style="249" customWidth="1"/>
    <col min="2564" max="2564" width="4.28515625" style="249" customWidth="1"/>
    <col min="2565" max="2565" width="12.7109375" style="249" customWidth="1"/>
    <col min="2566" max="2566" width="2.7109375" style="249" customWidth="1"/>
    <col min="2567" max="2567" width="7.7109375" style="249" customWidth="1"/>
    <col min="2568" max="2568" width="5.85546875" style="249" customWidth="1"/>
    <col min="2569" max="2569" width="2.140625" style="249" customWidth="1"/>
    <col min="2570" max="2570" width="10.7109375" style="249" customWidth="1"/>
    <col min="2571" max="2571" width="1.85546875" style="249" customWidth="1"/>
    <col min="2572" max="2572" width="10.7109375" style="249" customWidth="1"/>
    <col min="2573" max="2573" width="1.7109375" style="249" customWidth="1"/>
    <col min="2574" max="2574" width="10.7109375" style="249" customWidth="1"/>
    <col min="2575" max="2575" width="1.7109375" style="249" customWidth="1"/>
    <col min="2576" max="2576" width="10.7109375" style="249" customWidth="1"/>
    <col min="2577" max="2577" width="3.7109375" style="249" customWidth="1"/>
    <col min="2578" max="2578" width="0" style="249" hidden="1" customWidth="1"/>
    <col min="2579" max="2579" width="8.5703125" style="249" customWidth="1"/>
    <col min="2580" max="2580" width="0" style="249" hidden="1" customWidth="1"/>
    <col min="2581" max="2581" width="6.85546875" style="249" customWidth="1"/>
    <col min="2582" max="2582" width="4.42578125" style="249" customWidth="1"/>
    <col min="2583" max="2583" width="10.85546875" style="249" customWidth="1"/>
    <col min="2584" max="2584" width="12.140625" style="249" customWidth="1"/>
    <col min="2585" max="2585" width="6.42578125" style="249" customWidth="1"/>
    <col min="2586" max="2586" width="6.28515625" style="249" customWidth="1"/>
    <col min="2587" max="2587" width="7.42578125" style="249" customWidth="1"/>
    <col min="2588" max="2589" width="7" style="249" customWidth="1"/>
    <col min="2590" max="2590" width="8.5703125" style="249" customWidth="1"/>
    <col min="2591" max="2591" width="9.85546875" style="249" customWidth="1"/>
    <col min="2592" max="2592" width="9.140625" style="249"/>
    <col min="2593" max="2593" width="17" style="249" customWidth="1"/>
    <col min="2594" max="2594" width="10.7109375" style="249" customWidth="1"/>
    <col min="2595" max="2595" width="10" style="249" customWidth="1"/>
    <col min="2596" max="2597" width="9.140625" style="249"/>
    <col min="2598" max="2598" width="15.7109375" style="249" customWidth="1"/>
    <col min="2599" max="2599" width="10.42578125" style="249" customWidth="1"/>
    <col min="2600" max="2600" width="8.7109375" style="249" customWidth="1"/>
    <col min="2601" max="2601" width="9.5703125" style="249" customWidth="1"/>
    <col min="2602" max="2602" width="6.28515625" style="249" customWidth="1"/>
    <col min="2603" max="2603" width="7.28515625" style="249" customWidth="1"/>
    <col min="2604" max="2604" width="7.85546875" style="249" customWidth="1"/>
    <col min="2605" max="2605" width="8.140625" style="249" customWidth="1"/>
    <col min="2606" max="2606" width="7.85546875" style="249" customWidth="1"/>
    <col min="2607" max="2607" width="7.5703125" style="249" customWidth="1"/>
    <col min="2608" max="2621" width="9.140625" style="249"/>
    <col min="2622" max="2622" width="10.7109375" style="249" customWidth="1"/>
    <col min="2623" max="2625" width="9.140625" style="249"/>
    <col min="2626" max="2626" width="12.140625" style="249" customWidth="1"/>
    <col min="2627" max="2627" width="10.85546875" style="249" customWidth="1"/>
    <col min="2628" max="2816" width="9.140625" style="249"/>
    <col min="2817" max="2818" width="3.28515625" style="249" customWidth="1"/>
    <col min="2819" max="2819" width="4.7109375" style="249" customWidth="1"/>
    <col min="2820" max="2820" width="4.28515625" style="249" customWidth="1"/>
    <col min="2821" max="2821" width="12.7109375" style="249" customWidth="1"/>
    <col min="2822" max="2822" width="2.7109375" style="249" customWidth="1"/>
    <col min="2823" max="2823" width="7.7109375" style="249" customWidth="1"/>
    <col min="2824" max="2824" width="5.85546875" style="249" customWidth="1"/>
    <col min="2825" max="2825" width="2.140625" style="249" customWidth="1"/>
    <col min="2826" max="2826" width="10.7109375" style="249" customWidth="1"/>
    <col min="2827" max="2827" width="1.85546875" style="249" customWidth="1"/>
    <col min="2828" max="2828" width="10.7109375" style="249" customWidth="1"/>
    <col min="2829" max="2829" width="1.7109375" style="249" customWidth="1"/>
    <col min="2830" max="2830" width="10.7109375" style="249" customWidth="1"/>
    <col min="2831" max="2831" width="1.7109375" style="249" customWidth="1"/>
    <col min="2832" max="2832" width="10.7109375" style="249" customWidth="1"/>
    <col min="2833" max="2833" width="3.7109375" style="249" customWidth="1"/>
    <col min="2834" max="2834" width="0" style="249" hidden="1" customWidth="1"/>
    <col min="2835" max="2835" width="8.5703125" style="249" customWidth="1"/>
    <col min="2836" max="2836" width="0" style="249" hidden="1" customWidth="1"/>
    <col min="2837" max="2837" width="6.85546875" style="249" customWidth="1"/>
    <col min="2838" max="2838" width="4.42578125" style="249" customWidth="1"/>
    <col min="2839" max="2839" width="10.85546875" style="249" customWidth="1"/>
    <col min="2840" max="2840" width="12.140625" style="249" customWidth="1"/>
    <col min="2841" max="2841" width="6.42578125" style="249" customWidth="1"/>
    <col min="2842" max="2842" width="6.28515625" style="249" customWidth="1"/>
    <col min="2843" max="2843" width="7.42578125" style="249" customWidth="1"/>
    <col min="2844" max="2845" width="7" style="249" customWidth="1"/>
    <col min="2846" max="2846" width="8.5703125" style="249" customWidth="1"/>
    <col min="2847" max="2847" width="9.85546875" style="249" customWidth="1"/>
    <col min="2848" max="2848" width="9.140625" style="249"/>
    <col min="2849" max="2849" width="17" style="249" customWidth="1"/>
    <col min="2850" max="2850" width="10.7109375" style="249" customWidth="1"/>
    <col min="2851" max="2851" width="10" style="249" customWidth="1"/>
    <col min="2852" max="2853" width="9.140625" style="249"/>
    <col min="2854" max="2854" width="15.7109375" style="249" customWidth="1"/>
    <col min="2855" max="2855" width="10.42578125" style="249" customWidth="1"/>
    <col min="2856" max="2856" width="8.7109375" style="249" customWidth="1"/>
    <col min="2857" max="2857" width="9.5703125" style="249" customWidth="1"/>
    <col min="2858" max="2858" width="6.28515625" style="249" customWidth="1"/>
    <col min="2859" max="2859" width="7.28515625" style="249" customWidth="1"/>
    <col min="2860" max="2860" width="7.85546875" style="249" customWidth="1"/>
    <col min="2861" max="2861" width="8.140625" style="249" customWidth="1"/>
    <col min="2862" max="2862" width="7.85546875" style="249" customWidth="1"/>
    <col min="2863" max="2863" width="7.5703125" style="249" customWidth="1"/>
    <col min="2864" max="2877" width="9.140625" style="249"/>
    <col min="2878" max="2878" width="10.7109375" style="249" customWidth="1"/>
    <col min="2879" max="2881" width="9.140625" style="249"/>
    <col min="2882" max="2882" width="12.140625" style="249" customWidth="1"/>
    <col min="2883" max="2883" width="10.85546875" style="249" customWidth="1"/>
    <col min="2884" max="3072" width="9.140625" style="249"/>
    <col min="3073" max="3074" width="3.28515625" style="249" customWidth="1"/>
    <col min="3075" max="3075" width="4.7109375" style="249" customWidth="1"/>
    <col min="3076" max="3076" width="4.28515625" style="249" customWidth="1"/>
    <col min="3077" max="3077" width="12.7109375" style="249" customWidth="1"/>
    <col min="3078" max="3078" width="2.7109375" style="249" customWidth="1"/>
    <col min="3079" max="3079" width="7.7109375" style="249" customWidth="1"/>
    <col min="3080" max="3080" width="5.85546875" style="249" customWidth="1"/>
    <col min="3081" max="3081" width="2.140625" style="249" customWidth="1"/>
    <col min="3082" max="3082" width="10.7109375" style="249" customWidth="1"/>
    <col min="3083" max="3083" width="1.85546875" style="249" customWidth="1"/>
    <col min="3084" max="3084" width="10.7109375" style="249" customWidth="1"/>
    <col min="3085" max="3085" width="1.7109375" style="249" customWidth="1"/>
    <col min="3086" max="3086" width="10.7109375" style="249" customWidth="1"/>
    <col min="3087" max="3087" width="1.7109375" style="249" customWidth="1"/>
    <col min="3088" max="3088" width="10.7109375" style="249" customWidth="1"/>
    <col min="3089" max="3089" width="3.7109375" style="249" customWidth="1"/>
    <col min="3090" max="3090" width="0" style="249" hidden="1" customWidth="1"/>
    <col min="3091" max="3091" width="8.5703125" style="249" customWidth="1"/>
    <col min="3092" max="3092" width="0" style="249" hidden="1" customWidth="1"/>
    <col min="3093" max="3093" width="6.85546875" style="249" customWidth="1"/>
    <col min="3094" max="3094" width="4.42578125" style="249" customWidth="1"/>
    <col min="3095" max="3095" width="10.85546875" style="249" customWidth="1"/>
    <col min="3096" max="3096" width="12.140625" style="249" customWidth="1"/>
    <col min="3097" max="3097" width="6.42578125" style="249" customWidth="1"/>
    <col min="3098" max="3098" width="6.28515625" style="249" customWidth="1"/>
    <col min="3099" max="3099" width="7.42578125" style="249" customWidth="1"/>
    <col min="3100" max="3101" width="7" style="249" customWidth="1"/>
    <col min="3102" max="3102" width="8.5703125" style="249" customWidth="1"/>
    <col min="3103" max="3103" width="9.85546875" style="249" customWidth="1"/>
    <col min="3104" max="3104" width="9.140625" style="249"/>
    <col min="3105" max="3105" width="17" style="249" customWidth="1"/>
    <col min="3106" max="3106" width="10.7109375" style="249" customWidth="1"/>
    <col min="3107" max="3107" width="10" style="249" customWidth="1"/>
    <col min="3108" max="3109" width="9.140625" style="249"/>
    <col min="3110" max="3110" width="15.7109375" style="249" customWidth="1"/>
    <col min="3111" max="3111" width="10.42578125" style="249" customWidth="1"/>
    <col min="3112" max="3112" width="8.7109375" style="249" customWidth="1"/>
    <col min="3113" max="3113" width="9.5703125" style="249" customWidth="1"/>
    <col min="3114" max="3114" width="6.28515625" style="249" customWidth="1"/>
    <col min="3115" max="3115" width="7.28515625" style="249" customWidth="1"/>
    <col min="3116" max="3116" width="7.85546875" style="249" customWidth="1"/>
    <col min="3117" max="3117" width="8.140625" style="249" customWidth="1"/>
    <col min="3118" max="3118" width="7.85546875" style="249" customWidth="1"/>
    <col min="3119" max="3119" width="7.5703125" style="249" customWidth="1"/>
    <col min="3120" max="3133" width="9.140625" style="249"/>
    <col min="3134" max="3134" width="10.7109375" style="249" customWidth="1"/>
    <col min="3135" max="3137" width="9.140625" style="249"/>
    <col min="3138" max="3138" width="12.140625" style="249" customWidth="1"/>
    <col min="3139" max="3139" width="10.85546875" style="249" customWidth="1"/>
    <col min="3140" max="3328" width="9.140625" style="249"/>
    <col min="3329" max="3330" width="3.28515625" style="249" customWidth="1"/>
    <col min="3331" max="3331" width="4.7109375" style="249" customWidth="1"/>
    <col min="3332" max="3332" width="4.28515625" style="249" customWidth="1"/>
    <col min="3333" max="3333" width="12.7109375" style="249" customWidth="1"/>
    <col min="3334" max="3334" width="2.7109375" style="249" customWidth="1"/>
    <col min="3335" max="3335" width="7.7109375" style="249" customWidth="1"/>
    <col min="3336" max="3336" width="5.85546875" style="249" customWidth="1"/>
    <col min="3337" max="3337" width="2.140625" style="249" customWidth="1"/>
    <col min="3338" max="3338" width="10.7109375" style="249" customWidth="1"/>
    <col min="3339" max="3339" width="1.85546875" style="249" customWidth="1"/>
    <col min="3340" max="3340" width="10.7109375" style="249" customWidth="1"/>
    <col min="3341" max="3341" width="1.7109375" style="249" customWidth="1"/>
    <col min="3342" max="3342" width="10.7109375" style="249" customWidth="1"/>
    <col min="3343" max="3343" width="1.7109375" style="249" customWidth="1"/>
    <col min="3344" max="3344" width="10.7109375" style="249" customWidth="1"/>
    <col min="3345" max="3345" width="3.7109375" style="249" customWidth="1"/>
    <col min="3346" max="3346" width="0" style="249" hidden="1" customWidth="1"/>
    <col min="3347" max="3347" width="8.5703125" style="249" customWidth="1"/>
    <col min="3348" max="3348" width="0" style="249" hidden="1" customWidth="1"/>
    <col min="3349" max="3349" width="6.85546875" style="249" customWidth="1"/>
    <col min="3350" max="3350" width="4.42578125" style="249" customWidth="1"/>
    <col min="3351" max="3351" width="10.85546875" style="249" customWidth="1"/>
    <col min="3352" max="3352" width="12.140625" style="249" customWidth="1"/>
    <col min="3353" max="3353" width="6.42578125" style="249" customWidth="1"/>
    <col min="3354" max="3354" width="6.28515625" style="249" customWidth="1"/>
    <col min="3355" max="3355" width="7.42578125" style="249" customWidth="1"/>
    <col min="3356" max="3357" width="7" style="249" customWidth="1"/>
    <col min="3358" max="3358" width="8.5703125" style="249" customWidth="1"/>
    <col min="3359" max="3359" width="9.85546875" style="249" customWidth="1"/>
    <col min="3360" max="3360" width="9.140625" style="249"/>
    <col min="3361" max="3361" width="17" style="249" customWidth="1"/>
    <col min="3362" max="3362" width="10.7109375" style="249" customWidth="1"/>
    <col min="3363" max="3363" width="10" style="249" customWidth="1"/>
    <col min="3364" max="3365" width="9.140625" style="249"/>
    <col min="3366" max="3366" width="15.7109375" style="249" customWidth="1"/>
    <col min="3367" max="3367" width="10.42578125" style="249" customWidth="1"/>
    <col min="3368" max="3368" width="8.7109375" style="249" customWidth="1"/>
    <col min="3369" max="3369" width="9.5703125" style="249" customWidth="1"/>
    <col min="3370" max="3370" width="6.28515625" style="249" customWidth="1"/>
    <col min="3371" max="3371" width="7.28515625" style="249" customWidth="1"/>
    <col min="3372" max="3372" width="7.85546875" style="249" customWidth="1"/>
    <col min="3373" max="3373" width="8.140625" style="249" customWidth="1"/>
    <col min="3374" max="3374" width="7.85546875" style="249" customWidth="1"/>
    <col min="3375" max="3375" width="7.5703125" style="249" customWidth="1"/>
    <col min="3376" max="3389" width="9.140625" style="249"/>
    <col min="3390" max="3390" width="10.7109375" style="249" customWidth="1"/>
    <col min="3391" max="3393" width="9.140625" style="249"/>
    <col min="3394" max="3394" width="12.140625" style="249" customWidth="1"/>
    <col min="3395" max="3395" width="10.85546875" style="249" customWidth="1"/>
    <col min="3396" max="3584" width="9.140625" style="249"/>
    <col min="3585" max="3586" width="3.28515625" style="249" customWidth="1"/>
    <col min="3587" max="3587" width="4.7109375" style="249" customWidth="1"/>
    <col min="3588" max="3588" width="4.28515625" style="249" customWidth="1"/>
    <col min="3589" max="3589" width="12.7109375" style="249" customWidth="1"/>
    <col min="3590" max="3590" width="2.7109375" style="249" customWidth="1"/>
    <col min="3591" max="3591" width="7.7109375" style="249" customWidth="1"/>
    <col min="3592" max="3592" width="5.85546875" style="249" customWidth="1"/>
    <col min="3593" max="3593" width="2.140625" style="249" customWidth="1"/>
    <col min="3594" max="3594" width="10.7109375" style="249" customWidth="1"/>
    <col min="3595" max="3595" width="1.85546875" style="249" customWidth="1"/>
    <col min="3596" max="3596" width="10.7109375" style="249" customWidth="1"/>
    <col min="3597" max="3597" width="1.7109375" style="249" customWidth="1"/>
    <col min="3598" max="3598" width="10.7109375" style="249" customWidth="1"/>
    <col min="3599" max="3599" width="1.7109375" style="249" customWidth="1"/>
    <col min="3600" max="3600" width="10.7109375" style="249" customWidth="1"/>
    <col min="3601" max="3601" width="3.7109375" style="249" customWidth="1"/>
    <col min="3602" max="3602" width="0" style="249" hidden="1" customWidth="1"/>
    <col min="3603" max="3603" width="8.5703125" style="249" customWidth="1"/>
    <col min="3604" max="3604" width="0" style="249" hidden="1" customWidth="1"/>
    <col min="3605" max="3605" width="6.85546875" style="249" customWidth="1"/>
    <col min="3606" max="3606" width="4.42578125" style="249" customWidth="1"/>
    <col min="3607" max="3607" width="10.85546875" style="249" customWidth="1"/>
    <col min="3608" max="3608" width="12.140625" style="249" customWidth="1"/>
    <col min="3609" max="3609" width="6.42578125" style="249" customWidth="1"/>
    <col min="3610" max="3610" width="6.28515625" style="249" customWidth="1"/>
    <col min="3611" max="3611" width="7.42578125" style="249" customWidth="1"/>
    <col min="3612" max="3613" width="7" style="249" customWidth="1"/>
    <col min="3614" max="3614" width="8.5703125" style="249" customWidth="1"/>
    <col min="3615" max="3615" width="9.85546875" style="249" customWidth="1"/>
    <col min="3616" max="3616" width="9.140625" style="249"/>
    <col min="3617" max="3617" width="17" style="249" customWidth="1"/>
    <col min="3618" max="3618" width="10.7109375" style="249" customWidth="1"/>
    <col min="3619" max="3619" width="10" style="249" customWidth="1"/>
    <col min="3620" max="3621" width="9.140625" style="249"/>
    <col min="3622" max="3622" width="15.7109375" style="249" customWidth="1"/>
    <col min="3623" max="3623" width="10.42578125" style="249" customWidth="1"/>
    <col min="3624" max="3624" width="8.7109375" style="249" customWidth="1"/>
    <col min="3625" max="3625" width="9.5703125" style="249" customWidth="1"/>
    <col min="3626" max="3626" width="6.28515625" style="249" customWidth="1"/>
    <col min="3627" max="3627" width="7.28515625" style="249" customWidth="1"/>
    <col min="3628" max="3628" width="7.85546875" style="249" customWidth="1"/>
    <col min="3629" max="3629" width="8.140625" style="249" customWidth="1"/>
    <col min="3630" max="3630" width="7.85546875" style="249" customWidth="1"/>
    <col min="3631" max="3631" width="7.5703125" style="249" customWidth="1"/>
    <col min="3632" max="3645" width="9.140625" style="249"/>
    <col min="3646" max="3646" width="10.7109375" style="249" customWidth="1"/>
    <col min="3647" max="3649" width="9.140625" style="249"/>
    <col min="3650" max="3650" width="12.140625" style="249" customWidth="1"/>
    <col min="3651" max="3651" width="10.85546875" style="249" customWidth="1"/>
    <col min="3652" max="3840" width="9.140625" style="249"/>
    <col min="3841" max="3842" width="3.28515625" style="249" customWidth="1"/>
    <col min="3843" max="3843" width="4.7109375" style="249" customWidth="1"/>
    <col min="3844" max="3844" width="4.28515625" style="249" customWidth="1"/>
    <col min="3845" max="3845" width="12.7109375" style="249" customWidth="1"/>
    <col min="3846" max="3846" width="2.7109375" style="249" customWidth="1"/>
    <col min="3847" max="3847" width="7.7109375" style="249" customWidth="1"/>
    <col min="3848" max="3848" width="5.85546875" style="249" customWidth="1"/>
    <col min="3849" max="3849" width="2.140625" style="249" customWidth="1"/>
    <col min="3850" max="3850" width="10.7109375" style="249" customWidth="1"/>
    <col min="3851" max="3851" width="1.85546875" style="249" customWidth="1"/>
    <col min="3852" max="3852" width="10.7109375" style="249" customWidth="1"/>
    <col min="3853" max="3853" width="1.7109375" style="249" customWidth="1"/>
    <col min="3854" max="3854" width="10.7109375" style="249" customWidth="1"/>
    <col min="3855" max="3855" width="1.7109375" style="249" customWidth="1"/>
    <col min="3856" max="3856" width="10.7109375" style="249" customWidth="1"/>
    <col min="3857" max="3857" width="3.7109375" style="249" customWidth="1"/>
    <col min="3858" max="3858" width="0" style="249" hidden="1" customWidth="1"/>
    <col min="3859" max="3859" width="8.5703125" style="249" customWidth="1"/>
    <col min="3860" max="3860" width="0" style="249" hidden="1" customWidth="1"/>
    <col min="3861" max="3861" width="6.85546875" style="249" customWidth="1"/>
    <col min="3862" max="3862" width="4.42578125" style="249" customWidth="1"/>
    <col min="3863" max="3863" width="10.85546875" style="249" customWidth="1"/>
    <col min="3864" max="3864" width="12.140625" style="249" customWidth="1"/>
    <col min="3865" max="3865" width="6.42578125" style="249" customWidth="1"/>
    <col min="3866" max="3866" width="6.28515625" style="249" customWidth="1"/>
    <col min="3867" max="3867" width="7.42578125" style="249" customWidth="1"/>
    <col min="3868" max="3869" width="7" style="249" customWidth="1"/>
    <col min="3870" max="3870" width="8.5703125" style="249" customWidth="1"/>
    <col min="3871" max="3871" width="9.85546875" style="249" customWidth="1"/>
    <col min="3872" max="3872" width="9.140625" style="249"/>
    <col min="3873" max="3873" width="17" style="249" customWidth="1"/>
    <col min="3874" max="3874" width="10.7109375" style="249" customWidth="1"/>
    <col min="3875" max="3875" width="10" style="249" customWidth="1"/>
    <col min="3876" max="3877" width="9.140625" style="249"/>
    <col min="3878" max="3878" width="15.7109375" style="249" customWidth="1"/>
    <col min="3879" max="3879" width="10.42578125" style="249" customWidth="1"/>
    <col min="3880" max="3880" width="8.7109375" style="249" customWidth="1"/>
    <col min="3881" max="3881" width="9.5703125" style="249" customWidth="1"/>
    <col min="3882" max="3882" width="6.28515625" style="249" customWidth="1"/>
    <col min="3883" max="3883" width="7.28515625" style="249" customWidth="1"/>
    <col min="3884" max="3884" width="7.85546875" style="249" customWidth="1"/>
    <col min="3885" max="3885" width="8.140625" style="249" customWidth="1"/>
    <col min="3886" max="3886" width="7.85546875" style="249" customWidth="1"/>
    <col min="3887" max="3887" width="7.5703125" style="249" customWidth="1"/>
    <col min="3888" max="3901" width="9.140625" style="249"/>
    <col min="3902" max="3902" width="10.7109375" style="249" customWidth="1"/>
    <col min="3903" max="3905" width="9.140625" style="249"/>
    <col min="3906" max="3906" width="12.140625" style="249" customWidth="1"/>
    <col min="3907" max="3907" width="10.85546875" style="249" customWidth="1"/>
    <col min="3908" max="4096" width="9.140625" style="249"/>
    <col min="4097" max="4098" width="3.28515625" style="249" customWidth="1"/>
    <col min="4099" max="4099" width="4.7109375" style="249" customWidth="1"/>
    <col min="4100" max="4100" width="4.28515625" style="249" customWidth="1"/>
    <col min="4101" max="4101" width="12.7109375" style="249" customWidth="1"/>
    <col min="4102" max="4102" width="2.7109375" style="249" customWidth="1"/>
    <col min="4103" max="4103" width="7.7109375" style="249" customWidth="1"/>
    <col min="4104" max="4104" width="5.85546875" style="249" customWidth="1"/>
    <col min="4105" max="4105" width="2.140625" style="249" customWidth="1"/>
    <col min="4106" max="4106" width="10.7109375" style="249" customWidth="1"/>
    <col min="4107" max="4107" width="1.85546875" style="249" customWidth="1"/>
    <col min="4108" max="4108" width="10.7109375" style="249" customWidth="1"/>
    <col min="4109" max="4109" width="1.7109375" style="249" customWidth="1"/>
    <col min="4110" max="4110" width="10.7109375" style="249" customWidth="1"/>
    <col min="4111" max="4111" width="1.7109375" style="249" customWidth="1"/>
    <col min="4112" max="4112" width="10.7109375" style="249" customWidth="1"/>
    <col min="4113" max="4113" width="3.7109375" style="249" customWidth="1"/>
    <col min="4114" max="4114" width="0" style="249" hidden="1" customWidth="1"/>
    <col min="4115" max="4115" width="8.5703125" style="249" customWidth="1"/>
    <col min="4116" max="4116" width="0" style="249" hidden="1" customWidth="1"/>
    <col min="4117" max="4117" width="6.85546875" style="249" customWidth="1"/>
    <col min="4118" max="4118" width="4.42578125" style="249" customWidth="1"/>
    <col min="4119" max="4119" width="10.85546875" style="249" customWidth="1"/>
    <col min="4120" max="4120" width="12.140625" style="249" customWidth="1"/>
    <col min="4121" max="4121" width="6.42578125" style="249" customWidth="1"/>
    <col min="4122" max="4122" width="6.28515625" style="249" customWidth="1"/>
    <col min="4123" max="4123" width="7.42578125" style="249" customWidth="1"/>
    <col min="4124" max="4125" width="7" style="249" customWidth="1"/>
    <col min="4126" max="4126" width="8.5703125" style="249" customWidth="1"/>
    <col min="4127" max="4127" width="9.85546875" style="249" customWidth="1"/>
    <col min="4128" max="4128" width="9.140625" style="249"/>
    <col min="4129" max="4129" width="17" style="249" customWidth="1"/>
    <col min="4130" max="4130" width="10.7109375" style="249" customWidth="1"/>
    <col min="4131" max="4131" width="10" style="249" customWidth="1"/>
    <col min="4132" max="4133" width="9.140625" style="249"/>
    <col min="4134" max="4134" width="15.7109375" style="249" customWidth="1"/>
    <col min="4135" max="4135" width="10.42578125" style="249" customWidth="1"/>
    <col min="4136" max="4136" width="8.7109375" style="249" customWidth="1"/>
    <col min="4137" max="4137" width="9.5703125" style="249" customWidth="1"/>
    <col min="4138" max="4138" width="6.28515625" style="249" customWidth="1"/>
    <col min="4139" max="4139" width="7.28515625" style="249" customWidth="1"/>
    <col min="4140" max="4140" width="7.85546875" style="249" customWidth="1"/>
    <col min="4141" max="4141" width="8.140625" style="249" customWidth="1"/>
    <col min="4142" max="4142" width="7.85546875" style="249" customWidth="1"/>
    <col min="4143" max="4143" width="7.5703125" style="249" customWidth="1"/>
    <col min="4144" max="4157" width="9.140625" style="249"/>
    <col min="4158" max="4158" width="10.7109375" style="249" customWidth="1"/>
    <col min="4159" max="4161" width="9.140625" style="249"/>
    <col min="4162" max="4162" width="12.140625" style="249" customWidth="1"/>
    <col min="4163" max="4163" width="10.85546875" style="249" customWidth="1"/>
    <col min="4164" max="4352" width="9.140625" style="249"/>
    <col min="4353" max="4354" width="3.28515625" style="249" customWidth="1"/>
    <col min="4355" max="4355" width="4.7109375" style="249" customWidth="1"/>
    <col min="4356" max="4356" width="4.28515625" style="249" customWidth="1"/>
    <col min="4357" max="4357" width="12.7109375" style="249" customWidth="1"/>
    <col min="4358" max="4358" width="2.7109375" style="249" customWidth="1"/>
    <col min="4359" max="4359" width="7.7109375" style="249" customWidth="1"/>
    <col min="4360" max="4360" width="5.85546875" style="249" customWidth="1"/>
    <col min="4361" max="4361" width="2.140625" style="249" customWidth="1"/>
    <col min="4362" max="4362" width="10.7109375" style="249" customWidth="1"/>
    <col min="4363" max="4363" width="1.85546875" style="249" customWidth="1"/>
    <col min="4364" max="4364" width="10.7109375" style="249" customWidth="1"/>
    <col min="4365" max="4365" width="1.7109375" style="249" customWidth="1"/>
    <col min="4366" max="4366" width="10.7109375" style="249" customWidth="1"/>
    <col min="4367" max="4367" width="1.7109375" style="249" customWidth="1"/>
    <col min="4368" max="4368" width="10.7109375" style="249" customWidth="1"/>
    <col min="4369" max="4369" width="3.7109375" style="249" customWidth="1"/>
    <col min="4370" max="4370" width="0" style="249" hidden="1" customWidth="1"/>
    <col min="4371" max="4371" width="8.5703125" style="249" customWidth="1"/>
    <col min="4372" max="4372" width="0" style="249" hidden="1" customWidth="1"/>
    <col min="4373" max="4373" width="6.85546875" style="249" customWidth="1"/>
    <col min="4374" max="4374" width="4.42578125" style="249" customWidth="1"/>
    <col min="4375" max="4375" width="10.85546875" style="249" customWidth="1"/>
    <col min="4376" max="4376" width="12.140625" style="249" customWidth="1"/>
    <col min="4377" max="4377" width="6.42578125" style="249" customWidth="1"/>
    <col min="4378" max="4378" width="6.28515625" style="249" customWidth="1"/>
    <col min="4379" max="4379" width="7.42578125" style="249" customWidth="1"/>
    <col min="4380" max="4381" width="7" style="249" customWidth="1"/>
    <col min="4382" max="4382" width="8.5703125" style="249" customWidth="1"/>
    <col min="4383" max="4383" width="9.85546875" style="249" customWidth="1"/>
    <col min="4384" max="4384" width="9.140625" style="249"/>
    <col min="4385" max="4385" width="17" style="249" customWidth="1"/>
    <col min="4386" max="4386" width="10.7109375" style="249" customWidth="1"/>
    <col min="4387" max="4387" width="10" style="249" customWidth="1"/>
    <col min="4388" max="4389" width="9.140625" style="249"/>
    <col min="4390" max="4390" width="15.7109375" style="249" customWidth="1"/>
    <col min="4391" max="4391" width="10.42578125" style="249" customWidth="1"/>
    <col min="4392" max="4392" width="8.7109375" style="249" customWidth="1"/>
    <col min="4393" max="4393" width="9.5703125" style="249" customWidth="1"/>
    <col min="4394" max="4394" width="6.28515625" style="249" customWidth="1"/>
    <col min="4395" max="4395" width="7.28515625" style="249" customWidth="1"/>
    <col min="4396" max="4396" width="7.85546875" style="249" customWidth="1"/>
    <col min="4397" max="4397" width="8.140625" style="249" customWidth="1"/>
    <col min="4398" max="4398" width="7.85546875" style="249" customWidth="1"/>
    <col min="4399" max="4399" width="7.5703125" style="249" customWidth="1"/>
    <col min="4400" max="4413" width="9.140625" style="249"/>
    <col min="4414" max="4414" width="10.7109375" style="249" customWidth="1"/>
    <col min="4415" max="4417" width="9.140625" style="249"/>
    <col min="4418" max="4418" width="12.140625" style="249" customWidth="1"/>
    <col min="4419" max="4419" width="10.85546875" style="249" customWidth="1"/>
    <col min="4420" max="4608" width="9.140625" style="249"/>
    <col min="4609" max="4610" width="3.28515625" style="249" customWidth="1"/>
    <col min="4611" max="4611" width="4.7109375" style="249" customWidth="1"/>
    <col min="4612" max="4612" width="4.28515625" style="249" customWidth="1"/>
    <col min="4613" max="4613" width="12.7109375" style="249" customWidth="1"/>
    <col min="4614" max="4614" width="2.7109375" style="249" customWidth="1"/>
    <col min="4615" max="4615" width="7.7109375" style="249" customWidth="1"/>
    <col min="4616" max="4616" width="5.85546875" style="249" customWidth="1"/>
    <col min="4617" max="4617" width="2.140625" style="249" customWidth="1"/>
    <col min="4618" max="4618" width="10.7109375" style="249" customWidth="1"/>
    <col min="4619" max="4619" width="1.85546875" style="249" customWidth="1"/>
    <col min="4620" max="4620" width="10.7109375" style="249" customWidth="1"/>
    <col min="4621" max="4621" width="1.7109375" style="249" customWidth="1"/>
    <col min="4622" max="4622" width="10.7109375" style="249" customWidth="1"/>
    <col min="4623" max="4623" width="1.7109375" style="249" customWidth="1"/>
    <col min="4624" max="4624" width="10.7109375" style="249" customWidth="1"/>
    <col min="4625" max="4625" width="3.7109375" style="249" customWidth="1"/>
    <col min="4626" max="4626" width="0" style="249" hidden="1" customWidth="1"/>
    <col min="4627" max="4627" width="8.5703125" style="249" customWidth="1"/>
    <col min="4628" max="4628" width="0" style="249" hidden="1" customWidth="1"/>
    <col min="4629" max="4629" width="6.85546875" style="249" customWidth="1"/>
    <col min="4630" max="4630" width="4.42578125" style="249" customWidth="1"/>
    <col min="4631" max="4631" width="10.85546875" style="249" customWidth="1"/>
    <col min="4632" max="4632" width="12.140625" style="249" customWidth="1"/>
    <col min="4633" max="4633" width="6.42578125" style="249" customWidth="1"/>
    <col min="4634" max="4634" width="6.28515625" style="249" customWidth="1"/>
    <col min="4635" max="4635" width="7.42578125" style="249" customWidth="1"/>
    <col min="4636" max="4637" width="7" style="249" customWidth="1"/>
    <col min="4638" max="4638" width="8.5703125" style="249" customWidth="1"/>
    <col min="4639" max="4639" width="9.85546875" style="249" customWidth="1"/>
    <col min="4640" max="4640" width="9.140625" style="249"/>
    <col min="4641" max="4641" width="17" style="249" customWidth="1"/>
    <col min="4642" max="4642" width="10.7109375" style="249" customWidth="1"/>
    <col min="4643" max="4643" width="10" style="249" customWidth="1"/>
    <col min="4644" max="4645" width="9.140625" style="249"/>
    <col min="4646" max="4646" width="15.7109375" style="249" customWidth="1"/>
    <col min="4647" max="4647" width="10.42578125" style="249" customWidth="1"/>
    <col min="4648" max="4648" width="8.7109375" style="249" customWidth="1"/>
    <col min="4649" max="4649" width="9.5703125" style="249" customWidth="1"/>
    <col min="4650" max="4650" width="6.28515625" style="249" customWidth="1"/>
    <col min="4651" max="4651" width="7.28515625" style="249" customWidth="1"/>
    <col min="4652" max="4652" width="7.85546875" style="249" customWidth="1"/>
    <col min="4653" max="4653" width="8.140625" style="249" customWidth="1"/>
    <col min="4654" max="4654" width="7.85546875" style="249" customWidth="1"/>
    <col min="4655" max="4655" width="7.5703125" style="249" customWidth="1"/>
    <col min="4656" max="4669" width="9.140625" style="249"/>
    <col min="4670" max="4670" width="10.7109375" style="249" customWidth="1"/>
    <col min="4671" max="4673" width="9.140625" style="249"/>
    <col min="4674" max="4674" width="12.140625" style="249" customWidth="1"/>
    <col min="4675" max="4675" width="10.85546875" style="249" customWidth="1"/>
    <col min="4676" max="4864" width="9.140625" style="249"/>
    <col min="4865" max="4866" width="3.28515625" style="249" customWidth="1"/>
    <col min="4867" max="4867" width="4.7109375" style="249" customWidth="1"/>
    <col min="4868" max="4868" width="4.28515625" style="249" customWidth="1"/>
    <col min="4869" max="4869" width="12.7109375" style="249" customWidth="1"/>
    <col min="4870" max="4870" width="2.7109375" style="249" customWidth="1"/>
    <col min="4871" max="4871" width="7.7109375" style="249" customWidth="1"/>
    <col min="4872" max="4872" width="5.85546875" style="249" customWidth="1"/>
    <col min="4873" max="4873" width="2.140625" style="249" customWidth="1"/>
    <col min="4874" max="4874" width="10.7109375" style="249" customWidth="1"/>
    <col min="4875" max="4875" width="1.85546875" style="249" customWidth="1"/>
    <col min="4876" max="4876" width="10.7109375" style="249" customWidth="1"/>
    <col min="4877" max="4877" width="1.7109375" style="249" customWidth="1"/>
    <col min="4878" max="4878" width="10.7109375" style="249" customWidth="1"/>
    <col min="4879" max="4879" width="1.7109375" style="249" customWidth="1"/>
    <col min="4880" max="4880" width="10.7109375" style="249" customWidth="1"/>
    <col min="4881" max="4881" width="3.7109375" style="249" customWidth="1"/>
    <col min="4882" max="4882" width="0" style="249" hidden="1" customWidth="1"/>
    <col min="4883" max="4883" width="8.5703125" style="249" customWidth="1"/>
    <col min="4884" max="4884" width="0" style="249" hidden="1" customWidth="1"/>
    <col min="4885" max="4885" width="6.85546875" style="249" customWidth="1"/>
    <col min="4886" max="4886" width="4.42578125" style="249" customWidth="1"/>
    <col min="4887" max="4887" width="10.85546875" style="249" customWidth="1"/>
    <col min="4888" max="4888" width="12.140625" style="249" customWidth="1"/>
    <col min="4889" max="4889" width="6.42578125" style="249" customWidth="1"/>
    <col min="4890" max="4890" width="6.28515625" style="249" customWidth="1"/>
    <col min="4891" max="4891" width="7.42578125" style="249" customWidth="1"/>
    <col min="4892" max="4893" width="7" style="249" customWidth="1"/>
    <col min="4894" max="4894" width="8.5703125" style="249" customWidth="1"/>
    <col min="4895" max="4895" width="9.85546875" style="249" customWidth="1"/>
    <col min="4896" max="4896" width="9.140625" style="249"/>
    <col min="4897" max="4897" width="17" style="249" customWidth="1"/>
    <col min="4898" max="4898" width="10.7109375" style="249" customWidth="1"/>
    <col min="4899" max="4899" width="10" style="249" customWidth="1"/>
    <col min="4900" max="4901" width="9.140625" style="249"/>
    <col min="4902" max="4902" width="15.7109375" style="249" customWidth="1"/>
    <col min="4903" max="4903" width="10.42578125" style="249" customWidth="1"/>
    <col min="4904" max="4904" width="8.7109375" style="249" customWidth="1"/>
    <col min="4905" max="4905" width="9.5703125" style="249" customWidth="1"/>
    <col min="4906" max="4906" width="6.28515625" style="249" customWidth="1"/>
    <col min="4907" max="4907" width="7.28515625" style="249" customWidth="1"/>
    <col min="4908" max="4908" width="7.85546875" style="249" customWidth="1"/>
    <col min="4909" max="4909" width="8.140625" style="249" customWidth="1"/>
    <col min="4910" max="4910" width="7.85546875" style="249" customWidth="1"/>
    <col min="4911" max="4911" width="7.5703125" style="249" customWidth="1"/>
    <col min="4912" max="4925" width="9.140625" style="249"/>
    <col min="4926" max="4926" width="10.7109375" style="249" customWidth="1"/>
    <col min="4927" max="4929" width="9.140625" style="249"/>
    <col min="4930" max="4930" width="12.140625" style="249" customWidth="1"/>
    <col min="4931" max="4931" width="10.85546875" style="249" customWidth="1"/>
    <col min="4932" max="5120" width="9.140625" style="249"/>
    <col min="5121" max="5122" width="3.28515625" style="249" customWidth="1"/>
    <col min="5123" max="5123" width="4.7109375" style="249" customWidth="1"/>
    <col min="5124" max="5124" width="4.28515625" style="249" customWidth="1"/>
    <col min="5125" max="5125" width="12.7109375" style="249" customWidth="1"/>
    <col min="5126" max="5126" width="2.7109375" style="249" customWidth="1"/>
    <col min="5127" max="5127" width="7.7109375" style="249" customWidth="1"/>
    <col min="5128" max="5128" width="5.85546875" style="249" customWidth="1"/>
    <col min="5129" max="5129" width="2.140625" style="249" customWidth="1"/>
    <col min="5130" max="5130" width="10.7109375" style="249" customWidth="1"/>
    <col min="5131" max="5131" width="1.85546875" style="249" customWidth="1"/>
    <col min="5132" max="5132" width="10.7109375" style="249" customWidth="1"/>
    <col min="5133" max="5133" width="1.7109375" style="249" customWidth="1"/>
    <col min="5134" max="5134" width="10.7109375" style="249" customWidth="1"/>
    <col min="5135" max="5135" width="1.7109375" style="249" customWidth="1"/>
    <col min="5136" max="5136" width="10.7109375" style="249" customWidth="1"/>
    <col min="5137" max="5137" width="3.7109375" style="249" customWidth="1"/>
    <col min="5138" max="5138" width="0" style="249" hidden="1" customWidth="1"/>
    <col min="5139" max="5139" width="8.5703125" style="249" customWidth="1"/>
    <col min="5140" max="5140" width="0" style="249" hidden="1" customWidth="1"/>
    <col min="5141" max="5141" width="6.85546875" style="249" customWidth="1"/>
    <col min="5142" max="5142" width="4.42578125" style="249" customWidth="1"/>
    <col min="5143" max="5143" width="10.85546875" style="249" customWidth="1"/>
    <col min="5144" max="5144" width="12.140625" style="249" customWidth="1"/>
    <col min="5145" max="5145" width="6.42578125" style="249" customWidth="1"/>
    <col min="5146" max="5146" width="6.28515625" style="249" customWidth="1"/>
    <col min="5147" max="5147" width="7.42578125" style="249" customWidth="1"/>
    <col min="5148" max="5149" width="7" style="249" customWidth="1"/>
    <col min="5150" max="5150" width="8.5703125" style="249" customWidth="1"/>
    <col min="5151" max="5151" width="9.85546875" style="249" customWidth="1"/>
    <col min="5152" max="5152" width="9.140625" style="249"/>
    <col min="5153" max="5153" width="17" style="249" customWidth="1"/>
    <col min="5154" max="5154" width="10.7109375" style="249" customWidth="1"/>
    <col min="5155" max="5155" width="10" style="249" customWidth="1"/>
    <col min="5156" max="5157" width="9.140625" style="249"/>
    <col min="5158" max="5158" width="15.7109375" style="249" customWidth="1"/>
    <col min="5159" max="5159" width="10.42578125" style="249" customWidth="1"/>
    <col min="5160" max="5160" width="8.7109375" style="249" customWidth="1"/>
    <col min="5161" max="5161" width="9.5703125" style="249" customWidth="1"/>
    <col min="5162" max="5162" width="6.28515625" style="249" customWidth="1"/>
    <col min="5163" max="5163" width="7.28515625" style="249" customWidth="1"/>
    <col min="5164" max="5164" width="7.85546875" style="249" customWidth="1"/>
    <col min="5165" max="5165" width="8.140625" style="249" customWidth="1"/>
    <col min="5166" max="5166" width="7.85546875" style="249" customWidth="1"/>
    <col min="5167" max="5167" width="7.5703125" style="249" customWidth="1"/>
    <col min="5168" max="5181" width="9.140625" style="249"/>
    <col min="5182" max="5182" width="10.7109375" style="249" customWidth="1"/>
    <col min="5183" max="5185" width="9.140625" style="249"/>
    <col min="5186" max="5186" width="12.140625" style="249" customWidth="1"/>
    <col min="5187" max="5187" width="10.85546875" style="249" customWidth="1"/>
    <col min="5188" max="5376" width="9.140625" style="249"/>
    <col min="5377" max="5378" width="3.28515625" style="249" customWidth="1"/>
    <col min="5379" max="5379" width="4.7109375" style="249" customWidth="1"/>
    <col min="5380" max="5380" width="4.28515625" style="249" customWidth="1"/>
    <col min="5381" max="5381" width="12.7109375" style="249" customWidth="1"/>
    <col min="5382" max="5382" width="2.7109375" style="249" customWidth="1"/>
    <col min="5383" max="5383" width="7.7109375" style="249" customWidth="1"/>
    <col min="5384" max="5384" width="5.85546875" style="249" customWidth="1"/>
    <col min="5385" max="5385" width="2.140625" style="249" customWidth="1"/>
    <col min="5386" max="5386" width="10.7109375" style="249" customWidth="1"/>
    <col min="5387" max="5387" width="1.85546875" style="249" customWidth="1"/>
    <col min="5388" max="5388" width="10.7109375" style="249" customWidth="1"/>
    <col min="5389" max="5389" width="1.7109375" style="249" customWidth="1"/>
    <col min="5390" max="5390" width="10.7109375" style="249" customWidth="1"/>
    <col min="5391" max="5391" width="1.7109375" style="249" customWidth="1"/>
    <col min="5392" max="5392" width="10.7109375" style="249" customWidth="1"/>
    <col min="5393" max="5393" width="3.7109375" style="249" customWidth="1"/>
    <col min="5394" max="5394" width="0" style="249" hidden="1" customWidth="1"/>
    <col min="5395" max="5395" width="8.5703125" style="249" customWidth="1"/>
    <col min="5396" max="5396" width="0" style="249" hidden="1" customWidth="1"/>
    <col min="5397" max="5397" width="6.85546875" style="249" customWidth="1"/>
    <col min="5398" max="5398" width="4.42578125" style="249" customWidth="1"/>
    <col min="5399" max="5399" width="10.85546875" style="249" customWidth="1"/>
    <col min="5400" max="5400" width="12.140625" style="249" customWidth="1"/>
    <col min="5401" max="5401" width="6.42578125" style="249" customWidth="1"/>
    <col min="5402" max="5402" width="6.28515625" style="249" customWidth="1"/>
    <col min="5403" max="5403" width="7.42578125" style="249" customWidth="1"/>
    <col min="5404" max="5405" width="7" style="249" customWidth="1"/>
    <col min="5406" max="5406" width="8.5703125" style="249" customWidth="1"/>
    <col min="5407" max="5407" width="9.85546875" style="249" customWidth="1"/>
    <col min="5408" max="5408" width="9.140625" style="249"/>
    <col min="5409" max="5409" width="17" style="249" customWidth="1"/>
    <col min="5410" max="5410" width="10.7109375" style="249" customWidth="1"/>
    <col min="5411" max="5411" width="10" style="249" customWidth="1"/>
    <col min="5412" max="5413" width="9.140625" style="249"/>
    <col min="5414" max="5414" width="15.7109375" style="249" customWidth="1"/>
    <col min="5415" max="5415" width="10.42578125" style="249" customWidth="1"/>
    <col min="5416" max="5416" width="8.7109375" style="249" customWidth="1"/>
    <col min="5417" max="5417" width="9.5703125" style="249" customWidth="1"/>
    <col min="5418" max="5418" width="6.28515625" style="249" customWidth="1"/>
    <col min="5419" max="5419" width="7.28515625" style="249" customWidth="1"/>
    <col min="5420" max="5420" width="7.85546875" style="249" customWidth="1"/>
    <col min="5421" max="5421" width="8.140625" style="249" customWidth="1"/>
    <col min="5422" max="5422" width="7.85546875" style="249" customWidth="1"/>
    <col min="5423" max="5423" width="7.5703125" style="249" customWidth="1"/>
    <col min="5424" max="5437" width="9.140625" style="249"/>
    <col min="5438" max="5438" width="10.7109375" style="249" customWidth="1"/>
    <col min="5439" max="5441" width="9.140625" style="249"/>
    <col min="5442" max="5442" width="12.140625" style="249" customWidth="1"/>
    <col min="5443" max="5443" width="10.85546875" style="249" customWidth="1"/>
    <col min="5444" max="5632" width="9.140625" style="249"/>
    <col min="5633" max="5634" width="3.28515625" style="249" customWidth="1"/>
    <col min="5635" max="5635" width="4.7109375" style="249" customWidth="1"/>
    <col min="5636" max="5636" width="4.28515625" style="249" customWidth="1"/>
    <col min="5637" max="5637" width="12.7109375" style="249" customWidth="1"/>
    <col min="5638" max="5638" width="2.7109375" style="249" customWidth="1"/>
    <col min="5639" max="5639" width="7.7109375" style="249" customWidth="1"/>
    <col min="5640" max="5640" width="5.85546875" style="249" customWidth="1"/>
    <col min="5641" max="5641" width="2.140625" style="249" customWidth="1"/>
    <col min="5642" max="5642" width="10.7109375" style="249" customWidth="1"/>
    <col min="5643" max="5643" width="1.85546875" style="249" customWidth="1"/>
    <col min="5644" max="5644" width="10.7109375" style="249" customWidth="1"/>
    <col min="5645" max="5645" width="1.7109375" style="249" customWidth="1"/>
    <col min="5646" max="5646" width="10.7109375" style="249" customWidth="1"/>
    <col min="5647" max="5647" width="1.7109375" style="249" customWidth="1"/>
    <col min="5648" max="5648" width="10.7109375" style="249" customWidth="1"/>
    <col min="5649" max="5649" width="3.7109375" style="249" customWidth="1"/>
    <col min="5650" max="5650" width="0" style="249" hidden="1" customWidth="1"/>
    <col min="5651" max="5651" width="8.5703125" style="249" customWidth="1"/>
    <col min="5652" max="5652" width="0" style="249" hidden="1" customWidth="1"/>
    <col min="5653" max="5653" width="6.85546875" style="249" customWidth="1"/>
    <col min="5654" max="5654" width="4.42578125" style="249" customWidth="1"/>
    <col min="5655" max="5655" width="10.85546875" style="249" customWidth="1"/>
    <col min="5656" max="5656" width="12.140625" style="249" customWidth="1"/>
    <col min="5657" max="5657" width="6.42578125" style="249" customWidth="1"/>
    <col min="5658" max="5658" width="6.28515625" style="249" customWidth="1"/>
    <col min="5659" max="5659" width="7.42578125" style="249" customWidth="1"/>
    <col min="5660" max="5661" width="7" style="249" customWidth="1"/>
    <col min="5662" max="5662" width="8.5703125" style="249" customWidth="1"/>
    <col min="5663" max="5663" width="9.85546875" style="249" customWidth="1"/>
    <col min="5664" max="5664" width="9.140625" style="249"/>
    <col min="5665" max="5665" width="17" style="249" customWidth="1"/>
    <col min="5666" max="5666" width="10.7109375" style="249" customWidth="1"/>
    <col min="5667" max="5667" width="10" style="249" customWidth="1"/>
    <col min="5668" max="5669" width="9.140625" style="249"/>
    <col min="5670" max="5670" width="15.7109375" style="249" customWidth="1"/>
    <col min="5671" max="5671" width="10.42578125" style="249" customWidth="1"/>
    <col min="5672" max="5672" width="8.7109375" style="249" customWidth="1"/>
    <col min="5673" max="5673" width="9.5703125" style="249" customWidth="1"/>
    <col min="5674" max="5674" width="6.28515625" style="249" customWidth="1"/>
    <col min="5675" max="5675" width="7.28515625" style="249" customWidth="1"/>
    <col min="5676" max="5676" width="7.85546875" style="249" customWidth="1"/>
    <col min="5677" max="5677" width="8.140625" style="249" customWidth="1"/>
    <col min="5678" max="5678" width="7.85546875" style="249" customWidth="1"/>
    <col min="5679" max="5679" width="7.5703125" style="249" customWidth="1"/>
    <col min="5680" max="5693" width="9.140625" style="249"/>
    <col min="5694" max="5694" width="10.7109375" style="249" customWidth="1"/>
    <col min="5695" max="5697" width="9.140625" style="249"/>
    <col min="5698" max="5698" width="12.140625" style="249" customWidth="1"/>
    <col min="5699" max="5699" width="10.85546875" style="249" customWidth="1"/>
    <col min="5700" max="5888" width="9.140625" style="249"/>
    <col min="5889" max="5890" width="3.28515625" style="249" customWidth="1"/>
    <col min="5891" max="5891" width="4.7109375" style="249" customWidth="1"/>
    <col min="5892" max="5892" width="4.28515625" style="249" customWidth="1"/>
    <col min="5893" max="5893" width="12.7109375" style="249" customWidth="1"/>
    <col min="5894" max="5894" width="2.7109375" style="249" customWidth="1"/>
    <col min="5895" max="5895" width="7.7109375" style="249" customWidth="1"/>
    <col min="5896" max="5896" width="5.85546875" style="249" customWidth="1"/>
    <col min="5897" max="5897" width="2.140625" style="249" customWidth="1"/>
    <col min="5898" max="5898" width="10.7109375" style="249" customWidth="1"/>
    <col min="5899" max="5899" width="1.85546875" style="249" customWidth="1"/>
    <col min="5900" max="5900" width="10.7109375" style="249" customWidth="1"/>
    <col min="5901" max="5901" width="1.7109375" style="249" customWidth="1"/>
    <col min="5902" max="5902" width="10.7109375" style="249" customWidth="1"/>
    <col min="5903" max="5903" width="1.7109375" style="249" customWidth="1"/>
    <col min="5904" max="5904" width="10.7109375" style="249" customWidth="1"/>
    <col min="5905" max="5905" width="3.7109375" style="249" customWidth="1"/>
    <col min="5906" max="5906" width="0" style="249" hidden="1" customWidth="1"/>
    <col min="5907" max="5907" width="8.5703125" style="249" customWidth="1"/>
    <col min="5908" max="5908" width="0" style="249" hidden="1" customWidth="1"/>
    <col min="5909" max="5909" width="6.85546875" style="249" customWidth="1"/>
    <col min="5910" max="5910" width="4.42578125" style="249" customWidth="1"/>
    <col min="5911" max="5911" width="10.85546875" style="249" customWidth="1"/>
    <col min="5912" max="5912" width="12.140625" style="249" customWidth="1"/>
    <col min="5913" max="5913" width="6.42578125" style="249" customWidth="1"/>
    <col min="5914" max="5914" width="6.28515625" style="249" customWidth="1"/>
    <col min="5915" max="5915" width="7.42578125" style="249" customWidth="1"/>
    <col min="5916" max="5917" width="7" style="249" customWidth="1"/>
    <col min="5918" max="5918" width="8.5703125" style="249" customWidth="1"/>
    <col min="5919" max="5919" width="9.85546875" style="249" customWidth="1"/>
    <col min="5920" max="5920" width="9.140625" style="249"/>
    <col min="5921" max="5921" width="17" style="249" customWidth="1"/>
    <col min="5922" max="5922" width="10.7109375" style="249" customWidth="1"/>
    <col min="5923" max="5923" width="10" style="249" customWidth="1"/>
    <col min="5924" max="5925" width="9.140625" style="249"/>
    <col min="5926" max="5926" width="15.7109375" style="249" customWidth="1"/>
    <col min="5927" max="5927" width="10.42578125" style="249" customWidth="1"/>
    <col min="5928" max="5928" width="8.7109375" style="249" customWidth="1"/>
    <col min="5929" max="5929" width="9.5703125" style="249" customWidth="1"/>
    <col min="5930" max="5930" width="6.28515625" style="249" customWidth="1"/>
    <col min="5931" max="5931" width="7.28515625" style="249" customWidth="1"/>
    <col min="5932" max="5932" width="7.85546875" style="249" customWidth="1"/>
    <col min="5933" max="5933" width="8.140625" style="249" customWidth="1"/>
    <col min="5934" max="5934" width="7.85546875" style="249" customWidth="1"/>
    <col min="5935" max="5935" width="7.5703125" style="249" customWidth="1"/>
    <col min="5936" max="5949" width="9.140625" style="249"/>
    <col min="5950" max="5950" width="10.7109375" style="249" customWidth="1"/>
    <col min="5951" max="5953" width="9.140625" style="249"/>
    <col min="5954" max="5954" width="12.140625" style="249" customWidth="1"/>
    <col min="5955" max="5955" width="10.85546875" style="249" customWidth="1"/>
    <col min="5956" max="6144" width="9.140625" style="249"/>
    <col min="6145" max="6146" width="3.28515625" style="249" customWidth="1"/>
    <col min="6147" max="6147" width="4.7109375" style="249" customWidth="1"/>
    <col min="6148" max="6148" width="4.28515625" style="249" customWidth="1"/>
    <col min="6149" max="6149" width="12.7109375" style="249" customWidth="1"/>
    <col min="6150" max="6150" width="2.7109375" style="249" customWidth="1"/>
    <col min="6151" max="6151" width="7.7109375" style="249" customWidth="1"/>
    <col min="6152" max="6152" width="5.85546875" style="249" customWidth="1"/>
    <col min="6153" max="6153" width="2.140625" style="249" customWidth="1"/>
    <col min="6154" max="6154" width="10.7109375" style="249" customWidth="1"/>
    <col min="6155" max="6155" width="1.85546875" style="249" customWidth="1"/>
    <col min="6156" max="6156" width="10.7109375" style="249" customWidth="1"/>
    <col min="6157" max="6157" width="1.7109375" style="249" customWidth="1"/>
    <col min="6158" max="6158" width="10.7109375" style="249" customWidth="1"/>
    <col min="6159" max="6159" width="1.7109375" style="249" customWidth="1"/>
    <col min="6160" max="6160" width="10.7109375" style="249" customWidth="1"/>
    <col min="6161" max="6161" width="3.7109375" style="249" customWidth="1"/>
    <col min="6162" max="6162" width="0" style="249" hidden="1" customWidth="1"/>
    <col min="6163" max="6163" width="8.5703125" style="249" customWidth="1"/>
    <col min="6164" max="6164" width="0" style="249" hidden="1" customWidth="1"/>
    <col min="6165" max="6165" width="6.85546875" style="249" customWidth="1"/>
    <col min="6166" max="6166" width="4.42578125" style="249" customWidth="1"/>
    <col min="6167" max="6167" width="10.85546875" style="249" customWidth="1"/>
    <col min="6168" max="6168" width="12.140625" style="249" customWidth="1"/>
    <col min="6169" max="6169" width="6.42578125" style="249" customWidth="1"/>
    <col min="6170" max="6170" width="6.28515625" style="249" customWidth="1"/>
    <col min="6171" max="6171" width="7.42578125" style="249" customWidth="1"/>
    <col min="6172" max="6173" width="7" style="249" customWidth="1"/>
    <col min="6174" max="6174" width="8.5703125" style="249" customWidth="1"/>
    <col min="6175" max="6175" width="9.85546875" style="249" customWidth="1"/>
    <col min="6176" max="6176" width="9.140625" style="249"/>
    <col min="6177" max="6177" width="17" style="249" customWidth="1"/>
    <col min="6178" max="6178" width="10.7109375" style="249" customWidth="1"/>
    <col min="6179" max="6179" width="10" style="249" customWidth="1"/>
    <col min="6180" max="6181" width="9.140625" style="249"/>
    <col min="6182" max="6182" width="15.7109375" style="249" customWidth="1"/>
    <col min="6183" max="6183" width="10.42578125" style="249" customWidth="1"/>
    <col min="6184" max="6184" width="8.7109375" style="249" customWidth="1"/>
    <col min="6185" max="6185" width="9.5703125" style="249" customWidth="1"/>
    <col min="6186" max="6186" width="6.28515625" style="249" customWidth="1"/>
    <col min="6187" max="6187" width="7.28515625" style="249" customWidth="1"/>
    <col min="6188" max="6188" width="7.85546875" style="249" customWidth="1"/>
    <col min="6189" max="6189" width="8.140625" style="249" customWidth="1"/>
    <col min="6190" max="6190" width="7.85546875" style="249" customWidth="1"/>
    <col min="6191" max="6191" width="7.5703125" style="249" customWidth="1"/>
    <col min="6192" max="6205" width="9.140625" style="249"/>
    <col min="6206" max="6206" width="10.7109375" style="249" customWidth="1"/>
    <col min="6207" max="6209" width="9.140625" style="249"/>
    <col min="6210" max="6210" width="12.140625" style="249" customWidth="1"/>
    <col min="6211" max="6211" width="10.85546875" style="249" customWidth="1"/>
    <col min="6212" max="6400" width="9.140625" style="249"/>
    <col min="6401" max="6402" width="3.28515625" style="249" customWidth="1"/>
    <col min="6403" max="6403" width="4.7109375" style="249" customWidth="1"/>
    <col min="6404" max="6404" width="4.28515625" style="249" customWidth="1"/>
    <col min="6405" max="6405" width="12.7109375" style="249" customWidth="1"/>
    <col min="6406" max="6406" width="2.7109375" style="249" customWidth="1"/>
    <col min="6407" max="6407" width="7.7109375" style="249" customWidth="1"/>
    <col min="6408" max="6408" width="5.85546875" style="249" customWidth="1"/>
    <col min="6409" max="6409" width="2.140625" style="249" customWidth="1"/>
    <col min="6410" max="6410" width="10.7109375" style="249" customWidth="1"/>
    <col min="6411" max="6411" width="1.85546875" style="249" customWidth="1"/>
    <col min="6412" max="6412" width="10.7109375" style="249" customWidth="1"/>
    <col min="6413" max="6413" width="1.7109375" style="249" customWidth="1"/>
    <col min="6414" max="6414" width="10.7109375" style="249" customWidth="1"/>
    <col min="6415" max="6415" width="1.7109375" style="249" customWidth="1"/>
    <col min="6416" max="6416" width="10.7109375" style="249" customWidth="1"/>
    <col min="6417" max="6417" width="3.7109375" style="249" customWidth="1"/>
    <col min="6418" max="6418" width="0" style="249" hidden="1" customWidth="1"/>
    <col min="6419" max="6419" width="8.5703125" style="249" customWidth="1"/>
    <col min="6420" max="6420" width="0" style="249" hidden="1" customWidth="1"/>
    <col min="6421" max="6421" width="6.85546875" style="249" customWidth="1"/>
    <col min="6422" max="6422" width="4.42578125" style="249" customWidth="1"/>
    <col min="6423" max="6423" width="10.85546875" style="249" customWidth="1"/>
    <col min="6424" max="6424" width="12.140625" style="249" customWidth="1"/>
    <col min="6425" max="6425" width="6.42578125" style="249" customWidth="1"/>
    <col min="6426" max="6426" width="6.28515625" style="249" customWidth="1"/>
    <col min="6427" max="6427" width="7.42578125" style="249" customWidth="1"/>
    <col min="6428" max="6429" width="7" style="249" customWidth="1"/>
    <col min="6430" max="6430" width="8.5703125" style="249" customWidth="1"/>
    <col min="6431" max="6431" width="9.85546875" style="249" customWidth="1"/>
    <col min="6432" max="6432" width="9.140625" style="249"/>
    <col min="6433" max="6433" width="17" style="249" customWidth="1"/>
    <col min="6434" max="6434" width="10.7109375" style="249" customWidth="1"/>
    <col min="6435" max="6435" width="10" style="249" customWidth="1"/>
    <col min="6436" max="6437" width="9.140625" style="249"/>
    <col min="6438" max="6438" width="15.7109375" style="249" customWidth="1"/>
    <col min="6439" max="6439" width="10.42578125" style="249" customWidth="1"/>
    <col min="6440" max="6440" width="8.7109375" style="249" customWidth="1"/>
    <col min="6441" max="6441" width="9.5703125" style="249" customWidth="1"/>
    <col min="6442" max="6442" width="6.28515625" style="249" customWidth="1"/>
    <col min="6443" max="6443" width="7.28515625" style="249" customWidth="1"/>
    <col min="6444" max="6444" width="7.85546875" style="249" customWidth="1"/>
    <col min="6445" max="6445" width="8.140625" style="249" customWidth="1"/>
    <col min="6446" max="6446" width="7.85546875" style="249" customWidth="1"/>
    <col min="6447" max="6447" width="7.5703125" style="249" customWidth="1"/>
    <col min="6448" max="6461" width="9.140625" style="249"/>
    <col min="6462" max="6462" width="10.7109375" style="249" customWidth="1"/>
    <col min="6463" max="6465" width="9.140625" style="249"/>
    <col min="6466" max="6466" width="12.140625" style="249" customWidth="1"/>
    <col min="6467" max="6467" width="10.85546875" style="249" customWidth="1"/>
    <col min="6468" max="6656" width="9.140625" style="249"/>
    <col min="6657" max="6658" width="3.28515625" style="249" customWidth="1"/>
    <col min="6659" max="6659" width="4.7109375" style="249" customWidth="1"/>
    <col min="6660" max="6660" width="4.28515625" style="249" customWidth="1"/>
    <col min="6661" max="6661" width="12.7109375" style="249" customWidth="1"/>
    <col min="6662" max="6662" width="2.7109375" style="249" customWidth="1"/>
    <col min="6663" max="6663" width="7.7109375" style="249" customWidth="1"/>
    <col min="6664" max="6664" width="5.85546875" style="249" customWidth="1"/>
    <col min="6665" max="6665" width="2.140625" style="249" customWidth="1"/>
    <col min="6666" max="6666" width="10.7109375" style="249" customWidth="1"/>
    <col min="6667" max="6667" width="1.85546875" style="249" customWidth="1"/>
    <col min="6668" max="6668" width="10.7109375" style="249" customWidth="1"/>
    <col min="6669" max="6669" width="1.7109375" style="249" customWidth="1"/>
    <col min="6670" max="6670" width="10.7109375" style="249" customWidth="1"/>
    <col min="6671" max="6671" width="1.7109375" style="249" customWidth="1"/>
    <col min="6672" max="6672" width="10.7109375" style="249" customWidth="1"/>
    <col min="6673" max="6673" width="3.7109375" style="249" customWidth="1"/>
    <col min="6674" max="6674" width="0" style="249" hidden="1" customWidth="1"/>
    <col min="6675" max="6675" width="8.5703125" style="249" customWidth="1"/>
    <col min="6676" max="6676" width="0" style="249" hidden="1" customWidth="1"/>
    <col min="6677" max="6677" width="6.85546875" style="249" customWidth="1"/>
    <col min="6678" max="6678" width="4.42578125" style="249" customWidth="1"/>
    <col min="6679" max="6679" width="10.85546875" style="249" customWidth="1"/>
    <col min="6680" max="6680" width="12.140625" style="249" customWidth="1"/>
    <col min="6681" max="6681" width="6.42578125" style="249" customWidth="1"/>
    <col min="6682" max="6682" width="6.28515625" style="249" customWidth="1"/>
    <col min="6683" max="6683" width="7.42578125" style="249" customWidth="1"/>
    <col min="6684" max="6685" width="7" style="249" customWidth="1"/>
    <col min="6686" max="6686" width="8.5703125" style="249" customWidth="1"/>
    <col min="6687" max="6687" width="9.85546875" style="249" customWidth="1"/>
    <col min="6688" max="6688" width="9.140625" style="249"/>
    <col min="6689" max="6689" width="17" style="249" customWidth="1"/>
    <col min="6690" max="6690" width="10.7109375" style="249" customWidth="1"/>
    <col min="6691" max="6691" width="10" style="249" customWidth="1"/>
    <col min="6692" max="6693" width="9.140625" style="249"/>
    <col min="6694" max="6694" width="15.7109375" style="249" customWidth="1"/>
    <col min="6695" max="6695" width="10.42578125" style="249" customWidth="1"/>
    <col min="6696" max="6696" width="8.7109375" style="249" customWidth="1"/>
    <col min="6697" max="6697" width="9.5703125" style="249" customWidth="1"/>
    <col min="6698" max="6698" width="6.28515625" style="249" customWidth="1"/>
    <col min="6699" max="6699" width="7.28515625" style="249" customWidth="1"/>
    <col min="6700" max="6700" width="7.85546875" style="249" customWidth="1"/>
    <col min="6701" max="6701" width="8.140625" style="249" customWidth="1"/>
    <col min="6702" max="6702" width="7.85546875" style="249" customWidth="1"/>
    <col min="6703" max="6703" width="7.5703125" style="249" customWidth="1"/>
    <col min="6704" max="6717" width="9.140625" style="249"/>
    <col min="6718" max="6718" width="10.7109375" style="249" customWidth="1"/>
    <col min="6719" max="6721" width="9.140625" style="249"/>
    <col min="6722" max="6722" width="12.140625" style="249" customWidth="1"/>
    <col min="6723" max="6723" width="10.85546875" style="249" customWidth="1"/>
    <col min="6724" max="6912" width="9.140625" style="249"/>
    <col min="6913" max="6914" width="3.28515625" style="249" customWidth="1"/>
    <col min="6915" max="6915" width="4.7109375" style="249" customWidth="1"/>
    <col min="6916" max="6916" width="4.28515625" style="249" customWidth="1"/>
    <col min="6917" max="6917" width="12.7109375" style="249" customWidth="1"/>
    <col min="6918" max="6918" width="2.7109375" style="249" customWidth="1"/>
    <col min="6919" max="6919" width="7.7109375" style="249" customWidth="1"/>
    <col min="6920" max="6920" width="5.85546875" style="249" customWidth="1"/>
    <col min="6921" max="6921" width="2.140625" style="249" customWidth="1"/>
    <col min="6922" max="6922" width="10.7109375" style="249" customWidth="1"/>
    <col min="6923" max="6923" width="1.85546875" style="249" customWidth="1"/>
    <col min="6924" max="6924" width="10.7109375" style="249" customWidth="1"/>
    <col min="6925" max="6925" width="1.7109375" style="249" customWidth="1"/>
    <col min="6926" max="6926" width="10.7109375" style="249" customWidth="1"/>
    <col min="6927" max="6927" width="1.7109375" style="249" customWidth="1"/>
    <col min="6928" max="6928" width="10.7109375" style="249" customWidth="1"/>
    <col min="6929" max="6929" width="3.7109375" style="249" customWidth="1"/>
    <col min="6930" max="6930" width="0" style="249" hidden="1" customWidth="1"/>
    <col min="6931" max="6931" width="8.5703125" style="249" customWidth="1"/>
    <col min="6932" max="6932" width="0" style="249" hidden="1" customWidth="1"/>
    <col min="6933" max="6933" width="6.85546875" style="249" customWidth="1"/>
    <col min="6934" max="6934" width="4.42578125" style="249" customWidth="1"/>
    <col min="6935" max="6935" width="10.85546875" style="249" customWidth="1"/>
    <col min="6936" max="6936" width="12.140625" style="249" customWidth="1"/>
    <col min="6937" max="6937" width="6.42578125" style="249" customWidth="1"/>
    <col min="6938" max="6938" width="6.28515625" style="249" customWidth="1"/>
    <col min="6939" max="6939" width="7.42578125" style="249" customWidth="1"/>
    <col min="6940" max="6941" width="7" style="249" customWidth="1"/>
    <col min="6942" max="6942" width="8.5703125" style="249" customWidth="1"/>
    <col min="6943" max="6943" width="9.85546875" style="249" customWidth="1"/>
    <col min="6944" max="6944" width="9.140625" style="249"/>
    <col min="6945" max="6945" width="17" style="249" customWidth="1"/>
    <col min="6946" max="6946" width="10.7109375" style="249" customWidth="1"/>
    <col min="6947" max="6947" width="10" style="249" customWidth="1"/>
    <col min="6948" max="6949" width="9.140625" style="249"/>
    <col min="6950" max="6950" width="15.7109375" style="249" customWidth="1"/>
    <col min="6951" max="6951" width="10.42578125" style="249" customWidth="1"/>
    <col min="6952" max="6952" width="8.7109375" style="249" customWidth="1"/>
    <col min="6953" max="6953" width="9.5703125" style="249" customWidth="1"/>
    <col min="6954" max="6954" width="6.28515625" style="249" customWidth="1"/>
    <col min="6955" max="6955" width="7.28515625" style="249" customWidth="1"/>
    <col min="6956" max="6956" width="7.85546875" style="249" customWidth="1"/>
    <col min="6957" max="6957" width="8.140625" style="249" customWidth="1"/>
    <col min="6958" max="6958" width="7.85546875" style="249" customWidth="1"/>
    <col min="6959" max="6959" width="7.5703125" style="249" customWidth="1"/>
    <col min="6960" max="6973" width="9.140625" style="249"/>
    <col min="6974" max="6974" width="10.7109375" style="249" customWidth="1"/>
    <col min="6975" max="6977" width="9.140625" style="249"/>
    <col min="6978" max="6978" width="12.140625" style="249" customWidth="1"/>
    <col min="6979" max="6979" width="10.85546875" style="249" customWidth="1"/>
    <col min="6980" max="7168" width="9.140625" style="249"/>
    <col min="7169" max="7170" width="3.28515625" style="249" customWidth="1"/>
    <col min="7171" max="7171" width="4.7109375" style="249" customWidth="1"/>
    <col min="7172" max="7172" width="4.28515625" style="249" customWidth="1"/>
    <col min="7173" max="7173" width="12.7109375" style="249" customWidth="1"/>
    <col min="7174" max="7174" width="2.7109375" style="249" customWidth="1"/>
    <col min="7175" max="7175" width="7.7109375" style="249" customWidth="1"/>
    <col min="7176" max="7176" width="5.85546875" style="249" customWidth="1"/>
    <col min="7177" max="7177" width="2.140625" style="249" customWidth="1"/>
    <col min="7178" max="7178" width="10.7109375" style="249" customWidth="1"/>
    <col min="7179" max="7179" width="1.85546875" style="249" customWidth="1"/>
    <col min="7180" max="7180" width="10.7109375" style="249" customWidth="1"/>
    <col min="7181" max="7181" width="1.7109375" style="249" customWidth="1"/>
    <col min="7182" max="7182" width="10.7109375" style="249" customWidth="1"/>
    <col min="7183" max="7183" width="1.7109375" style="249" customWidth="1"/>
    <col min="7184" max="7184" width="10.7109375" style="249" customWidth="1"/>
    <col min="7185" max="7185" width="3.7109375" style="249" customWidth="1"/>
    <col min="7186" max="7186" width="0" style="249" hidden="1" customWidth="1"/>
    <col min="7187" max="7187" width="8.5703125" style="249" customWidth="1"/>
    <col min="7188" max="7188" width="0" style="249" hidden="1" customWidth="1"/>
    <col min="7189" max="7189" width="6.85546875" style="249" customWidth="1"/>
    <col min="7190" max="7190" width="4.42578125" style="249" customWidth="1"/>
    <col min="7191" max="7191" width="10.85546875" style="249" customWidth="1"/>
    <col min="7192" max="7192" width="12.140625" style="249" customWidth="1"/>
    <col min="7193" max="7193" width="6.42578125" style="249" customWidth="1"/>
    <col min="7194" max="7194" width="6.28515625" style="249" customWidth="1"/>
    <col min="7195" max="7195" width="7.42578125" style="249" customWidth="1"/>
    <col min="7196" max="7197" width="7" style="249" customWidth="1"/>
    <col min="7198" max="7198" width="8.5703125" style="249" customWidth="1"/>
    <col min="7199" max="7199" width="9.85546875" style="249" customWidth="1"/>
    <col min="7200" max="7200" width="9.140625" style="249"/>
    <col min="7201" max="7201" width="17" style="249" customWidth="1"/>
    <col min="7202" max="7202" width="10.7109375" style="249" customWidth="1"/>
    <col min="7203" max="7203" width="10" style="249" customWidth="1"/>
    <col min="7204" max="7205" width="9.140625" style="249"/>
    <col min="7206" max="7206" width="15.7109375" style="249" customWidth="1"/>
    <col min="7207" max="7207" width="10.42578125" style="249" customWidth="1"/>
    <col min="7208" max="7208" width="8.7109375" style="249" customWidth="1"/>
    <col min="7209" max="7209" width="9.5703125" style="249" customWidth="1"/>
    <col min="7210" max="7210" width="6.28515625" style="249" customWidth="1"/>
    <col min="7211" max="7211" width="7.28515625" style="249" customWidth="1"/>
    <col min="7212" max="7212" width="7.85546875" style="249" customWidth="1"/>
    <col min="7213" max="7213" width="8.140625" style="249" customWidth="1"/>
    <col min="7214" max="7214" width="7.85546875" style="249" customWidth="1"/>
    <col min="7215" max="7215" width="7.5703125" style="249" customWidth="1"/>
    <col min="7216" max="7229" width="9.140625" style="249"/>
    <col min="7230" max="7230" width="10.7109375" style="249" customWidth="1"/>
    <col min="7231" max="7233" width="9.140625" style="249"/>
    <col min="7234" max="7234" width="12.140625" style="249" customWidth="1"/>
    <col min="7235" max="7235" width="10.85546875" style="249" customWidth="1"/>
    <col min="7236" max="7424" width="9.140625" style="249"/>
    <col min="7425" max="7426" width="3.28515625" style="249" customWidth="1"/>
    <col min="7427" max="7427" width="4.7109375" style="249" customWidth="1"/>
    <col min="7428" max="7428" width="4.28515625" style="249" customWidth="1"/>
    <col min="7429" max="7429" width="12.7109375" style="249" customWidth="1"/>
    <col min="7430" max="7430" width="2.7109375" style="249" customWidth="1"/>
    <col min="7431" max="7431" width="7.7109375" style="249" customWidth="1"/>
    <col min="7432" max="7432" width="5.85546875" style="249" customWidth="1"/>
    <col min="7433" max="7433" width="2.140625" style="249" customWidth="1"/>
    <col min="7434" max="7434" width="10.7109375" style="249" customWidth="1"/>
    <col min="7435" max="7435" width="1.85546875" style="249" customWidth="1"/>
    <col min="7436" max="7436" width="10.7109375" style="249" customWidth="1"/>
    <col min="7437" max="7437" width="1.7109375" style="249" customWidth="1"/>
    <col min="7438" max="7438" width="10.7109375" style="249" customWidth="1"/>
    <col min="7439" max="7439" width="1.7109375" style="249" customWidth="1"/>
    <col min="7440" max="7440" width="10.7109375" style="249" customWidth="1"/>
    <col min="7441" max="7441" width="3.7109375" style="249" customWidth="1"/>
    <col min="7442" max="7442" width="0" style="249" hidden="1" customWidth="1"/>
    <col min="7443" max="7443" width="8.5703125" style="249" customWidth="1"/>
    <col min="7444" max="7444" width="0" style="249" hidden="1" customWidth="1"/>
    <col min="7445" max="7445" width="6.85546875" style="249" customWidth="1"/>
    <col min="7446" max="7446" width="4.42578125" style="249" customWidth="1"/>
    <col min="7447" max="7447" width="10.85546875" style="249" customWidth="1"/>
    <col min="7448" max="7448" width="12.140625" style="249" customWidth="1"/>
    <col min="7449" max="7449" width="6.42578125" style="249" customWidth="1"/>
    <col min="7450" max="7450" width="6.28515625" style="249" customWidth="1"/>
    <col min="7451" max="7451" width="7.42578125" style="249" customWidth="1"/>
    <col min="7452" max="7453" width="7" style="249" customWidth="1"/>
    <col min="7454" max="7454" width="8.5703125" style="249" customWidth="1"/>
    <col min="7455" max="7455" width="9.85546875" style="249" customWidth="1"/>
    <col min="7456" max="7456" width="9.140625" style="249"/>
    <col min="7457" max="7457" width="17" style="249" customWidth="1"/>
    <col min="7458" max="7458" width="10.7109375" style="249" customWidth="1"/>
    <col min="7459" max="7459" width="10" style="249" customWidth="1"/>
    <col min="7460" max="7461" width="9.140625" style="249"/>
    <col min="7462" max="7462" width="15.7109375" style="249" customWidth="1"/>
    <col min="7463" max="7463" width="10.42578125" style="249" customWidth="1"/>
    <col min="7464" max="7464" width="8.7109375" style="249" customWidth="1"/>
    <col min="7465" max="7465" width="9.5703125" style="249" customWidth="1"/>
    <col min="7466" max="7466" width="6.28515625" style="249" customWidth="1"/>
    <col min="7467" max="7467" width="7.28515625" style="249" customWidth="1"/>
    <col min="7468" max="7468" width="7.85546875" style="249" customWidth="1"/>
    <col min="7469" max="7469" width="8.140625" style="249" customWidth="1"/>
    <col min="7470" max="7470" width="7.85546875" style="249" customWidth="1"/>
    <col min="7471" max="7471" width="7.5703125" style="249" customWidth="1"/>
    <col min="7472" max="7485" width="9.140625" style="249"/>
    <col min="7486" max="7486" width="10.7109375" style="249" customWidth="1"/>
    <col min="7487" max="7489" width="9.140625" style="249"/>
    <col min="7490" max="7490" width="12.140625" style="249" customWidth="1"/>
    <col min="7491" max="7491" width="10.85546875" style="249" customWidth="1"/>
    <col min="7492" max="7680" width="9.140625" style="249"/>
    <col min="7681" max="7682" width="3.28515625" style="249" customWidth="1"/>
    <col min="7683" max="7683" width="4.7109375" style="249" customWidth="1"/>
    <col min="7684" max="7684" width="4.28515625" style="249" customWidth="1"/>
    <col min="7685" max="7685" width="12.7109375" style="249" customWidth="1"/>
    <col min="7686" max="7686" width="2.7109375" style="249" customWidth="1"/>
    <col min="7687" max="7687" width="7.7109375" style="249" customWidth="1"/>
    <col min="7688" max="7688" width="5.85546875" style="249" customWidth="1"/>
    <col min="7689" max="7689" width="2.140625" style="249" customWidth="1"/>
    <col min="7690" max="7690" width="10.7109375" style="249" customWidth="1"/>
    <col min="7691" max="7691" width="1.85546875" style="249" customWidth="1"/>
    <col min="7692" max="7692" width="10.7109375" style="249" customWidth="1"/>
    <col min="7693" max="7693" width="1.7109375" style="249" customWidth="1"/>
    <col min="7694" max="7694" width="10.7109375" style="249" customWidth="1"/>
    <col min="7695" max="7695" width="1.7109375" style="249" customWidth="1"/>
    <col min="7696" max="7696" width="10.7109375" style="249" customWidth="1"/>
    <col min="7697" max="7697" width="3.7109375" style="249" customWidth="1"/>
    <col min="7698" max="7698" width="0" style="249" hidden="1" customWidth="1"/>
    <col min="7699" max="7699" width="8.5703125" style="249" customWidth="1"/>
    <col min="7700" max="7700" width="0" style="249" hidden="1" customWidth="1"/>
    <col min="7701" max="7701" width="6.85546875" style="249" customWidth="1"/>
    <col min="7702" max="7702" width="4.42578125" style="249" customWidth="1"/>
    <col min="7703" max="7703" width="10.85546875" style="249" customWidth="1"/>
    <col min="7704" max="7704" width="12.140625" style="249" customWidth="1"/>
    <col min="7705" max="7705" width="6.42578125" style="249" customWidth="1"/>
    <col min="7706" max="7706" width="6.28515625" style="249" customWidth="1"/>
    <col min="7707" max="7707" width="7.42578125" style="249" customWidth="1"/>
    <col min="7708" max="7709" width="7" style="249" customWidth="1"/>
    <col min="7710" max="7710" width="8.5703125" style="249" customWidth="1"/>
    <col min="7711" max="7711" width="9.85546875" style="249" customWidth="1"/>
    <col min="7712" max="7712" width="9.140625" style="249"/>
    <col min="7713" max="7713" width="17" style="249" customWidth="1"/>
    <col min="7714" max="7714" width="10.7109375" style="249" customWidth="1"/>
    <col min="7715" max="7715" width="10" style="249" customWidth="1"/>
    <col min="7716" max="7717" width="9.140625" style="249"/>
    <col min="7718" max="7718" width="15.7109375" style="249" customWidth="1"/>
    <col min="7719" max="7719" width="10.42578125" style="249" customWidth="1"/>
    <col min="7720" max="7720" width="8.7109375" style="249" customWidth="1"/>
    <col min="7721" max="7721" width="9.5703125" style="249" customWidth="1"/>
    <col min="7722" max="7722" width="6.28515625" style="249" customWidth="1"/>
    <col min="7723" max="7723" width="7.28515625" style="249" customWidth="1"/>
    <col min="7724" max="7724" width="7.85546875" style="249" customWidth="1"/>
    <col min="7725" max="7725" width="8.140625" style="249" customWidth="1"/>
    <col min="7726" max="7726" width="7.85546875" style="249" customWidth="1"/>
    <col min="7727" max="7727" width="7.5703125" style="249" customWidth="1"/>
    <col min="7728" max="7741" width="9.140625" style="249"/>
    <col min="7742" max="7742" width="10.7109375" style="249" customWidth="1"/>
    <col min="7743" max="7745" width="9.140625" style="249"/>
    <col min="7746" max="7746" width="12.140625" style="249" customWidth="1"/>
    <col min="7747" max="7747" width="10.85546875" style="249" customWidth="1"/>
    <col min="7748" max="7936" width="9.140625" style="249"/>
    <col min="7937" max="7938" width="3.28515625" style="249" customWidth="1"/>
    <col min="7939" max="7939" width="4.7109375" style="249" customWidth="1"/>
    <col min="7940" max="7940" width="4.28515625" style="249" customWidth="1"/>
    <col min="7941" max="7941" width="12.7109375" style="249" customWidth="1"/>
    <col min="7942" max="7942" width="2.7109375" style="249" customWidth="1"/>
    <col min="7943" max="7943" width="7.7109375" style="249" customWidth="1"/>
    <col min="7944" max="7944" width="5.85546875" style="249" customWidth="1"/>
    <col min="7945" max="7945" width="2.140625" style="249" customWidth="1"/>
    <col min="7946" max="7946" width="10.7109375" style="249" customWidth="1"/>
    <col min="7947" max="7947" width="1.85546875" style="249" customWidth="1"/>
    <col min="7948" max="7948" width="10.7109375" style="249" customWidth="1"/>
    <col min="7949" max="7949" width="1.7109375" style="249" customWidth="1"/>
    <col min="7950" max="7950" width="10.7109375" style="249" customWidth="1"/>
    <col min="7951" max="7951" width="1.7109375" style="249" customWidth="1"/>
    <col min="7952" max="7952" width="10.7109375" style="249" customWidth="1"/>
    <col min="7953" max="7953" width="3.7109375" style="249" customWidth="1"/>
    <col min="7954" max="7954" width="0" style="249" hidden="1" customWidth="1"/>
    <col min="7955" max="7955" width="8.5703125" style="249" customWidth="1"/>
    <col min="7956" max="7956" width="0" style="249" hidden="1" customWidth="1"/>
    <col min="7957" max="7957" width="6.85546875" style="249" customWidth="1"/>
    <col min="7958" max="7958" width="4.42578125" style="249" customWidth="1"/>
    <col min="7959" max="7959" width="10.85546875" style="249" customWidth="1"/>
    <col min="7960" max="7960" width="12.140625" style="249" customWidth="1"/>
    <col min="7961" max="7961" width="6.42578125" style="249" customWidth="1"/>
    <col min="7962" max="7962" width="6.28515625" style="249" customWidth="1"/>
    <col min="7963" max="7963" width="7.42578125" style="249" customWidth="1"/>
    <col min="7964" max="7965" width="7" style="249" customWidth="1"/>
    <col min="7966" max="7966" width="8.5703125" style="249" customWidth="1"/>
    <col min="7967" max="7967" width="9.85546875" style="249" customWidth="1"/>
    <col min="7968" max="7968" width="9.140625" style="249"/>
    <col min="7969" max="7969" width="17" style="249" customWidth="1"/>
    <col min="7970" max="7970" width="10.7109375" style="249" customWidth="1"/>
    <col min="7971" max="7971" width="10" style="249" customWidth="1"/>
    <col min="7972" max="7973" width="9.140625" style="249"/>
    <col min="7974" max="7974" width="15.7109375" style="249" customWidth="1"/>
    <col min="7975" max="7975" width="10.42578125" style="249" customWidth="1"/>
    <col min="7976" max="7976" width="8.7109375" style="249" customWidth="1"/>
    <col min="7977" max="7977" width="9.5703125" style="249" customWidth="1"/>
    <col min="7978" max="7978" width="6.28515625" style="249" customWidth="1"/>
    <col min="7979" max="7979" width="7.28515625" style="249" customWidth="1"/>
    <col min="7980" max="7980" width="7.85546875" style="249" customWidth="1"/>
    <col min="7981" max="7981" width="8.140625" style="249" customWidth="1"/>
    <col min="7982" max="7982" width="7.85546875" style="249" customWidth="1"/>
    <col min="7983" max="7983" width="7.5703125" style="249" customWidth="1"/>
    <col min="7984" max="7997" width="9.140625" style="249"/>
    <col min="7998" max="7998" width="10.7109375" style="249" customWidth="1"/>
    <col min="7999" max="8001" width="9.140625" style="249"/>
    <col min="8002" max="8002" width="12.140625" style="249" customWidth="1"/>
    <col min="8003" max="8003" width="10.85546875" style="249" customWidth="1"/>
    <col min="8004" max="8192" width="9.140625" style="249"/>
    <col min="8193" max="8194" width="3.28515625" style="249" customWidth="1"/>
    <col min="8195" max="8195" width="4.7109375" style="249" customWidth="1"/>
    <col min="8196" max="8196" width="4.28515625" style="249" customWidth="1"/>
    <col min="8197" max="8197" width="12.7109375" style="249" customWidth="1"/>
    <col min="8198" max="8198" width="2.7109375" style="249" customWidth="1"/>
    <col min="8199" max="8199" width="7.7109375" style="249" customWidth="1"/>
    <col min="8200" max="8200" width="5.85546875" style="249" customWidth="1"/>
    <col min="8201" max="8201" width="2.140625" style="249" customWidth="1"/>
    <col min="8202" max="8202" width="10.7109375" style="249" customWidth="1"/>
    <col min="8203" max="8203" width="1.85546875" style="249" customWidth="1"/>
    <col min="8204" max="8204" width="10.7109375" style="249" customWidth="1"/>
    <col min="8205" max="8205" width="1.7109375" style="249" customWidth="1"/>
    <col min="8206" max="8206" width="10.7109375" style="249" customWidth="1"/>
    <col min="8207" max="8207" width="1.7109375" style="249" customWidth="1"/>
    <col min="8208" max="8208" width="10.7109375" style="249" customWidth="1"/>
    <col min="8209" max="8209" width="3.7109375" style="249" customWidth="1"/>
    <col min="8210" max="8210" width="0" style="249" hidden="1" customWidth="1"/>
    <col min="8211" max="8211" width="8.5703125" style="249" customWidth="1"/>
    <col min="8212" max="8212" width="0" style="249" hidden="1" customWidth="1"/>
    <col min="8213" max="8213" width="6.85546875" style="249" customWidth="1"/>
    <col min="8214" max="8214" width="4.42578125" style="249" customWidth="1"/>
    <col min="8215" max="8215" width="10.85546875" style="249" customWidth="1"/>
    <col min="8216" max="8216" width="12.140625" style="249" customWidth="1"/>
    <col min="8217" max="8217" width="6.42578125" style="249" customWidth="1"/>
    <col min="8218" max="8218" width="6.28515625" style="249" customWidth="1"/>
    <col min="8219" max="8219" width="7.42578125" style="249" customWidth="1"/>
    <col min="8220" max="8221" width="7" style="249" customWidth="1"/>
    <col min="8222" max="8222" width="8.5703125" style="249" customWidth="1"/>
    <col min="8223" max="8223" width="9.85546875" style="249" customWidth="1"/>
    <col min="8224" max="8224" width="9.140625" style="249"/>
    <col min="8225" max="8225" width="17" style="249" customWidth="1"/>
    <col min="8226" max="8226" width="10.7109375" style="249" customWidth="1"/>
    <col min="8227" max="8227" width="10" style="249" customWidth="1"/>
    <col min="8228" max="8229" width="9.140625" style="249"/>
    <col min="8230" max="8230" width="15.7109375" style="249" customWidth="1"/>
    <col min="8231" max="8231" width="10.42578125" style="249" customWidth="1"/>
    <col min="8232" max="8232" width="8.7109375" style="249" customWidth="1"/>
    <col min="8233" max="8233" width="9.5703125" style="249" customWidth="1"/>
    <col min="8234" max="8234" width="6.28515625" style="249" customWidth="1"/>
    <col min="8235" max="8235" width="7.28515625" style="249" customWidth="1"/>
    <col min="8236" max="8236" width="7.85546875" style="249" customWidth="1"/>
    <col min="8237" max="8237" width="8.140625" style="249" customWidth="1"/>
    <col min="8238" max="8238" width="7.85546875" style="249" customWidth="1"/>
    <col min="8239" max="8239" width="7.5703125" style="249" customWidth="1"/>
    <col min="8240" max="8253" width="9.140625" style="249"/>
    <col min="8254" max="8254" width="10.7109375" style="249" customWidth="1"/>
    <col min="8255" max="8257" width="9.140625" style="249"/>
    <col min="8258" max="8258" width="12.140625" style="249" customWidth="1"/>
    <col min="8259" max="8259" width="10.85546875" style="249" customWidth="1"/>
    <col min="8260" max="8448" width="9.140625" style="249"/>
    <col min="8449" max="8450" width="3.28515625" style="249" customWidth="1"/>
    <col min="8451" max="8451" width="4.7109375" style="249" customWidth="1"/>
    <col min="8452" max="8452" width="4.28515625" style="249" customWidth="1"/>
    <col min="8453" max="8453" width="12.7109375" style="249" customWidth="1"/>
    <col min="8454" max="8454" width="2.7109375" style="249" customWidth="1"/>
    <col min="8455" max="8455" width="7.7109375" style="249" customWidth="1"/>
    <col min="8456" max="8456" width="5.85546875" style="249" customWidth="1"/>
    <col min="8457" max="8457" width="2.140625" style="249" customWidth="1"/>
    <col min="8458" max="8458" width="10.7109375" style="249" customWidth="1"/>
    <col min="8459" max="8459" width="1.85546875" style="249" customWidth="1"/>
    <col min="8460" max="8460" width="10.7109375" style="249" customWidth="1"/>
    <col min="8461" max="8461" width="1.7109375" style="249" customWidth="1"/>
    <col min="8462" max="8462" width="10.7109375" style="249" customWidth="1"/>
    <col min="8463" max="8463" width="1.7109375" style="249" customWidth="1"/>
    <col min="8464" max="8464" width="10.7109375" style="249" customWidth="1"/>
    <col min="8465" max="8465" width="3.7109375" style="249" customWidth="1"/>
    <col min="8466" max="8466" width="0" style="249" hidden="1" customWidth="1"/>
    <col min="8467" max="8467" width="8.5703125" style="249" customWidth="1"/>
    <col min="8468" max="8468" width="0" style="249" hidden="1" customWidth="1"/>
    <col min="8469" max="8469" width="6.85546875" style="249" customWidth="1"/>
    <col min="8470" max="8470" width="4.42578125" style="249" customWidth="1"/>
    <col min="8471" max="8471" width="10.85546875" style="249" customWidth="1"/>
    <col min="8472" max="8472" width="12.140625" style="249" customWidth="1"/>
    <col min="8473" max="8473" width="6.42578125" style="249" customWidth="1"/>
    <col min="8474" max="8474" width="6.28515625" style="249" customWidth="1"/>
    <col min="8475" max="8475" width="7.42578125" style="249" customWidth="1"/>
    <col min="8476" max="8477" width="7" style="249" customWidth="1"/>
    <col min="8478" max="8478" width="8.5703125" style="249" customWidth="1"/>
    <col min="8479" max="8479" width="9.85546875" style="249" customWidth="1"/>
    <col min="8480" max="8480" width="9.140625" style="249"/>
    <col min="8481" max="8481" width="17" style="249" customWidth="1"/>
    <col min="8482" max="8482" width="10.7109375" style="249" customWidth="1"/>
    <col min="8483" max="8483" width="10" style="249" customWidth="1"/>
    <col min="8484" max="8485" width="9.140625" style="249"/>
    <col min="8486" max="8486" width="15.7109375" style="249" customWidth="1"/>
    <col min="8487" max="8487" width="10.42578125" style="249" customWidth="1"/>
    <col min="8488" max="8488" width="8.7109375" style="249" customWidth="1"/>
    <col min="8489" max="8489" width="9.5703125" style="249" customWidth="1"/>
    <col min="8490" max="8490" width="6.28515625" style="249" customWidth="1"/>
    <col min="8491" max="8491" width="7.28515625" style="249" customWidth="1"/>
    <col min="8492" max="8492" width="7.85546875" style="249" customWidth="1"/>
    <col min="8493" max="8493" width="8.140625" style="249" customWidth="1"/>
    <col min="8494" max="8494" width="7.85546875" style="249" customWidth="1"/>
    <col min="8495" max="8495" width="7.5703125" style="249" customWidth="1"/>
    <col min="8496" max="8509" width="9.140625" style="249"/>
    <col min="8510" max="8510" width="10.7109375" style="249" customWidth="1"/>
    <col min="8511" max="8513" width="9.140625" style="249"/>
    <col min="8514" max="8514" width="12.140625" style="249" customWidth="1"/>
    <col min="8515" max="8515" width="10.85546875" style="249" customWidth="1"/>
    <col min="8516" max="8704" width="9.140625" style="249"/>
    <col min="8705" max="8706" width="3.28515625" style="249" customWidth="1"/>
    <col min="8707" max="8707" width="4.7109375" style="249" customWidth="1"/>
    <col min="8708" max="8708" width="4.28515625" style="249" customWidth="1"/>
    <col min="8709" max="8709" width="12.7109375" style="249" customWidth="1"/>
    <col min="8710" max="8710" width="2.7109375" style="249" customWidth="1"/>
    <col min="8711" max="8711" width="7.7109375" style="249" customWidth="1"/>
    <col min="8712" max="8712" width="5.85546875" style="249" customWidth="1"/>
    <col min="8713" max="8713" width="2.140625" style="249" customWidth="1"/>
    <col min="8714" max="8714" width="10.7109375" style="249" customWidth="1"/>
    <col min="8715" max="8715" width="1.85546875" style="249" customWidth="1"/>
    <col min="8716" max="8716" width="10.7109375" style="249" customWidth="1"/>
    <col min="8717" max="8717" width="1.7109375" style="249" customWidth="1"/>
    <col min="8718" max="8718" width="10.7109375" style="249" customWidth="1"/>
    <col min="8719" max="8719" width="1.7109375" style="249" customWidth="1"/>
    <col min="8720" max="8720" width="10.7109375" style="249" customWidth="1"/>
    <col min="8721" max="8721" width="3.7109375" style="249" customWidth="1"/>
    <col min="8722" max="8722" width="0" style="249" hidden="1" customWidth="1"/>
    <col min="8723" max="8723" width="8.5703125" style="249" customWidth="1"/>
    <col min="8724" max="8724" width="0" style="249" hidden="1" customWidth="1"/>
    <col min="8725" max="8725" width="6.85546875" style="249" customWidth="1"/>
    <col min="8726" max="8726" width="4.42578125" style="249" customWidth="1"/>
    <col min="8727" max="8727" width="10.85546875" style="249" customWidth="1"/>
    <col min="8728" max="8728" width="12.140625" style="249" customWidth="1"/>
    <col min="8729" max="8729" width="6.42578125" style="249" customWidth="1"/>
    <col min="8730" max="8730" width="6.28515625" style="249" customWidth="1"/>
    <col min="8731" max="8731" width="7.42578125" style="249" customWidth="1"/>
    <col min="8732" max="8733" width="7" style="249" customWidth="1"/>
    <col min="8734" max="8734" width="8.5703125" style="249" customWidth="1"/>
    <col min="8735" max="8735" width="9.85546875" style="249" customWidth="1"/>
    <col min="8736" max="8736" width="9.140625" style="249"/>
    <col min="8737" max="8737" width="17" style="249" customWidth="1"/>
    <col min="8738" max="8738" width="10.7109375" style="249" customWidth="1"/>
    <col min="8739" max="8739" width="10" style="249" customWidth="1"/>
    <col min="8740" max="8741" width="9.140625" style="249"/>
    <col min="8742" max="8742" width="15.7109375" style="249" customWidth="1"/>
    <col min="8743" max="8743" width="10.42578125" style="249" customWidth="1"/>
    <col min="8744" max="8744" width="8.7109375" style="249" customWidth="1"/>
    <col min="8745" max="8745" width="9.5703125" style="249" customWidth="1"/>
    <col min="8746" max="8746" width="6.28515625" style="249" customWidth="1"/>
    <col min="8747" max="8747" width="7.28515625" style="249" customWidth="1"/>
    <col min="8748" max="8748" width="7.85546875" style="249" customWidth="1"/>
    <col min="8749" max="8749" width="8.140625" style="249" customWidth="1"/>
    <col min="8750" max="8750" width="7.85546875" style="249" customWidth="1"/>
    <col min="8751" max="8751" width="7.5703125" style="249" customWidth="1"/>
    <col min="8752" max="8765" width="9.140625" style="249"/>
    <col min="8766" max="8766" width="10.7109375" style="249" customWidth="1"/>
    <col min="8767" max="8769" width="9.140625" style="249"/>
    <col min="8770" max="8770" width="12.140625" style="249" customWidth="1"/>
    <col min="8771" max="8771" width="10.85546875" style="249" customWidth="1"/>
    <col min="8772" max="8960" width="9.140625" style="249"/>
    <col min="8961" max="8962" width="3.28515625" style="249" customWidth="1"/>
    <col min="8963" max="8963" width="4.7109375" style="249" customWidth="1"/>
    <col min="8964" max="8964" width="4.28515625" style="249" customWidth="1"/>
    <col min="8965" max="8965" width="12.7109375" style="249" customWidth="1"/>
    <col min="8966" max="8966" width="2.7109375" style="249" customWidth="1"/>
    <col min="8967" max="8967" width="7.7109375" style="249" customWidth="1"/>
    <col min="8968" max="8968" width="5.85546875" style="249" customWidth="1"/>
    <col min="8969" max="8969" width="2.140625" style="249" customWidth="1"/>
    <col min="8970" max="8970" width="10.7109375" style="249" customWidth="1"/>
    <col min="8971" max="8971" width="1.85546875" style="249" customWidth="1"/>
    <col min="8972" max="8972" width="10.7109375" style="249" customWidth="1"/>
    <col min="8973" max="8973" width="1.7109375" style="249" customWidth="1"/>
    <col min="8974" max="8974" width="10.7109375" style="249" customWidth="1"/>
    <col min="8975" max="8975" width="1.7109375" style="249" customWidth="1"/>
    <col min="8976" max="8976" width="10.7109375" style="249" customWidth="1"/>
    <col min="8977" max="8977" width="3.7109375" style="249" customWidth="1"/>
    <col min="8978" max="8978" width="0" style="249" hidden="1" customWidth="1"/>
    <col min="8979" max="8979" width="8.5703125" style="249" customWidth="1"/>
    <col min="8980" max="8980" width="0" style="249" hidden="1" customWidth="1"/>
    <col min="8981" max="8981" width="6.85546875" style="249" customWidth="1"/>
    <col min="8982" max="8982" width="4.42578125" style="249" customWidth="1"/>
    <col min="8983" max="8983" width="10.85546875" style="249" customWidth="1"/>
    <col min="8984" max="8984" width="12.140625" style="249" customWidth="1"/>
    <col min="8985" max="8985" width="6.42578125" style="249" customWidth="1"/>
    <col min="8986" max="8986" width="6.28515625" style="249" customWidth="1"/>
    <col min="8987" max="8987" width="7.42578125" style="249" customWidth="1"/>
    <col min="8988" max="8989" width="7" style="249" customWidth="1"/>
    <col min="8990" max="8990" width="8.5703125" style="249" customWidth="1"/>
    <col min="8991" max="8991" width="9.85546875" style="249" customWidth="1"/>
    <col min="8992" max="8992" width="9.140625" style="249"/>
    <col min="8993" max="8993" width="17" style="249" customWidth="1"/>
    <col min="8994" max="8994" width="10.7109375" style="249" customWidth="1"/>
    <col min="8995" max="8995" width="10" style="249" customWidth="1"/>
    <col min="8996" max="8997" width="9.140625" style="249"/>
    <col min="8998" max="8998" width="15.7109375" style="249" customWidth="1"/>
    <col min="8999" max="8999" width="10.42578125" style="249" customWidth="1"/>
    <col min="9000" max="9000" width="8.7109375" style="249" customWidth="1"/>
    <col min="9001" max="9001" width="9.5703125" style="249" customWidth="1"/>
    <col min="9002" max="9002" width="6.28515625" style="249" customWidth="1"/>
    <col min="9003" max="9003" width="7.28515625" style="249" customWidth="1"/>
    <col min="9004" max="9004" width="7.85546875" style="249" customWidth="1"/>
    <col min="9005" max="9005" width="8.140625" style="249" customWidth="1"/>
    <col min="9006" max="9006" width="7.85546875" style="249" customWidth="1"/>
    <col min="9007" max="9007" width="7.5703125" style="249" customWidth="1"/>
    <col min="9008" max="9021" width="9.140625" style="249"/>
    <col min="9022" max="9022" width="10.7109375" style="249" customWidth="1"/>
    <col min="9023" max="9025" width="9.140625" style="249"/>
    <col min="9026" max="9026" width="12.140625" style="249" customWidth="1"/>
    <col min="9027" max="9027" width="10.85546875" style="249" customWidth="1"/>
    <col min="9028" max="9216" width="9.140625" style="249"/>
    <col min="9217" max="9218" width="3.28515625" style="249" customWidth="1"/>
    <col min="9219" max="9219" width="4.7109375" style="249" customWidth="1"/>
    <col min="9220" max="9220" width="4.28515625" style="249" customWidth="1"/>
    <col min="9221" max="9221" width="12.7109375" style="249" customWidth="1"/>
    <col min="9222" max="9222" width="2.7109375" style="249" customWidth="1"/>
    <col min="9223" max="9223" width="7.7109375" style="249" customWidth="1"/>
    <col min="9224" max="9224" width="5.85546875" style="249" customWidth="1"/>
    <col min="9225" max="9225" width="2.140625" style="249" customWidth="1"/>
    <col min="9226" max="9226" width="10.7109375" style="249" customWidth="1"/>
    <col min="9227" max="9227" width="1.85546875" style="249" customWidth="1"/>
    <col min="9228" max="9228" width="10.7109375" style="249" customWidth="1"/>
    <col min="9229" max="9229" width="1.7109375" style="249" customWidth="1"/>
    <col min="9230" max="9230" width="10.7109375" style="249" customWidth="1"/>
    <col min="9231" max="9231" width="1.7109375" style="249" customWidth="1"/>
    <col min="9232" max="9232" width="10.7109375" style="249" customWidth="1"/>
    <col min="9233" max="9233" width="3.7109375" style="249" customWidth="1"/>
    <col min="9234" max="9234" width="0" style="249" hidden="1" customWidth="1"/>
    <col min="9235" max="9235" width="8.5703125" style="249" customWidth="1"/>
    <col min="9236" max="9236" width="0" style="249" hidden="1" customWidth="1"/>
    <col min="9237" max="9237" width="6.85546875" style="249" customWidth="1"/>
    <col min="9238" max="9238" width="4.42578125" style="249" customWidth="1"/>
    <col min="9239" max="9239" width="10.85546875" style="249" customWidth="1"/>
    <col min="9240" max="9240" width="12.140625" style="249" customWidth="1"/>
    <col min="9241" max="9241" width="6.42578125" style="249" customWidth="1"/>
    <col min="9242" max="9242" width="6.28515625" style="249" customWidth="1"/>
    <col min="9243" max="9243" width="7.42578125" style="249" customWidth="1"/>
    <col min="9244" max="9245" width="7" style="249" customWidth="1"/>
    <col min="9246" max="9246" width="8.5703125" style="249" customWidth="1"/>
    <col min="9247" max="9247" width="9.85546875" style="249" customWidth="1"/>
    <col min="9248" max="9248" width="9.140625" style="249"/>
    <col min="9249" max="9249" width="17" style="249" customWidth="1"/>
    <col min="9250" max="9250" width="10.7109375" style="249" customWidth="1"/>
    <col min="9251" max="9251" width="10" style="249" customWidth="1"/>
    <col min="9252" max="9253" width="9.140625" style="249"/>
    <col min="9254" max="9254" width="15.7109375" style="249" customWidth="1"/>
    <col min="9255" max="9255" width="10.42578125" style="249" customWidth="1"/>
    <col min="9256" max="9256" width="8.7109375" style="249" customWidth="1"/>
    <col min="9257" max="9257" width="9.5703125" style="249" customWidth="1"/>
    <col min="9258" max="9258" width="6.28515625" style="249" customWidth="1"/>
    <col min="9259" max="9259" width="7.28515625" style="249" customWidth="1"/>
    <col min="9260" max="9260" width="7.85546875" style="249" customWidth="1"/>
    <col min="9261" max="9261" width="8.140625" style="249" customWidth="1"/>
    <col min="9262" max="9262" width="7.85546875" style="249" customWidth="1"/>
    <col min="9263" max="9263" width="7.5703125" style="249" customWidth="1"/>
    <col min="9264" max="9277" width="9.140625" style="249"/>
    <col min="9278" max="9278" width="10.7109375" style="249" customWidth="1"/>
    <col min="9279" max="9281" width="9.140625" style="249"/>
    <col min="9282" max="9282" width="12.140625" style="249" customWidth="1"/>
    <col min="9283" max="9283" width="10.85546875" style="249" customWidth="1"/>
    <col min="9284" max="9472" width="9.140625" style="249"/>
    <col min="9473" max="9474" width="3.28515625" style="249" customWidth="1"/>
    <col min="9475" max="9475" width="4.7109375" style="249" customWidth="1"/>
    <col min="9476" max="9476" width="4.28515625" style="249" customWidth="1"/>
    <col min="9477" max="9477" width="12.7109375" style="249" customWidth="1"/>
    <col min="9478" max="9478" width="2.7109375" style="249" customWidth="1"/>
    <col min="9479" max="9479" width="7.7109375" style="249" customWidth="1"/>
    <col min="9480" max="9480" width="5.85546875" style="249" customWidth="1"/>
    <col min="9481" max="9481" width="2.140625" style="249" customWidth="1"/>
    <col min="9482" max="9482" width="10.7109375" style="249" customWidth="1"/>
    <col min="9483" max="9483" width="1.85546875" style="249" customWidth="1"/>
    <col min="9484" max="9484" width="10.7109375" style="249" customWidth="1"/>
    <col min="9485" max="9485" width="1.7109375" style="249" customWidth="1"/>
    <col min="9486" max="9486" width="10.7109375" style="249" customWidth="1"/>
    <col min="9487" max="9487" width="1.7109375" style="249" customWidth="1"/>
    <col min="9488" max="9488" width="10.7109375" style="249" customWidth="1"/>
    <col min="9489" max="9489" width="3.7109375" style="249" customWidth="1"/>
    <col min="9490" max="9490" width="0" style="249" hidden="1" customWidth="1"/>
    <col min="9491" max="9491" width="8.5703125" style="249" customWidth="1"/>
    <col min="9492" max="9492" width="0" style="249" hidden="1" customWidth="1"/>
    <col min="9493" max="9493" width="6.85546875" style="249" customWidth="1"/>
    <col min="9494" max="9494" width="4.42578125" style="249" customWidth="1"/>
    <col min="9495" max="9495" width="10.85546875" style="249" customWidth="1"/>
    <col min="9496" max="9496" width="12.140625" style="249" customWidth="1"/>
    <col min="9497" max="9497" width="6.42578125" style="249" customWidth="1"/>
    <col min="9498" max="9498" width="6.28515625" style="249" customWidth="1"/>
    <col min="9499" max="9499" width="7.42578125" style="249" customWidth="1"/>
    <col min="9500" max="9501" width="7" style="249" customWidth="1"/>
    <col min="9502" max="9502" width="8.5703125" style="249" customWidth="1"/>
    <col min="9503" max="9503" width="9.85546875" style="249" customWidth="1"/>
    <col min="9504" max="9504" width="9.140625" style="249"/>
    <col min="9505" max="9505" width="17" style="249" customWidth="1"/>
    <col min="9506" max="9506" width="10.7109375" style="249" customWidth="1"/>
    <col min="9507" max="9507" width="10" style="249" customWidth="1"/>
    <col min="9508" max="9509" width="9.140625" style="249"/>
    <col min="9510" max="9510" width="15.7109375" style="249" customWidth="1"/>
    <col min="9511" max="9511" width="10.42578125" style="249" customWidth="1"/>
    <col min="9512" max="9512" width="8.7109375" style="249" customWidth="1"/>
    <col min="9513" max="9513" width="9.5703125" style="249" customWidth="1"/>
    <col min="9514" max="9514" width="6.28515625" style="249" customWidth="1"/>
    <col min="9515" max="9515" width="7.28515625" style="249" customWidth="1"/>
    <col min="9516" max="9516" width="7.85546875" style="249" customWidth="1"/>
    <col min="9517" max="9517" width="8.140625" style="249" customWidth="1"/>
    <col min="9518" max="9518" width="7.85546875" style="249" customWidth="1"/>
    <col min="9519" max="9519" width="7.5703125" style="249" customWidth="1"/>
    <col min="9520" max="9533" width="9.140625" style="249"/>
    <col min="9534" max="9534" width="10.7109375" style="249" customWidth="1"/>
    <col min="9535" max="9537" width="9.140625" style="249"/>
    <col min="9538" max="9538" width="12.140625" style="249" customWidth="1"/>
    <col min="9539" max="9539" width="10.85546875" style="249" customWidth="1"/>
    <col min="9540" max="9728" width="9.140625" style="249"/>
    <col min="9729" max="9730" width="3.28515625" style="249" customWidth="1"/>
    <col min="9731" max="9731" width="4.7109375" style="249" customWidth="1"/>
    <col min="9732" max="9732" width="4.28515625" style="249" customWidth="1"/>
    <col min="9733" max="9733" width="12.7109375" style="249" customWidth="1"/>
    <col min="9734" max="9734" width="2.7109375" style="249" customWidth="1"/>
    <col min="9735" max="9735" width="7.7109375" style="249" customWidth="1"/>
    <col min="9736" max="9736" width="5.85546875" style="249" customWidth="1"/>
    <col min="9737" max="9737" width="2.140625" style="249" customWidth="1"/>
    <col min="9738" max="9738" width="10.7109375" style="249" customWidth="1"/>
    <col min="9739" max="9739" width="1.85546875" style="249" customWidth="1"/>
    <col min="9740" max="9740" width="10.7109375" style="249" customWidth="1"/>
    <col min="9741" max="9741" width="1.7109375" style="249" customWidth="1"/>
    <col min="9742" max="9742" width="10.7109375" style="249" customWidth="1"/>
    <col min="9743" max="9743" width="1.7109375" style="249" customWidth="1"/>
    <col min="9744" max="9744" width="10.7109375" style="249" customWidth="1"/>
    <col min="9745" max="9745" width="3.7109375" style="249" customWidth="1"/>
    <col min="9746" max="9746" width="0" style="249" hidden="1" customWidth="1"/>
    <col min="9747" max="9747" width="8.5703125" style="249" customWidth="1"/>
    <col min="9748" max="9748" width="0" style="249" hidden="1" customWidth="1"/>
    <col min="9749" max="9749" width="6.85546875" style="249" customWidth="1"/>
    <col min="9750" max="9750" width="4.42578125" style="249" customWidth="1"/>
    <col min="9751" max="9751" width="10.85546875" style="249" customWidth="1"/>
    <col min="9752" max="9752" width="12.140625" style="249" customWidth="1"/>
    <col min="9753" max="9753" width="6.42578125" style="249" customWidth="1"/>
    <col min="9754" max="9754" width="6.28515625" style="249" customWidth="1"/>
    <col min="9755" max="9755" width="7.42578125" style="249" customWidth="1"/>
    <col min="9756" max="9757" width="7" style="249" customWidth="1"/>
    <col min="9758" max="9758" width="8.5703125" style="249" customWidth="1"/>
    <col min="9759" max="9759" width="9.85546875" style="249" customWidth="1"/>
    <col min="9760" max="9760" width="9.140625" style="249"/>
    <col min="9761" max="9761" width="17" style="249" customWidth="1"/>
    <col min="9762" max="9762" width="10.7109375" style="249" customWidth="1"/>
    <col min="9763" max="9763" width="10" style="249" customWidth="1"/>
    <col min="9764" max="9765" width="9.140625" style="249"/>
    <col min="9766" max="9766" width="15.7109375" style="249" customWidth="1"/>
    <col min="9767" max="9767" width="10.42578125" style="249" customWidth="1"/>
    <col min="9768" max="9768" width="8.7109375" style="249" customWidth="1"/>
    <col min="9769" max="9769" width="9.5703125" style="249" customWidth="1"/>
    <col min="9770" max="9770" width="6.28515625" style="249" customWidth="1"/>
    <col min="9771" max="9771" width="7.28515625" style="249" customWidth="1"/>
    <col min="9772" max="9772" width="7.85546875" style="249" customWidth="1"/>
    <col min="9773" max="9773" width="8.140625" style="249" customWidth="1"/>
    <col min="9774" max="9774" width="7.85546875" style="249" customWidth="1"/>
    <col min="9775" max="9775" width="7.5703125" style="249" customWidth="1"/>
    <col min="9776" max="9789" width="9.140625" style="249"/>
    <col min="9790" max="9790" width="10.7109375" style="249" customWidth="1"/>
    <col min="9791" max="9793" width="9.140625" style="249"/>
    <col min="9794" max="9794" width="12.140625" style="249" customWidth="1"/>
    <col min="9795" max="9795" width="10.85546875" style="249" customWidth="1"/>
    <col min="9796" max="9984" width="9.140625" style="249"/>
    <col min="9985" max="9986" width="3.28515625" style="249" customWidth="1"/>
    <col min="9987" max="9987" width="4.7109375" style="249" customWidth="1"/>
    <col min="9988" max="9988" width="4.28515625" style="249" customWidth="1"/>
    <col min="9989" max="9989" width="12.7109375" style="249" customWidth="1"/>
    <col min="9990" max="9990" width="2.7109375" style="249" customWidth="1"/>
    <col min="9991" max="9991" width="7.7109375" style="249" customWidth="1"/>
    <col min="9992" max="9992" width="5.85546875" style="249" customWidth="1"/>
    <col min="9993" max="9993" width="2.140625" style="249" customWidth="1"/>
    <col min="9994" max="9994" width="10.7109375" style="249" customWidth="1"/>
    <col min="9995" max="9995" width="1.85546875" style="249" customWidth="1"/>
    <col min="9996" max="9996" width="10.7109375" style="249" customWidth="1"/>
    <col min="9997" max="9997" width="1.7109375" style="249" customWidth="1"/>
    <col min="9998" max="9998" width="10.7109375" style="249" customWidth="1"/>
    <col min="9999" max="9999" width="1.7109375" style="249" customWidth="1"/>
    <col min="10000" max="10000" width="10.7109375" style="249" customWidth="1"/>
    <col min="10001" max="10001" width="3.7109375" style="249" customWidth="1"/>
    <col min="10002" max="10002" width="0" style="249" hidden="1" customWidth="1"/>
    <col min="10003" max="10003" width="8.5703125" style="249" customWidth="1"/>
    <col min="10004" max="10004" width="0" style="249" hidden="1" customWidth="1"/>
    <col min="10005" max="10005" width="6.85546875" style="249" customWidth="1"/>
    <col min="10006" max="10006" width="4.42578125" style="249" customWidth="1"/>
    <col min="10007" max="10007" width="10.85546875" style="249" customWidth="1"/>
    <col min="10008" max="10008" width="12.140625" style="249" customWidth="1"/>
    <col min="10009" max="10009" width="6.42578125" style="249" customWidth="1"/>
    <col min="10010" max="10010" width="6.28515625" style="249" customWidth="1"/>
    <col min="10011" max="10011" width="7.42578125" style="249" customWidth="1"/>
    <col min="10012" max="10013" width="7" style="249" customWidth="1"/>
    <col min="10014" max="10014" width="8.5703125" style="249" customWidth="1"/>
    <col min="10015" max="10015" width="9.85546875" style="249" customWidth="1"/>
    <col min="10016" max="10016" width="9.140625" style="249"/>
    <col min="10017" max="10017" width="17" style="249" customWidth="1"/>
    <col min="10018" max="10018" width="10.7109375" style="249" customWidth="1"/>
    <col min="10019" max="10019" width="10" style="249" customWidth="1"/>
    <col min="10020" max="10021" width="9.140625" style="249"/>
    <col min="10022" max="10022" width="15.7109375" style="249" customWidth="1"/>
    <col min="10023" max="10023" width="10.42578125" style="249" customWidth="1"/>
    <col min="10024" max="10024" width="8.7109375" style="249" customWidth="1"/>
    <col min="10025" max="10025" width="9.5703125" style="249" customWidth="1"/>
    <col min="10026" max="10026" width="6.28515625" style="249" customWidth="1"/>
    <col min="10027" max="10027" width="7.28515625" style="249" customWidth="1"/>
    <col min="10028" max="10028" width="7.85546875" style="249" customWidth="1"/>
    <col min="10029" max="10029" width="8.140625" style="249" customWidth="1"/>
    <col min="10030" max="10030" width="7.85546875" style="249" customWidth="1"/>
    <col min="10031" max="10031" width="7.5703125" style="249" customWidth="1"/>
    <col min="10032" max="10045" width="9.140625" style="249"/>
    <col min="10046" max="10046" width="10.7109375" style="249" customWidth="1"/>
    <col min="10047" max="10049" width="9.140625" style="249"/>
    <col min="10050" max="10050" width="12.140625" style="249" customWidth="1"/>
    <col min="10051" max="10051" width="10.85546875" style="249" customWidth="1"/>
    <col min="10052" max="10240" width="9.140625" style="249"/>
    <col min="10241" max="10242" width="3.28515625" style="249" customWidth="1"/>
    <col min="10243" max="10243" width="4.7109375" style="249" customWidth="1"/>
    <col min="10244" max="10244" width="4.28515625" style="249" customWidth="1"/>
    <col min="10245" max="10245" width="12.7109375" style="249" customWidth="1"/>
    <col min="10246" max="10246" width="2.7109375" style="249" customWidth="1"/>
    <col min="10247" max="10247" width="7.7109375" style="249" customWidth="1"/>
    <col min="10248" max="10248" width="5.85546875" style="249" customWidth="1"/>
    <col min="10249" max="10249" width="2.140625" style="249" customWidth="1"/>
    <col min="10250" max="10250" width="10.7109375" style="249" customWidth="1"/>
    <col min="10251" max="10251" width="1.85546875" style="249" customWidth="1"/>
    <col min="10252" max="10252" width="10.7109375" style="249" customWidth="1"/>
    <col min="10253" max="10253" width="1.7109375" style="249" customWidth="1"/>
    <col min="10254" max="10254" width="10.7109375" style="249" customWidth="1"/>
    <col min="10255" max="10255" width="1.7109375" style="249" customWidth="1"/>
    <col min="10256" max="10256" width="10.7109375" style="249" customWidth="1"/>
    <col min="10257" max="10257" width="3.7109375" style="249" customWidth="1"/>
    <col min="10258" max="10258" width="0" style="249" hidden="1" customWidth="1"/>
    <col min="10259" max="10259" width="8.5703125" style="249" customWidth="1"/>
    <col min="10260" max="10260" width="0" style="249" hidden="1" customWidth="1"/>
    <col min="10261" max="10261" width="6.85546875" style="249" customWidth="1"/>
    <col min="10262" max="10262" width="4.42578125" style="249" customWidth="1"/>
    <col min="10263" max="10263" width="10.85546875" style="249" customWidth="1"/>
    <col min="10264" max="10264" width="12.140625" style="249" customWidth="1"/>
    <col min="10265" max="10265" width="6.42578125" style="249" customWidth="1"/>
    <col min="10266" max="10266" width="6.28515625" style="249" customWidth="1"/>
    <col min="10267" max="10267" width="7.42578125" style="249" customWidth="1"/>
    <col min="10268" max="10269" width="7" style="249" customWidth="1"/>
    <col min="10270" max="10270" width="8.5703125" style="249" customWidth="1"/>
    <col min="10271" max="10271" width="9.85546875" style="249" customWidth="1"/>
    <col min="10272" max="10272" width="9.140625" style="249"/>
    <col min="10273" max="10273" width="17" style="249" customWidth="1"/>
    <col min="10274" max="10274" width="10.7109375" style="249" customWidth="1"/>
    <col min="10275" max="10275" width="10" style="249" customWidth="1"/>
    <col min="10276" max="10277" width="9.140625" style="249"/>
    <col min="10278" max="10278" width="15.7109375" style="249" customWidth="1"/>
    <col min="10279" max="10279" width="10.42578125" style="249" customWidth="1"/>
    <col min="10280" max="10280" width="8.7109375" style="249" customWidth="1"/>
    <col min="10281" max="10281" width="9.5703125" style="249" customWidth="1"/>
    <col min="10282" max="10282" width="6.28515625" style="249" customWidth="1"/>
    <col min="10283" max="10283" width="7.28515625" style="249" customWidth="1"/>
    <col min="10284" max="10284" width="7.85546875" style="249" customWidth="1"/>
    <col min="10285" max="10285" width="8.140625" style="249" customWidth="1"/>
    <col min="10286" max="10286" width="7.85546875" style="249" customWidth="1"/>
    <col min="10287" max="10287" width="7.5703125" style="249" customWidth="1"/>
    <col min="10288" max="10301" width="9.140625" style="249"/>
    <col min="10302" max="10302" width="10.7109375" style="249" customWidth="1"/>
    <col min="10303" max="10305" width="9.140625" style="249"/>
    <col min="10306" max="10306" width="12.140625" style="249" customWidth="1"/>
    <col min="10307" max="10307" width="10.85546875" style="249" customWidth="1"/>
    <col min="10308" max="10496" width="9.140625" style="249"/>
    <col min="10497" max="10498" width="3.28515625" style="249" customWidth="1"/>
    <col min="10499" max="10499" width="4.7109375" style="249" customWidth="1"/>
    <col min="10500" max="10500" width="4.28515625" style="249" customWidth="1"/>
    <col min="10501" max="10501" width="12.7109375" style="249" customWidth="1"/>
    <col min="10502" max="10502" width="2.7109375" style="249" customWidth="1"/>
    <col min="10503" max="10503" width="7.7109375" style="249" customWidth="1"/>
    <col min="10504" max="10504" width="5.85546875" style="249" customWidth="1"/>
    <col min="10505" max="10505" width="2.140625" style="249" customWidth="1"/>
    <col min="10506" max="10506" width="10.7109375" style="249" customWidth="1"/>
    <col min="10507" max="10507" width="1.85546875" style="249" customWidth="1"/>
    <col min="10508" max="10508" width="10.7109375" style="249" customWidth="1"/>
    <col min="10509" max="10509" width="1.7109375" style="249" customWidth="1"/>
    <col min="10510" max="10510" width="10.7109375" style="249" customWidth="1"/>
    <col min="10511" max="10511" width="1.7109375" style="249" customWidth="1"/>
    <col min="10512" max="10512" width="10.7109375" style="249" customWidth="1"/>
    <col min="10513" max="10513" width="3.7109375" style="249" customWidth="1"/>
    <col min="10514" max="10514" width="0" style="249" hidden="1" customWidth="1"/>
    <col min="10515" max="10515" width="8.5703125" style="249" customWidth="1"/>
    <col min="10516" max="10516" width="0" style="249" hidden="1" customWidth="1"/>
    <col min="10517" max="10517" width="6.85546875" style="249" customWidth="1"/>
    <col min="10518" max="10518" width="4.42578125" style="249" customWidth="1"/>
    <col min="10519" max="10519" width="10.85546875" style="249" customWidth="1"/>
    <col min="10520" max="10520" width="12.140625" style="249" customWidth="1"/>
    <col min="10521" max="10521" width="6.42578125" style="249" customWidth="1"/>
    <col min="10522" max="10522" width="6.28515625" style="249" customWidth="1"/>
    <col min="10523" max="10523" width="7.42578125" style="249" customWidth="1"/>
    <col min="10524" max="10525" width="7" style="249" customWidth="1"/>
    <col min="10526" max="10526" width="8.5703125" style="249" customWidth="1"/>
    <col min="10527" max="10527" width="9.85546875" style="249" customWidth="1"/>
    <col min="10528" max="10528" width="9.140625" style="249"/>
    <col min="10529" max="10529" width="17" style="249" customWidth="1"/>
    <col min="10530" max="10530" width="10.7109375" style="249" customWidth="1"/>
    <col min="10531" max="10531" width="10" style="249" customWidth="1"/>
    <col min="10532" max="10533" width="9.140625" style="249"/>
    <col min="10534" max="10534" width="15.7109375" style="249" customWidth="1"/>
    <col min="10535" max="10535" width="10.42578125" style="249" customWidth="1"/>
    <col min="10536" max="10536" width="8.7109375" style="249" customWidth="1"/>
    <col min="10537" max="10537" width="9.5703125" style="249" customWidth="1"/>
    <col min="10538" max="10538" width="6.28515625" style="249" customWidth="1"/>
    <col min="10539" max="10539" width="7.28515625" style="249" customWidth="1"/>
    <col min="10540" max="10540" width="7.85546875" style="249" customWidth="1"/>
    <col min="10541" max="10541" width="8.140625" style="249" customWidth="1"/>
    <col min="10542" max="10542" width="7.85546875" style="249" customWidth="1"/>
    <col min="10543" max="10543" width="7.5703125" style="249" customWidth="1"/>
    <col min="10544" max="10557" width="9.140625" style="249"/>
    <col min="10558" max="10558" width="10.7109375" style="249" customWidth="1"/>
    <col min="10559" max="10561" width="9.140625" style="249"/>
    <col min="10562" max="10562" width="12.140625" style="249" customWidth="1"/>
    <col min="10563" max="10563" width="10.85546875" style="249" customWidth="1"/>
    <col min="10564" max="10752" width="9.140625" style="249"/>
    <col min="10753" max="10754" width="3.28515625" style="249" customWidth="1"/>
    <col min="10755" max="10755" width="4.7109375" style="249" customWidth="1"/>
    <col min="10756" max="10756" width="4.28515625" style="249" customWidth="1"/>
    <col min="10757" max="10757" width="12.7109375" style="249" customWidth="1"/>
    <col min="10758" max="10758" width="2.7109375" style="249" customWidth="1"/>
    <col min="10759" max="10759" width="7.7109375" style="249" customWidth="1"/>
    <col min="10760" max="10760" width="5.85546875" style="249" customWidth="1"/>
    <col min="10761" max="10761" width="2.140625" style="249" customWidth="1"/>
    <col min="10762" max="10762" width="10.7109375" style="249" customWidth="1"/>
    <col min="10763" max="10763" width="1.85546875" style="249" customWidth="1"/>
    <col min="10764" max="10764" width="10.7109375" style="249" customWidth="1"/>
    <col min="10765" max="10765" width="1.7109375" style="249" customWidth="1"/>
    <col min="10766" max="10766" width="10.7109375" style="249" customWidth="1"/>
    <col min="10767" max="10767" width="1.7109375" style="249" customWidth="1"/>
    <col min="10768" max="10768" width="10.7109375" style="249" customWidth="1"/>
    <col min="10769" max="10769" width="3.7109375" style="249" customWidth="1"/>
    <col min="10770" max="10770" width="0" style="249" hidden="1" customWidth="1"/>
    <col min="10771" max="10771" width="8.5703125" style="249" customWidth="1"/>
    <col min="10772" max="10772" width="0" style="249" hidden="1" customWidth="1"/>
    <col min="10773" max="10773" width="6.85546875" style="249" customWidth="1"/>
    <col min="10774" max="10774" width="4.42578125" style="249" customWidth="1"/>
    <col min="10775" max="10775" width="10.85546875" style="249" customWidth="1"/>
    <col min="10776" max="10776" width="12.140625" style="249" customWidth="1"/>
    <col min="10777" max="10777" width="6.42578125" style="249" customWidth="1"/>
    <col min="10778" max="10778" width="6.28515625" style="249" customWidth="1"/>
    <col min="10779" max="10779" width="7.42578125" style="249" customWidth="1"/>
    <col min="10780" max="10781" width="7" style="249" customWidth="1"/>
    <col min="10782" max="10782" width="8.5703125" style="249" customWidth="1"/>
    <col min="10783" max="10783" width="9.85546875" style="249" customWidth="1"/>
    <col min="10784" max="10784" width="9.140625" style="249"/>
    <col min="10785" max="10785" width="17" style="249" customWidth="1"/>
    <col min="10786" max="10786" width="10.7109375" style="249" customWidth="1"/>
    <col min="10787" max="10787" width="10" style="249" customWidth="1"/>
    <col min="10788" max="10789" width="9.140625" style="249"/>
    <col min="10790" max="10790" width="15.7109375" style="249" customWidth="1"/>
    <col min="10791" max="10791" width="10.42578125" style="249" customWidth="1"/>
    <col min="10792" max="10792" width="8.7109375" style="249" customWidth="1"/>
    <col min="10793" max="10793" width="9.5703125" style="249" customWidth="1"/>
    <col min="10794" max="10794" width="6.28515625" style="249" customWidth="1"/>
    <col min="10795" max="10795" width="7.28515625" style="249" customWidth="1"/>
    <col min="10796" max="10796" width="7.85546875" style="249" customWidth="1"/>
    <col min="10797" max="10797" width="8.140625" style="249" customWidth="1"/>
    <col min="10798" max="10798" width="7.85546875" style="249" customWidth="1"/>
    <col min="10799" max="10799" width="7.5703125" style="249" customWidth="1"/>
    <col min="10800" max="10813" width="9.140625" style="249"/>
    <col min="10814" max="10814" width="10.7109375" style="249" customWidth="1"/>
    <col min="10815" max="10817" width="9.140625" style="249"/>
    <col min="10818" max="10818" width="12.140625" style="249" customWidth="1"/>
    <col min="10819" max="10819" width="10.85546875" style="249" customWidth="1"/>
    <col min="10820" max="11008" width="9.140625" style="249"/>
    <col min="11009" max="11010" width="3.28515625" style="249" customWidth="1"/>
    <col min="11011" max="11011" width="4.7109375" style="249" customWidth="1"/>
    <col min="11012" max="11012" width="4.28515625" style="249" customWidth="1"/>
    <col min="11013" max="11013" width="12.7109375" style="249" customWidth="1"/>
    <col min="11014" max="11014" width="2.7109375" style="249" customWidth="1"/>
    <col min="11015" max="11015" width="7.7109375" style="249" customWidth="1"/>
    <col min="11016" max="11016" width="5.85546875" style="249" customWidth="1"/>
    <col min="11017" max="11017" width="2.140625" style="249" customWidth="1"/>
    <col min="11018" max="11018" width="10.7109375" style="249" customWidth="1"/>
    <col min="11019" max="11019" width="1.85546875" style="249" customWidth="1"/>
    <col min="11020" max="11020" width="10.7109375" style="249" customWidth="1"/>
    <col min="11021" max="11021" width="1.7109375" style="249" customWidth="1"/>
    <col min="11022" max="11022" width="10.7109375" style="249" customWidth="1"/>
    <col min="11023" max="11023" width="1.7109375" style="249" customWidth="1"/>
    <col min="11024" max="11024" width="10.7109375" style="249" customWidth="1"/>
    <col min="11025" max="11025" width="3.7109375" style="249" customWidth="1"/>
    <col min="11026" max="11026" width="0" style="249" hidden="1" customWidth="1"/>
    <col min="11027" max="11027" width="8.5703125" style="249" customWidth="1"/>
    <col min="11028" max="11028" width="0" style="249" hidden="1" customWidth="1"/>
    <col min="11029" max="11029" width="6.85546875" style="249" customWidth="1"/>
    <col min="11030" max="11030" width="4.42578125" style="249" customWidth="1"/>
    <col min="11031" max="11031" width="10.85546875" style="249" customWidth="1"/>
    <col min="11032" max="11032" width="12.140625" style="249" customWidth="1"/>
    <col min="11033" max="11033" width="6.42578125" style="249" customWidth="1"/>
    <col min="11034" max="11034" width="6.28515625" style="249" customWidth="1"/>
    <col min="11035" max="11035" width="7.42578125" style="249" customWidth="1"/>
    <col min="11036" max="11037" width="7" style="249" customWidth="1"/>
    <col min="11038" max="11038" width="8.5703125" style="249" customWidth="1"/>
    <col min="11039" max="11039" width="9.85546875" style="249" customWidth="1"/>
    <col min="11040" max="11040" width="9.140625" style="249"/>
    <col min="11041" max="11041" width="17" style="249" customWidth="1"/>
    <col min="11042" max="11042" width="10.7109375" style="249" customWidth="1"/>
    <col min="11043" max="11043" width="10" style="249" customWidth="1"/>
    <col min="11044" max="11045" width="9.140625" style="249"/>
    <col min="11046" max="11046" width="15.7109375" style="249" customWidth="1"/>
    <col min="11047" max="11047" width="10.42578125" style="249" customWidth="1"/>
    <col min="11048" max="11048" width="8.7109375" style="249" customWidth="1"/>
    <col min="11049" max="11049" width="9.5703125" style="249" customWidth="1"/>
    <col min="11050" max="11050" width="6.28515625" style="249" customWidth="1"/>
    <col min="11051" max="11051" width="7.28515625" style="249" customWidth="1"/>
    <col min="11052" max="11052" width="7.85546875" style="249" customWidth="1"/>
    <col min="11053" max="11053" width="8.140625" style="249" customWidth="1"/>
    <col min="11054" max="11054" width="7.85546875" style="249" customWidth="1"/>
    <col min="11055" max="11055" width="7.5703125" style="249" customWidth="1"/>
    <col min="11056" max="11069" width="9.140625" style="249"/>
    <col min="11070" max="11070" width="10.7109375" style="249" customWidth="1"/>
    <col min="11071" max="11073" width="9.140625" style="249"/>
    <col min="11074" max="11074" width="12.140625" style="249" customWidth="1"/>
    <col min="11075" max="11075" width="10.85546875" style="249" customWidth="1"/>
    <col min="11076" max="11264" width="9.140625" style="249"/>
    <col min="11265" max="11266" width="3.28515625" style="249" customWidth="1"/>
    <col min="11267" max="11267" width="4.7109375" style="249" customWidth="1"/>
    <col min="11268" max="11268" width="4.28515625" style="249" customWidth="1"/>
    <col min="11269" max="11269" width="12.7109375" style="249" customWidth="1"/>
    <col min="11270" max="11270" width="2.7109375" style="249" customWidth="1"/>
    <col min="11271" max="11271" width="7.7109375" style="249" customWidth="1"/>
    <col min="11272" max="11272" width="5.85546875" style="249" customWidth="1"/>
    <col min="11273" max="11273" width="2.140625" style="249" customWidth="1"/>
    <col min="11274" max="11274" width="10.7109375" style="249" customWidth="1"/>
    <col min="11275" max="11275" width="1.85546875" style="249" customWidth="1"/>
    <col min="11276" max="11276" width="10.7109375" style="249" customWidth="1"/>
    <col min="11277" max="11277" width="1.7109375" style="249" customWidth="1"/>
    <col min="11278" max="11278" width="10.7109375" style="249" customWidth="1"/>
    <col min="11279" max="11279" width="1.7109375" style="249" customWidth="1"/>
    <col min="11280" max="11280" width="10.7109375" style="249" customWidth="1"/>
    <col min="11281" max="11281" width="3.7109375" style="249" customWidth="1"/>
    <col min="11282" max="11282" width="0" style="249" hidden="1" customWidth="1"/>
    <col min="11283" max="11283" width="8.5703125" style="249" customWidth="1"/>
    <col min="11284" max="11284" width="0" style="249" hidden="1" customWidth="1"/>
    <col min="11285" max="11285" width="6.85546875" style="249" customWidth="1"/>
    <col min="11286" max="11286" width="4.42578125" style="249" customWidth="1"/>
    <col min="11287" max="11287" width="10.85546875" style="249" customWidth="1"/>
    <col min="11288" max="11288" width="12.140625" style="249" customWidth="1"/>
    <col min="11289" max="11289" width="6.42578125" style="249" customWidth="1"/>
    <col min="11290" max="11290" width="6.28515625" style="249" customWidth="1"/>
    <col min="11291" max="11291" width="7.42578125" style="249" customWidth="1"/>
    <col min="11292" max="11293" width="7" style="249" customWidth="1"/>
    <col min="11294" max="11294" width="8.5703125" style="249" customWidth="1"/>
    <col min="11295" max="11295" width="9.85546875" style="249" customWidth="1"/>
    <col min="11296" max="11296" width="9.140625" style="249"/>
    <col min="11297" max="11297" width="17" style="249" customWidth="1"/>
    <col min="11298" max="11298" width="10.7109375" style="249" customWidth="1"/>
    <col min="11299" max="11299" width="10" style="249" customWidth="1"/>
    <col min="11300" max="11301" width="9.140625" style="249"/>
    <col min="11302" max="11302" width="15.7109375" style="249" customWidth="1"/>
    <col min="11303" max="11303" width="10.42578125" style="249" customWidth="1"/>
    <col min="11304" max="11304" width="8.7109375" style="249" customWidth="1"/>
    <col min="11305" max="11305" width="9.5703125" style="249" customWidth="1"/>
    <col min="11306" max="11306" width="6.28515625" style="249" customWidth="1"/>
    <col min="11307" max="11307" width="7.28515625" style="249" customWidth="1"/>
    <col min="11308" max="11308" width="7.85546875" style="249" customWidth="1"/>
    <col min="11309" max="11309" width="8.140625" style="249" customWidth="1"/>
    <col min="11310" max="11310" width="7.85546875" style="249" customWidth="1"/>
    <col min="11311" max="11311" width="7.5703125" style="249" customWidth="1"/>
    <col min="11312" max="11325" width="9.140625" style="249"/>
    <col min="11326" max="11326" width="10.7109375" style="249" customWidth="1"/>
    <col min="11327" max="11329" width="9.140625" style="249"/>
    <col min="11330" max="11330" width="12.140625" style="249" customWidth="1"/>
    <col min="11331" max="11331" width="10.85546875" style="249" customWidth="1"/>
    <col min="11332" max="11520" width="9.140625" style="249"/>
    <col min="11521" max="11522" width="3.28515625" style="249" customWidth="1"/>
    <col min="11523" max="11523" width="4.7109375" style="249" customWidth="1"/>
    <col min="11524" max="11524" width="4.28515625" style="249" customWidth="1"/>
    <col min="11525" max="11525" width="12.7109375" style="249" customWidth="1"/>
    <col min="11526" max="11526" width="2.7109375" style="249" customWidth="1"/>
    <col min="11527" max="11527" width="7.7109375" style="249" customWidth="1"/>
    <col min="11528" max="11528" width="5.85546875" style="249" customWidth="1"/>
    <col min="11529" max="11529" width="2.140625" style="249" customWidth="1"/>
    <col min="11530" max="11530" width="10.7109375" style="249" customWidth="1"/>
    <col min="11531" max="11531" width="1.85546875" style="249" customWidth="1"/>
    <col min="11532" max="11532" width="10.7109375" style="249" customWidth="1"/>
    <col min="11533" max="11533" width="1.7109375" style="249" customWidth="1"/>
    <col min="11534" max="11534" width="10.7109375" style="249" customWidth="1"/>
    <col min="11535" max="11535" width="1.7109375" style="249" customWidth="1"/>
    <col min="11536" max="11536" width="10.7109375" style="249" customWidth="1"/>
    <col min="11537" max="11537" width="3.7109375" style="249" customWidth="1"/>
    <col min="11538" max="11538" width="0" style="249" hidden="1" customWidth="1"/>
    <col min="11539" max="11539" width="8.5703125" style="249" customWidth="1"/>
    <col min="11540" max="11540" width="0" style="249" hidden="1" customWidth="1"/>
    <col min="11541" max="11541" width="6.85546875" style="249" customWidth="1"/>
    <col min="11542" max="11542" width="4.42578125" style="249" customWidth="1"/>
    <col min="11543" max="11543" width="10.85546875" style="249" customWidth="1"/>
    <col min="11544" max="11544" width="12.140625" style="249" customWidth="1"/>
    <col min="11545" max="11545" width="6.42578125" style="249" customWidth="1"/>
    <col min="11546" max="11546" width="6.28515625" style="249" customWidth="1"/>
    <col min="11547" max="11547" width="7.42578125" style="249" customWidth="1"/>
    <col min="11548" max="11549" width="7" style="249" customWidth="1"/>
    <col min="11550" max="11550" width="8.5703125" style="249" customWidth="1"/>
    <col min="11551" max="11551" width="9.85546875" style="249" customWidth="1"/>
    <col min="11552" max="11552" width="9.140625" style="249"/>
    <col min="11553" max="11553" width="17" style="249" customWidth="1"/>
    <col min="11554" max="11554" width="10.7109375" style="249" customWidth="1"/>
    <col min="11555" max="11555" width="10" style="249" customWidth="1"/>
    <col min="11556" max="11557" width="9.140625" style="249"/>
    <col min="11558" max="11558" width="15.7109375" style="249" customWidth="1"/>
    <col min="11559" max="11559" width="10.42578125" style="249" customWidth="1"/>
    <col min="11560" max="11560" width="8.7109375" style="249" customWidth="1"/>
    <col min="11561" max="11561" width="9.5703125" style="249" customWidth="1"/>
    <col min="11562" max="11562" width="6.28515625" style="249" customWidth="1"/>
    <col min="11563" max="11563" width="7.28515625" style="249" customWidth="1"/>
    <col min="11564" max="11564" width="7.85546875" style="249" customWidth="1"/>
    <col min="11565" max="11565" width="8.140625" style="249" customWidth="1"/>
    <col min="11566" max="11566" width="7.85546875" style="249" customWidth="1"/>
    <col min="11567" max="11567" width="7.5703125" style="249" customWidth="1"/>
    <col min="11568" max="11581" width="9.140625" style="249"/>
    <col min="11582" max="11582" width="10.7109375" style="249" customWidth="1"/>
    <col min="11583" max="11585" width="9.140625" style="249"/>
    <col min="11586" max="11586" width="12.140625" style="249" customWidth="1"/>
    <col min="11587" max="11587" width="10.85546875" style="249" customWidth="1"/>
    <col min="11588" max="11776" width="9.140625" style="249"/>
    <col min="11777" max="11778" width="3.28515625" style="249" customWidth="1"/>
    <col min="11779" max="11779" width="4.7109375" style="249" customWidth="1"/>
    <col min="11780" max="11780" width="4.28515625" style="249" customWidth="1"/>
    <col min="11781" max="11781" width="12.7109375" style="249" customWidth="1"/>
    <col min="11782" max="11782" width="2.7109375" style="249" customWidth="1"/>
    <col min="11783" max="11783" width="7.7109375" style="249" customWidth="1"/>
    <col min="11784" max="11784" width="5.85546875" style="249" customWidth="1"/>
    <col min="11785" max="11785" width="2.140625" style="249" customWidth="1"/>
    <col min="11786" max="11786" width="10.7109375" style="249" customWidth="1"/>
    <col min="11787" max="11787" width="1.85546875" style="249" customWidth="1"/>
    <col min="11788" max="11788" width="10.7109375" style="249" customWidth="1"/>
    <col min="11789" max="11789" width="1.7109375" style="249" customWidth="1"/>
    <col min="11790" max="11790" width="10.7109375" style="249" customWidth="1"/>
    <col min="11791" max="11791" width="1.7109375" style="249" customWidth="1"/>
    <col min="11792" max="11792" width="10.7109375" style="249" customWidth="1"/>
    <col min="11793" max="11793" width="3.7109375" style="249" customWidth="1"/>
    <col min="11794" max="11794" width="0" style="249" hidden="1" customWidth="1"/>
    <col min="11795" max="11795" width="8.5703125" style="249" customWidth="1"/>
    <col min="11796" max="11796" width="0" style="249" hidden="1" customWidth="1"/>
    <col min="11797" max="11797" width="6.85546875" style="249" customWidth="1"/>
    <col min="11798" max="11798" width="4.42578125" style="249" customWidth="1"/>
    <col min="11799" max="11799" width="10.85546875" style="249" customWidth="1"/>
    <col min="11800" max="11800" width="12.140625" style="249" customWidth="1"/>
    <col min="11801" max="11801" width="6.42578125" style="249" customWidth="1"/>
    <col min="11802" max="11802" width="6.28515625" style="249" customWidth="1"/>
    <col min="11803" max="11803" width="7.42578125" style="249" customWidth="1"/>
    <col min="11804" max="11805" width="7" style="249" customWidth="1"/>
    <col min="11806" max="11806" width="8.5703125" style="249" customWidth="1"/>
    <col min="11807" max="11807" width="9.85546875" style="249" customWidth="1"/>
    <col min="11808" max="11808" width="9.140625" style="249"/>
    <col min="11809" max="11809" width="17" style="249" customWidth="1"/>
    <col min="11810" max="11810" width="10.7109375" style="249" customWidth="1"/>
    <col min="11811" max="11811" width="10" style="249" customWidth="1"/>
    <col min="11812" max="11813" width="9.140625" style="249"/>
    <col min="11814" max="11814" width="15.7109375" style="249" customWidth="1"/>
    <col min="11815" max="11815" width="10.42578125" style="249" customWidth="1"/>
    <col min="11816" max="11816" width="8.7109375" style="249" customWidth="1"/>
    <col min="11817" max="11817" width="9.5703125" style="249" customWidth="1"/>
    <col min="11818" max="11818" width="6.28515625" style="249" customWidth="1"/>
    <col min="11819" max="11819" width="7.28515625" style="249" customWidth="1"/>
    <col min="11820" max="11820" width="7.85546875" style="249" customWidth="1"/>
    <col min="11821" max="11821" width="8.140625" style="249" customWidth="1"/>
    <col min="11822" max="11822" width="7.85546875" style="249" customWidth="1"/>
    <col min="11823" max="11823" width="7.5703125" style="249" customWidth="1"/>
    <col min="11824" max="11837" width="9.140625" style="249"/>
    <col min="11838" max="11838" width="10.7109375" style="249" customWidth="1"/>
    <col min="11839" max="11841" width="9.140625" style="249"/>
    <col min="11842" max="11842" width="12.140625" style="249" customWidth="1"/>
    <col min="11843" max="11843" width="10.85546875" style="249" customWidth="1"/>
    <col min="11844" max="12032" width="9.140625" style="249"/>
    <col min="12033" max="12034" width="3.28515625" style="249" customWidth="1"/>
    <col min="12035" max="12035" width="4.7109375" style="249" customWidth="1"/>
    <col min="12036" max="12036" width="4.28515625" style="249" customWidth="1"/>
    <col min="12037" max="12037" width="12.7109375" style="249" customWidth="1"/>
    <col min="12038" max="12038" width="2.7109375" style="249" customWidth="1"/>
    <col min="12039" max="12039" width="7.7109375" style="249" customWidth="1"/>
    <col min="12040" max="12040" width="5.85546875" style="249" customWidth="1"/>
    <col min="12041" max="12041" width="2.140625" style="249" customWidth="1"/>
    <col min="12042" max="12042" width="10.7109375" style="249" customWidth="1"/>
    <col min="12043" max="12043" width="1.85546875" style="249" customWidth="1"/>
    <col min="12044" max="12044" width="10.7109375" style="249" customWidth="1"/>
    <col min="12045" max="12045" width="1.7109375" style="249" customWidth="1"/>
    <col min="12046" max="12046" width="10.7109375" style="249" customWidth="1"/>
    <col min="12047" max="12047" width="1.7109375" style="249" customWidth="1"/>
    <col min="12048" max="12048" width="10.7109375" style="249" customWidth="1"/>
    <col min="12049" max="12049" width="3.7109375" style="249" customWidth="1"/>
    <col min="12050" max="12050" width="0" style="249" hidden="1" customWidth="1"/>
    <col min="12051" max="12051" width="8.5703125" style="249" customWidth="1"/>
    <col min="12052" max="12052" width="0" style="249" hidden="1" customWidth="1"/>
    <col min="12053" max="12053" width="6.85546875" style="249" customWidth="1"/>
    <col min="12054" max="12054" width="4.42578125" style="249" customWidth="1"/>
    <col min="12055" max="12055" width="10.85546875" style="249" customWidth="1"/>
    <col min="12056" max="12056" width="12.140625" style="249" customWidth="1"/>
    <col min="12057" max="12057" width="6.42578125" style="249" customWidth="1"/>
    <col min="12058" max="12058" width="6.28515625" style="249" customWidth="1"/>
    <col min="12059" max="12059" width="7.42578125" style="249" customWidth="1"/>
    <col min="12060" max="12061" width="7" style="249" customWidth="1"/>
    <col min="12062" max="12062" width="8.5703125" style="249" customWidth="1"/>
    <col min="12063" max="12063" width="9.85546875" style="249" customWidth="1"/>
    <col min="12064" max="12064" width="9.140625" style="249"/>
    <col min="12065" max="12065" width="17" style="249" customWidth="1"/>
    <col min="12066" max="12066" width="10.7109375" style="249" customWidth="1"/>
    <col min="12067" max="12067" width="10" style="249" customWidth="1"/>
    <col min="12068" max="12069" width="9.140625" style="249"/>
    <col min="12070" max="12070" width="15.7109375" style="249" customWidth="1"/>
    <col min="12071" max="12071" width="10.42578125" style="249" customWidth="1"/>
    <col min="12072" max="12072" width="8.7109375" style="249" customWidth="1"/>
    <col min="12073" max="12073" width="9.5703125" style="249" customWidth="1"/>
    <col min="12074" max="12074" width="6.28515625" style="249" customWidth="1"/>
    <col min="12075" max="12075" width="7.28515625" style="249" customWidth="1"/>
    <col min="12076" max="12076" width="7.85546875" style="249" customWidth="1"/>
    <col min="12077" max="12077" width="8.140625" style="249" customWidth="1"/>
    <col min="12078" max="12078" width="7.85546875" style="249" customWidth="1"/>
    <col min="12079" max="12079" width="7.5703125" style="249" customWidth="1"/>
    <col min="12080" max="12093" width="9.140625" style="249"/>
    <col min="12094" max="12094" width="10.7109375" style="249" customWidth="1"/>
    <col min="12095" max="12097" width="9.140625" style="249"/>
    <col min="12098" max="12098" width="12.140625" style="249" customWidth="1"/>
    <col min="12099" max="12099" width="10.85546875" style="249" customWidth="1"/>
    <col min="12100" max="12288" width="9.140625" style="249"/>
    <col min="12289" max="12290" width="3.28515625" style="249" customWidth="1"/>
    <col min="12291" max="12291" width="4.7109375" style="249" customWidth="1"/>
    <col min="12292" max="12292" width="4.28515625" style="249" customWidth="1"/>
    <col min="12293" max="12293" width="12.7109375" style="249" customWidth="1"/>
    <col min="12294" max="12294" width="2.7109375" style="249" customWidth="1"/>
    <col min="12295" max="12295" width="7.7109375" style="249" customWidth="1"/>
    <col min="12296" max="12296" width="5.85546875" style="249" customWidth="1"/>
    <col min="12297" max="12297" width="2.140625" style="249" customWidth="1"/>
    <col min="12298" max="12298" width="10.7109375" style="249" customWidth="1"/>
    <col min="12299" max="12299" width="1.85546875" style="249" customWidth="1"/>
    <col min="12300" max="12300" width="10.7109375" style="249" customWidth="1"/>
    <col min="12301" max="12301" width="1.7109375" style="249" customWidth="1"/>
    <col min="12302" max="12302" width="10.7109375" style="249" customWidth="1"/>
    <col min="12303" max="12303" width="1.7109375" style="249" customWidth="1"/>
    <col min="12304" max="12304" width="10.7109375" style="249" customWidth="1"/>
    <col min="12305" max="12305" width="3.7109375" style="249" customWidth="1"/>
    <col min="12306" max="12306" width="0" style="249" hidden="1" customWidth="1"/>
    <col min="12307" max="12307" width="8.5703125" style="249" customWidth="1"/>
    <col min="12308" max="12308" width="0" style="249" hidden="1" customWidth="1"/>
    <col min="12309" max="12309" width="6.85546875" style="249" customWidth="1"/>
    <col min="12310" max="12310" width="4.42578125" style="249" customWidth="1"/>
    <col min="12311" max="12311" width="10.85546875" style="249" customWidth="1"/>
    <col min="12312" max="12312" width="12.140625" style="249" customWidth="1"/>
    <col min="12313" max="12313" width="6.42578125" style="249" customWidth="1"/>
    <col min="12314" max="12314" width="6.28515625" style="249" customWidth="1"/>
    <col min="12315" max="12315" width="7.42578125" style="249" customWidth="1"/>
    <col min="12316" max="12317" width="7" style="249" customWidth="1"/>
    <col min="12318" max="12318" width="8.5703125" style="249" customWidth="1"/>
    <col min="12319" max="12319" width="9.85546875" style="249" customWidth="1"/>
    <col min="12320" max="12320" width="9.140625" style="249"/>
    <col min="12321" max="12321" width="17" style="249" customWidth="1"/>
    <col min="12322" max="12322" width="10.7109375" style="249" customWidth="1"/>
    <col min="12323" max="12323" width="10" style="249" customWidth="1"/>
    <col min="12324" max="12325" width="9.140625" style="249"/>
    <col min="12326" max="12326" width="15.7109375" style="249" customWidth="1"/>
    <col min="12327" max="12327" width="10.42578125" style="249" customWidth="1"/>
    <col min="12328" max="12328" width="8.7109375" style="249" customWidth="1"/>
    <col min="12329" max="12329" width="9.5703125" style="249" customWidth="1"/>
    <col min="12330" max="12330" width="6.28515625" style="249" customWidth="1"/>
    <col min="12331" max="12331" width="7.28515625" style="249" customWidth="1"/>
    <col min="12332" max="12332" width="7.85546875" style="249" customWidth="1"/>
    <col min="12333" max="12333" width="8.140625" style="249" customWidth="1"/>
    <col min="12334" max="12334" width="7.85546875" style="249" customWidth="1"/>
    <col min="12335" max="12335" width="7.5703125" style="249" customWidth="1"/>
    <col min="12336" max="12349" width="9.140625" style="249"/>
    <col min="12350" max="12350" width="10.7109375" style="249" customWidth="1"/>
    <col min="12351" max="12353" width="9.140625" style="249"/>
    <col min="12354" max="12354" width="12.140625" style="249" customWidth="1"/>
    <col min="12355" max="12355" width="10.85546875" style="249" customWidth="1"/>
    <col min="12356" max="12544" width="9.140625" style="249"/>
    <col min="12545" max="12546" width="3.28515625" style="249" customWidth="1"/>
    <col min="12547" max="12547" width="4.7109375" style="249" customWidth="1"/>
    <col min="12548" max="12548" width="4.28515625" style="249" customWidth="1"/>
    <col min="12549" max="12549" width="12.7109375" style="249" customWidth="1"/>
    <col min="12550" max="12550" width="2.7109375" style="249" customWidth="1"/>
    <col min="12551" max="12551" width="7.7109375" style="249" customWidth="1"/>
    <col min="12552" max="12552" width="5.85546875" style="249" customWidth="1"/>
    <col min="12553" max="12553" width="2.140625" style="249" customWidth="1"/>
    <col min="12554" max="12554" width="10.7109375" style="249" customWidth="1"/>
    <col min="12555" max="12555" width="1.85546875" style="249" customWidth="1"/>
    <col min="12556" max="12556" width="10.7109375" style="249" customWidth="1"/>
    <col min="12557" max="12557" width="1.7109375" style="249" customWidth="1"/>
    <col min="12558" max="12558" width="10.7109375" style="249" customWidth="1"/>
    <col min="12559" max="12559" width="1.7109375" style="249" customWidth="1"/>
    <col min="12560" max="12560" width="10.7109375" style="249" customWidth="1"/>
    <col min="12561" max="12561" width="3.7109375" style="249" customWidth="1"/>
    <col min="12562" max="12562" width="0" style="249" hidden="1" customWidth="1"/>
    <col min="12563" max="12563" width="8.5703125" style="249" customWidth="1"/>
    <col min="12564" max="12564" width="0" style="249" hidden="1" customWidth="1"/>
    <col min="12565" max="12565" width="6.85546875" style="249" customWidth="1"/>
    <col min="12566" max="12566" width="4.42578125" style="249" customWidth="1"/>
    <col min="12567" max="12567" width="10.85546875" style="249" customWidth="1"/>
    <col min="12568" max="12568" width="12.140625" style="249" customWidth="1"/>
    <col min="12569" max="12569" width="6.42578125" style="249" customWidth="1"/>
    <col min="12570" max="12570" width="6.28515625" style="249" customWidth="1"/>
    <col min="12571" max="12571" width="7.42578125" style="249" customWidth="1"/>
    <col min="12572" max="12573" width="7" style="249" customWidth="1"/>
    <col min="12574" max="12574" width="8.5703125" style="249" customWidth="1"/>
    <col min="12575" max="12575" width="9.85546875" style="249" customWidth="1"/>
    <col min="12576" max="12576" width="9.140625" style="249"/>
    <col min="12577" max="12577" width="17" style="249" customWidth="1"/>
    <col min="12578" max="12578" width="10.7109375" style="249" customWidth="1"/>
    <col min="12579" max="12579" width="10" style="249" customWidth="1"/>
    <col min="12580" max="12581" width="9.140625" style="249"/>
    <col min="12582" max="12582" width="15.7109375" style="249" customWidth="1"/>
    <col min="12583" max="12583" width="10.42578125" style="249" customWidth="1"/>
    <col min="12584" max="12584" width="8.7109375" style="249" customWidth="1"/>
    <col min="12585" max="12585" width="9.5703125" style="249" customWidth="1"/>
    <col min="12586" max="12586" width="6.28515625" style="249" customWidth="1"/>
    <col min="12587" max="12587" width="7.28515625" style="249" customWidth="1"/>
    <col min="12588" max="12588" width="7.85546875" style="249" customWidth="1"/>
    <col min="12589" max="12589" width="8.140625" style="249" customWidth="1"/>
    <col min="12590" max="12590" width="7.85546875" style="249" customWidth="1"/>
    <col min="12591" max="12591" width="7.5703125" style="249" customWidth="1"/>
    <col min="12592" max="12605" width="9.140625" style="249"/>
    <col min="12606" max="12606" width="10.7109375" style="249" customWidth="1"/>
    <col min="12607" max="12609" width="9.140625" style="249"/>
    <col min="12610" max="12610" width="12.140625" style="249" customWidth="1"/>
    <col min="12611" max="12611" width="10.85546875" style="249" customWidth="1"/>
    <col min="12612" max="12800" width="9.140625" style="249"/>
    <col min="12801" max="12802" width="3.28515625" style="249" customWidth="1"/>
    <col min="12803" max="12803" width="4.7109375" style="249" customWidth="1"/>
    <col min="12804" max="12804" width="4.28515625" style="249" customWidth="1"/>
    <col min="12805" max="12805" width="12.7109375" style="249" customWidth="1"/>
    <col min="12806" max="12806" width="2.7109375" style="249" customWidth="1"/>
    <col min="12807" max="12807" width="7.7109375" style="249" customWidth="1"/>
    <col min="12808" max="12808" width="5.85546875" style="249" customWidth="1"/>
    <col min="12809" max="12809" width="2.140625" style="249" customWidth="1"/>
    <col min="12810" max="12810" width="10.7109375" style="249" customWidth="1"/>
    <col min="12811" max="12811" width="1.85546875" style="249" customWidth="1"/>
    <col min="12812" max="12812" width="10.7109375" style="249" customWidth="1"/>
    <col min="12813" max="12813" width="1.7109375" style="249" customWidth="1"/>
    <col min="12814" max="12814" width="10.7109375" style="249" customWidth="1"/>
    <col min="12815" max="12815" width="1.7109375" style="249" customWidth="1"/>
    <col min="12816" max="12816" width="10.7109375" style="249" customWidth="1"/>
    <col min="12817" max="12817" width="3.7109375" style="249" customWidth="1"/>
    <col min="12818" max="12818" width="0" style="249" hidden="1" customWidth="1"/>
    <col min="12819" max="12819" width="8.5703125" style="249" customWidth="1"/>
    <col min="12820" max="12820" width="0" style="249" hidden="1" customWidth="1"/>
    <col min="12821" max="12821" width="6.85546875" style="249" customWidth="1"/>
    <col min="12822" max="12822" width="4.42578125" style="249" customWidth="1"/>
    <col min="12823" max="12823" width="10.85546875" style="249" customWidth="1"/>
    <col min="12824" max="12824" width="12.140625" style="249" customWidth="1"/>
    <col min="12825" max="12825" width="6.42578125" style="249" customWidth="1"/>
    <col min="12826" max="12826" width="6.28515625" style="249" customWidth="1"/>
    <col min="12827" max="12827" width="7.42578125" style="249" customWidth="1"/>
    <col min="12828" max="12829" width="7" style="249" customWidth="1"/>
    <col min="12830" max="12830" width="8.5703125" style="249" customWidth="1"/>
    <col min="12831" max="12831" width="9.85546875" style="249" customWidth="1"/>
    <col min="12832" max="12832" width="9.140625" style="249"/>
    <col min="12833" max="12833" width="17" style="249" customWidth="1"/>
    <col min="12834" max="12834" width="10.7109375" style="249" customWidth="1"/>
    <col min="12835" max="12835" width="10" style="249" customWidth="1"/>
    <col min="12836" max="12837" width="9.140625" style="249"/>
    <col min="12838" max="12838" width="15.7109375" style="249" customWidth="1"/>
    <col min="12839" max="12839" width="10.42578125" style="249" customWidth="1"/>
    <col min="12840" max="12840" width="8.7109375" style="249" customWidth="1"/>
    <col min="12841" max="12841" width="9.5703125" style="249" customWidth="1"/>
    <col min="12842" max="12842" width="6.28515625" style="249" customWidth="1"/>
    <col min="12843" max="12843" width="7.28515625" style="249" customWidth="1"/>
    <col min="12844" max="12844" width="7.85546875" style="249" customWidth="1"/>
    <col min="12845" max="12845" width="8.140625" style="249" customWidth="1"/>
    <col min="12846" max="12846" width="7.85546875" style="249" customWidth="1"/>
    <col min="12847" max="12847" width="7.5703125" style="249" customWidth="1"/>
    <col min="12848" max="12861" width="9.140625" style="249"/>
    <col min="12862" max="12862" width="10.7109375" style="249" customWidth="1"/>
    <col min="12863" max="12865" width="9.140625" style="249"/>
    <col min="12866" max="12866" width="12.140625" style="249" customWidth="1"/>
    <col min="12867" max="12867" width="10.85546875" style="249" customWidth="1"/>
    <col min="12868" max="13056" width="9.140625" style="249"/>
    <col min="13057" max="13058" width="3.28515625" style="249" customWidth="1"/>
    <col min="13059" max="13059" width="4.7109375" style="249" customWidth="1"/>
    <col min="13060" max="13060" width="4.28515625" style="249" customWidth="1"/>
    <col min="13061" max="13061" width="12.7109375" style="249" customWidth="1"/>
    <col min="13062" max="13062" width="2.7109375" style="249" customWidth="1"/>
    <col min="13063" max="13063" width="7.7109375" style="249" customWidth="1"/>
    <col min="13064" max="13064" width="5.85546875" style="249" customWidth="1"/>
    <col min="13065" max="13065" width="2.140625" style="249" customWidth="1"/>
    <col min="13066" max="13066" width="10.7109375" style="249" customWidth="1"/>
    <col min="13067" max="13067" width="1.85546875" style="249" customWidth="1"/>
    <col min="13068" max="13068" width="10.7109375" style="249" customWidth="1"/>
    <col min="13069" max="13069" width="1.7109375" style="249" customWidth="1"/>
    <col min="13070" max="13070" width="10.7109375" style="249" customWidth="1"/>
    <col min="13071" max="13071" width="1.7109375" style="249" customWidth="1"/>
    <col min="13072" max="13072" width="10.7109375" style="249" customWidth="1"/>
    <col min="13073" max="13073" width="3.7109375" style="249" customWidth="1"/>
    <col min="13074" max="13074" width="0" style="249" hidden="1" customWidth="1"/>
    <col min="13075" max="13075" width="8.5703125" style="249" customWidth="1"/>
    <col min="13076" max="13076" width="0" style="249" hidden="1" customWidth="1"/>
    <col min="13077" max="13077" width="6.85546875" style="249" customWidth="1"/>
    <col min="13078" max="13078" width="4.42578125" style="249" customWidth="1"/>
    <col min="13079" max="13079" width="10.85546875" style="249" customWidth="1"/>
    <col min="13080" max="13080" width="12.140625" style="249" customWidth="1"/>
    <col min="13081" max="13081" width="6.42578125" style="249" customWidth="1"/>
    <col min="13082" max="13082" width="6.28515625" style="249" customWidth="1"/>
    <col min="13083" max="13083" width="7.42578125" style="249" customWidth="1"/>
    <col min="13084" max="13085" width="7" style="249" customWidth="1"/>
    <col min="13086" max="13086" width="8.5703125" style="249" customWidth="1"/>
    <col min="13087" max="13087" width="9.85546875" style="249" customWidth="1"/>
    <col min="13088" max="13088" width="9.140625" style="249"/>
    <col min="13089" max="13089" width="17" style="249" customWidth="1"/>
    <col min="13090" max="13090" width="10.7109375" style="249" customWidth="1"/>
    <col min="13091" max="13091" width="10" style="249" customWidth="1"/>
    <col min="13092" max="13093" width="9.140625" style="249"/>
    <col min="13094" max="13094" width="15.7109375" style="249" customWidth="1"/>
    <col min="13095" max="13095" width="10.42578125" style="249" customWidth="1"/>
    <col min="13096" max="13096" width="8.7109375" style="249" customWidth="1"/>
    <col min="13097" max="13097" width="9.5703125" style="249" customWidth="1"/>
    <col min="13098" max="13098" width="6.28515625" style="249" customWidth="1"/>
    <col min="13099" max="13099" width="7.28515625" style="249" customWidth="1"/>
    <col min="13100" max="13100" width="7.85546875" style="249" customWidth="1"/>
    <col min="13101" max="13101" width="8.140625" style="249" customWidth="1"/>
    <col min="13102" max="13102" width="7.85546875" style="249" customWidth="1"/>
    <col min="13103" max="13103" width="7.5703125" style="249" customWidth="1"/>
    <col min="13104" max="13117" width="9.140625" style="249"/>
    <col min="13118" max="13118" width="10.7109375" style="249" customWidth="1"/>
    <col min="13119" max="13121" width="9.140625" style="249"/>
    <col min="13122" max="13122" width="12.140625" style="249" customWidth="1"/>
    <col min="13123" max="13123" width="10.85546875" style="249" customWidth="1"/>
    <col min="13124" max="13312" width="9.140625" style="249"/>
    <col min="13313" max="13314" width="3.28515625" style="249" customWidth="1"/>
    <col min="13315" max="13315" width="4.7109375" style="249" customWidth="1"/>
    <col min="13316" max="13316" width="4.28515625" style="249" customWidth="1"/>
    <col min="13317" max="13317" width="12.7109375" style="249" customWidth="1"/>
    <col min="13318" max="13318" width="2.7109375" style="249" customWidth="1"/>
    <col min="13319" max="13319" width="7.7109375" style="249" customWidth="1"/>
    <col min="13320" max="13320" width="5.85546875" style="249" customWidth="1"/>
    <col min="13321" max="13321" width="2.140625" style="249" customWidth="1"/>
    <col min="13322" max="13322" width="10.7109375" style="249" customWidth="1"/>
    <col min="13323" max="13323" width="1.85546875" style="249" customWidth="1"/>
    <col min="13324" max="13324" width="10.7109375" style="249" customWidth="1"/>
    <col min="13325" max="13325" width="1.7109375" style="249" customWidth="1"/>
    <col min="13326" max="13326" width="10.7109375" style="249" customWidth="1"/>
    <col min="13327" max="13327" width="1.7109375" style="249" customWidth="1"/>
    <col min="13328" max="13328" width="10.7109375" style="249" customWidth="1"/>
    <col min="13329" max="13329" width="3.7109375" style="249" customWidth="1"/>
    <col min="13330" max="13330" width="0" style="249" hidden="1" customWidth="1"/>
    <col min="13331" max="13331" width="8.5703125" style="249" customWidth="1"/>
    <col min="13332" max="13332" width="0" style="249" hidden="1" customWidth="1"/>
    <col min="13333" max="13333" width="6.85546875" style="249" customWidth="1"/>
    <col min="13334" max="13334" width="4.42578125" style="249" customWidth="1"/>
    <col min="13335" max="13335" width="10.85546875" style="249" customWidth="1"/>
    <col min="13336" max="13336" width="12.140625" style="249" customWidth="1"/>
    <col min="13337" max="13337" width="6.42578125" style="249" customWidth="1"/>
    <col min="13338" max="13338" width="6.28515625" style="249" customWidth="1"/>
    <col min="13339" max="13339" width="7.42578125" style="249" customWidth="1"/>
    <col min="13340" max="13341" width="7" style="249" customWidth="1"/>
    <col min="13342" max="13342" width="8.5703125" style="249" customWidth="1"/>
    <col min="13343" max="13343" width="9.85546875" style="249" customWidth="1"/>
    <col min="13344" max="13344" width="9.140625" style="249"/>
    <col min="13345" max="13345" width="17" style="249" customWidth="1"/>
    <col min="13346" max="13346" width="10.7109375" style="249" customWidth="1"/>
    <col min="13347" max="13347" width="10" style="249" customWidth="1"/>
    <col min="13348" max="13349" width="9.140625" style="249"/>
    <col min="13350" max="13350" width="15.7109375" style="249" customWidth="1"/>
    <col min="13351" max="13351" width="10.42578125" style="249" customWidth="1"/>
    <col min="13352" max="13352" width="8.7109375" style="249" customWidth="1"/>
    <col min="13353" max="13353" width="9.5703125" style="249" customWidth="1"/>
    <col min="13354" max="13354" width="6.28515625" style="249" customWidth="1"/>
    <col min="13355" max="13355" width="7.28515625" style="249" customWidth="1"/>
    <col min="13356" max="13356" width="7.85546875" style="249" customWidth="1"/>
    <col min="13357" max="13357" width="8.140625" style="249" customWidth="1"/>
    <col min="13358" max="13358" width="7.85546875" style="249" customWidth="1"/>
    <col min="13359" max="13359" width="7.5703125" style="249" customWidth="1"/>
    <col min="13360" max="13373" width="9.140625" style="249"/>
    <col min="13374" max="13374" width="10.7109375" style="249" customWidth="1"/>
    <col min="13375" max="13377" width="9.140625" style="249"/>
    <col min="13378" max="13378" width="12.140625" style="249" customWidth="1"/>
    <col min="13379" max="13379" width="10.85546875" style="249" customWidth="1"/>
    <col min="13380" max="13568" width="9.140625" style="249"/>
    <col min="13569" max="13570" width="3.28515625" style="249" customWidth="1"/>
    <col min="13571" max="13571" width="4.7109375" style="249" customWidth="1"/>
    <col min="13572" max="13572" width="4.28515625" style="249" customWidth="1"/>
    <col min="13573" max="13573" width="12.7109375" style="249" customWidth="1"/>
    <col min="13574" max="13574" width="2.7109375" style="249" customWidth="1"/>
    <col min="13575" max="13575" width="7.7109375" style="249" customWidth="1"/>
    <col min="13576" max="13576" width="5.85546875" style="249" customWidth="1"/>
    <col min="13577" max="13577" width="2.140625" style="249" customWidth="1"/>
    <col min="13578" max="13578" width="10.7109375" style="249" customWidth="1"/>
    <col min="13579" max="13579" width="1.85546875" style="249" customWidth="1"/>
    <col min="13580" max="13580" width="10.7109375" style="249" customWidth="1"/>
    <col min="13581" max="13581" width="1.7109375" style="249" customWidth="1"/>
    <col min="13582" max="13582" width="10.7109375" style="249" customWidth="1"/>
    <col min="13583" max="13583" width="1.7109375" style="249" customWidth="1"/>
    <col min="13584" max="13584" width="10.7109375" style="249" customWidth="1"/>
    <col min="13585" max="13585" width="3.7109375" style="249" customWidth="1"/>
    <col min="13586" max="13586" width="0" style="249" hidden="1" customWidth="1"/>
    <col min="13587" max="13587" width="8.5703125" style="249" customWidth="1"/>
    <col min="13588" max="13588" width="0" style="249" hidden="1" customWidth="1"/>
    <col min="13589" max="13589" width="6.85546875" style="249" customWidth="1"/>
    <col min="13590" max="13590" width="4.42578125" style="249" customWidth="1"/>
    <col min="13591" max="13591" width="10.85546875" style="249" customWidth="1"/>
    <col min="13592" max="13592" width="12.140625" style="249" customWidth="1"/>
    <col min="13593" max="13593" width="6.42578125" style="249" customWidth="1"/>
    <col min="13594" max="13594" width="6.28515625" style="249" customWidth="1"/>
    <col min="13595" max="13595" width="7.42578125" style="249" customWidth="1"/>
    <col min="13596" max="13597" width="7" style="249" customWidth="1"/>
    <col min="13598" max="13598" width="8.5703125" style="249" customWidth="1"/>
    <col min="13599" max="13599" width="9.85546875" style="249" customWidth="1"/>
    <col min="13600" max="13600" width="9.140625" style="249"/>
    <col min="13601" max="13601" width="17" style="249" customWidth="1"/>
    <col min="13602" max="13602" width="10.7109375" style="249" customWidth="1"/>
    <col min="13603" max="13603" width="10" style="249" customWidth="1"/>
    <col min="13604" max="13605" width="9.140625" style="249"/>
    <col min="13606" max="13606" width="15.7109375" style="249" customWidth="1"/>
    <col min="13607" max="13607" width="10.42578125" style="249" customWidth="1"/>
    <col min="13608" max="13608" width="8.7109375" style="249" customWidth="1"/>
    <col min="13609" max="13609" width="9.5703125" style="249" customWidth="1"/>
    <col min="13610" max="13610" width="6.28515625" style="249" customWidth="1"/>
    <col min="13611" max="13611" width="7.28515625" style="249" customWidth="1"/>
    <col min="13612" max="13612" width="7.85546875" style="249" customWidth="1"/>
    <col min="13613" max="13613" width="8.140625" style="249" customWidth="1"/>
    <col min="13614" max="13614" width="7.85546875" style="249" customWidth="1"/>
    <col min="13615" max="13615" width="7.5703125" style="249" customWidth="1"/>
    <col min="13616" max="13629" width="9.140625" style="249"/>
    <col min="13630" max="13630" width="10.7109375" style="249" customWidth="1"/>
    <col min="13631" max="13633" width="9.140625" style="249"/>
    <col min="13634" max="13634" width="12.140625" style="249" customWidth="1"/>
    <col min="13635" max="13635" width="10.85546875" style="249" customWidth="1"/>
    <col min="13636" max="13824" width="9.140625" style="249"/>
    <col min="13825" max="13826" width="3.28515625" style="249" customWidth="1"/>
    <col min="13827" max="13827" width="4.7109375" style="249" customWidth="1"/>
    <col min="13828" max="13828" width="4.28515625" style="249" customWidth="1"/>
    <col min="13829" max="13829" width="12.7109375" style="249" customWidth="1"/>
    <col min="13830" max="13830" width="2.7109375" style="249" customWidth="1"/>
    <col min="13831" max="13831" width="7.7109375" style="249" customWidth="1"/>
    <col min="13832" max="13832" width="5.85546875" style="249" customWidth="1"/>
    <col min="13833" max="13833" width="2.140625" style="249" customWidth="1"/>
    <col min="13834" max="13834" width="10.7109375" style="249" customWidth="1"/>
    <col min="13835" max="13835" width="1.85546875" style="249" customWidth="1"/>
    <col min="13836" max="13836" width="10.7109375" style="249" customWidth="1"/>
    <col min="13837" max="13837" width="1.7109375" style="249" customWidth="1"/>
    <col min="13838" max="13838" width="10.7109375" style="249" customWidth="1"/>
    <col min="13839" max="13839" width="1.7109375" style="249" customWidth="1"/>
    <col min="13840" max="13840" width="10.7109375" style="249" customWidth="1"/>
    <col min="13841" max="13841" width="3.7109375" style="249" customWidth="1"/>
    <col min="13842" max="13842" width="0" style="249" hidden="1" customWidth="1"/>
    <col min="13843" max="13843" width="8.5703125" style="249" customWidth="1"/>
    <col min="13844" max="13844" width="0" style="249" hidden="1" customWidth="1"/>
    <col min="13845" max="13845" width="6.85546875" style="249" customWidth="1"/>
    <col min="13846" max="13846" width="4.42578125" style="249" customWidth="1"/>
    <col min="13847" max="13847" width="10.85546875" style="249" customWidth="1"/>
    <col min="13848" max="13848" width="12.140625" style="249" customWidth="1"/>
    <col min="13849" max="13849" width="6.42578125" style="249" customWidth="1"/>
    <col min="13850" max="13850" width="6.28515625" style="249" customWidth="1"/>
    <col min="13851" max="13851" width="7.42578125" style="249" customWidth="1"/>
    <col min="13852" max="13853" width="7" style="249" customWidth="1"/>
    <col min="13854" max="13854" width="8.5703125" style="249" customWidth="1"/>
    <col min="13855" max="13855" width="9.85546875" style="249" customWidth="1"/>
    <col min="13856" max="13856" width="9.140625" style="249"/>
    <col min="13857" max="13857" width="17" style="249" customWidth="1"/>
    <col min="13858" max="13858" width="10.7109375" style="249" customWidth="1"/>
    <col min="13859" max="13859" width="10" style="249" customWidth="1"/>
    <col min="13860" max="13861" width="9.140625" style="249"/>
    <col min="13862" max="13862" width="15.7109375" style="249" customWidth="1"/>
    <col min="13863" max="13863" width="10.42578125" style="249" customWidth="1"/>
    <col min="13864" max="13864" width="8.7109375" style="249" customWidth="1"/>
    <col min="13865" max="13865" width="9.5703125" style="249" customWidth="1"/>
    <col min="13866" max="13866" width="6.28515625" style="249" customWidth="1"/>
    <col min="13867" max="13867" width="7.28515625" style="249" customWidth="1"/>
    <col min="13868" max="13868" width="7.85546875" style="249" customWidth="1"/>
    <col min="13869" max="13869" width="8.140625" style="249" customWidth="1"/>
    <col min="13870" max="13870" width="7.85546875" style="249" customWidth="1"/>
    <col min="13871" max="13871" width="7.5703125" style="249" customWidth="1"/>
    <col min="13872" max="13885" width="9.140625" style="249"/>
    <col min="13886" max="13886" width="10.7109375" style="249" customWidth="1"/>
    <col min="13887" max="13889" width="9.140625" style="249"/>
    <col min="13890" max="13890" width="12.140625" style="249" customWidth="1"/>
    <col min="13891" max="13891" width="10.85546875" style="249" customWidth="1"/>
    <col min="13892" max="14080" width="9.140625" style="249"/>
    <col min="14081" max="14082" width="3.28515625" style="249" customWidth="1"/>
    <col min="14083" max="14083" width="4.7109375" style="249" customWidth="1"/>
    <col min="14084" max="14084" width="4.28515625" style="249" customWidth="1"/>
    <col min="14085" max="14085" width="12.7109375" style="249" customWidth="1"/>
    <col min="14086" max="14086" width="2.7109375" style="249" customWidth="1"/>
    <col min="14087" max="14087" width="7.7109375" style="249" customWidth="1"/>
    <col min="14088" max="14088" width="5.85546875" style="249" customWidth="1"/>
    <col min="14089" max="14089" width="2.140625" style="249" customWidth="1"/>
    <col min="14090" max="14090" width="10.7109375" style="249" customWidth="1"/>
    <col min="14091" max="14091" width="1.85546875" style="249" customWidth="1"/>
    <col min="14092" max="14092" width="10.7109375" style="249" customWidth="1"/>
    <col min="14093" max="14093" width="1.7109375" style="249" customWidth="1"/>
    <col min="14094" max="14094" width="10.7109375" style="249" customWidth="1"/>
    <col min="14095" max="14095" width="1.7109375" style="249" customWidth="1"/>
    <col min="14096" max="14096" width="10.7109375" style="249" customWidth="1"/>
    <col min="14097" max="14097" width="3.7109375" style="249" customWidth="1"/>
    <col min="14098" max="14098" width="0" style="249" hidden="1" customWidth="1"/>
    <col min="14099" max="14099" width="8.5703125" style="249" customWidth="1"/>
    <col min="14100" max="14100" width="0" style="249" hidden="1" customWidth="1"/>
    <col min="14101" max="14101" width="6.85546875" style="249" customWidth="1"/>
    <col min="14102" max="14102" width="4.42578125" style="249" customWidth="1"/>
    <col min="14103" max="14103" width="10.85546875" style="249" customWidth="1"/>
    <col min="14104" max="14104" width="12.140625" style="249" customWidth="1"/>
    <col min="14105" max="14105" width="6.42578125" style="249" customWidth="1"/>
    <col min="14106" max="14106" width="6.28515625" style="249" customWidth="1"/>
    <col min="14107" max="14107" width="7.42578125" style="249" customWidth="1"/>
    <col min="14108" max="14109" width="7" style="249" customWidth="1"/>
    <col min="14110" max="14110" width="8.5703125" style="249" customWidth="1"/>
    <col min="14111" max="14111" width="9.85546875" style="249" customWidth="1"/>
    <col min="14112" max="14112" width="9.140625" style="249"/>
    <col min="14113" max="14113" width="17" style="249" customWidth="1"/>
    <col min="14114" max="14114" width="10.7109375" style="249" customWidth="1"/>
    <col min="14115" max="14115" width="10" style="249" customWidth="1"/>
    <col min="14116" max="14117" width="9.140625" style="249"/>
    <col min="14118" max="14118" width="15.7109375" style="249" customWidth="1"/>
    <col min="14119" max="14119" width="10.42578125" style="249" customWidth="1"/>
    <col min="14120" max="14120" width="8.7109375" style="249" customWidth="1"/>
    <col min="14121" max="14121" width="9.5703125" style="249" customWidth="1"/>
    <col min="14122" max="14122" width="6.28515625" style="249" customWidth="1"/>
    <col min="14123" max="14123" width="7.28515625" style="249" customWidth="1"/>
    <col min="14124" max="14124" width="7.85546875" style="249" customWidth="1"/>
    <col min="14125" max="14125" width="8.140625" style="249" customWidth="1"/>
    <col min="14126" max="14126" width="7.85546875" style="249" customWidth="1"/>
    <col min="14127" max="14127" width="7.5703125" style="249" customWidth="1"/>
    <col min="14128" max="14141" width="9.140625" style="249"/>
    <col min="14142" max="14142" width="10.7109375" style="249" customWidth="1"/>
    <col min="14143" max="14145" width="9.140625" style="249"/>
    <col min="14146" max="14146" width="12.140625" style="249" customWidth="1"/>
    <col min="14147" max="14147" width="10.85546875" style="249" customWidth="1"/>
    <col min="14148" max="14336" width="9.140625" style="249"/>
    <col min="14337" max="14338" width="3.28515625" style="249" customWidth="1"/>
    <col min="14339" max="14339" width="4.7109375" style="249" customWidth="1"/>
    <col min="14340" max="14340" width="4.28515625" style="249" customWidth="1"/>
    <col min="14341" max="14341" width="12.7109375" style="249" customWidth="1"/>
    <col min="14342" max="14342" width="2.7109375" style="249" customWidth="1"/>
    <col min="14343" max="14343" width="7.7109375" style="249" customWidth="1"/>
    <col min="14344" max="14344" width="5.85546875" style="249" customWidth="1"/>
    <col min="14345" max="14345" width="2.140625" style="249" customWidth="1"/>
    <col min="14346" max="14346" width="10.7109375" style="249" customWidth="1"/>
    <col min="14347" max="14347" width="1.85546875" style="249" customWidth="1"/>
    <col min="14348" max="14348" width="10.7109375" style="249" customWidth="1"/>
    <col min="14349" max="14349" width="1.7109375" style="249" customWidth="1"/>
    <col min="14350" max="14350" width="10.7109375" style="249" customWidth="1"/>
    <col min="14351" max="14351" width="1.7109375" style="249" customWidth="1"/>
    <col min="14352" max="14352" width="10.7109375" style="249" customWidth="1"/>
    <col min="14353" max="14353" width="3.7109375" style="249" customWidth="1"/>
    <col min="14354" max="14354" width="0" style="249" hidden="1" customWidth="1"/>
    <col min="14355" max="14355" width="8.5703125" style="249" customWidth="1"/>
    <col min="14356" max="14356" width="0" style="249" hidden="1" customWidth="1"/>
    <col min="14357" max="14357" width="6.85546875" style="249" customWidth="1"/>
    <col min="14358" max="14358" width="4.42578125" style="249" customWidth="1"/>
    <col min="14359" max="14359" width="10.85546875" style="249" customWidth="1"/>
    <col min="14360" max="14360" width="12.140625" style="249" customWidth="1"/>
    <col min="14361" max="14361" width="6.42578125" style="249" customWidth="1"/>
    <col min="14362" max="14362" width="6.28515625" style="249" customWidth="1"/>
    <col min="14363" max="14363" width="7.42578125" style="249" customWidth="1"/>
    <col min="14364" max="14365" width="7" style="249" customWidth="1"/>
    <col min="14366" max="14366" width="8.5703125" style="249" customWidth="1"/>
    <col min="14367" max="14367" width="9.85546875" style="249" customWidth="1"/>
    <col min="14368" max="14368" width="9.140625" style="249"/>
    <col min="14369" max="14369" width="17" style="249" customWidth="1"/>
    <col min="14370" max="14370" width="10.7109375" style="249" customWidth="1"/>
    <col min="14371" max="14371" width="10" style="249" customWidth="1"/>
    <col min="14372" max="14373" width="9.140625" style="249"/>
    <col min="14374" max="14374" width="15.7109375" style="249" customWidth="1"/>
    <col min="14375" max="14375" width="10.42578125" style="249" customWidth="1"/>
    <col min="14376" max="14376" width="8.7109375" style="249" customWidth="1"/>
    <col min="14377" max="14377" width="9.5703125" style="249" customWidth="1"/>
    <col min="14378" max="14378" width="6.28515625" style="249" customWidth="1"/>
    <col min="14379" max="14379" width="7.28515625" style="249" customWidth="1"/>
    <col min="14380" max="14380" width="7.85546875" style="249" customWidth="1"/>
    <col min="14381" max="14381" width="8.140625" style="249" customWidth="1"/>
    <col min="14382" max="14382" width="7.85546875" style="249" customWidth="1"/>
    <col min="14383" max="14383" width="7.5703125" style="249" customWidth="1"/>
    <col min="14384" max="14397" width="9.140625" style="249"/>
    <col min="14398" max="14398" width="10.7109375" style="249" customWidth="1"/>
    <col min="14399" max="14401" width="9.140625" style="249"/>
    <col min="14402" max="14402" width="12.140625" style="249" customWidth="1"/>
    <col min="14403" max="14403" width="10.85546875" style="249" customWidth="1"/>
    <col min="14404" max="14592" width="9.140625" style="249"/>
    <col min="14593" max="14594" width="3.28515625" style="249" customWidth="1"/>
    <col min="14595" max="14595" width="4.7109375" style="249" customWidth="1"/>
    <col min="14596" max="14596" width="4.28515625" style="249" customWidth="1"/>
    <col min="14597" max="14597" width="12.7109375" style="249" customWidth="1"/>
    <col min="14598" max="14598" width="2.7109375" style="249" customWidth="1"/>
    <col min="14599" max="14599" width="7.7109375" style="249" customWidth="1"/>
    <col min="14600" max="14600" width="5.85546875" style="249" customWidth="1"/>
    <col min="14601" max="14601" width="2.140625" style="249" customWidth="1"/>
    <col min="14602" max="14602" width="10.7109375" style="249" customWidth="1"/>
    <col min="14603" max="14603" width="1.85546875" style="249" customWidth="1"/>
    <col min="14604" max="14604" width="10.7109375" style="249" customWidth="1"/>
    <col min="14605" max="14605" width="1.7109375" style="249" customWidth="1"/>
    <col min="14606" max="14606" width="10.7109375" style="249" customWidth="1"/>
    <col min="14607" max="14607" width="1.7109375" style="249" customWidth="1"/>
    <col min="14608" max="14608" width="10.7109375" style="249" customWidth="1"/>
    <col min="14609" max="14609" width="3.7109375" style="249" customWidth="1"/>
    <col min="14610" max="14610" width="0" style="249" hidden="1" customWidth="1"/>
    <col min="14611" max="14611" width="8.5703125" style="249" customWidth="1"/>
    <col min="14612" max="14612" width="0" style="249" hidden="1" customWidth="1"/>
    <col min="14613" max="14613" width="6.85546875" style="249" customWidth="1"/>
    <col min="14614" max="14614" width="4.42578125" style="249" customWidth="1"/>
    <col min="14615" max="14615" width="10.85546875" style="249" customWidth="1"/>
    <col min="14616" max="14616" width="12.140625" style="249" customWidth="1"/>
    <col min="14617" max="14617" width="6.42578125" style="249" customWidth="1"/>
    <col min="14618" max="14618" width="6.28515625" style="249" customWidth="1"/>
    <col min="14619" max="14619" width="7.42578125" style="249" customWidth="1"/>
    <col min="14620" max="14621" width="7" style="249" customWidth="1"/>
    <col min="14622" max="14622" width="8.5703125" style="249" customWidth="1"/>
    <col min="14623" max="14623" width="9.85546875" style="249" customWidth="1"/>
    <col min="14624" max="14624" width="9.140625" style="249"/>
    <col min="14625" max="14625" width="17" style="249" customWidth="1"/>
    <col min="14626" max="14626" width="10.7109375" style="249" customWidth="1"/>
    <col min="14627" max="14627" width="10" style="249" customWidth="1"/>
    <col min="14628" max="14629" width="9.140625" style="249"/>
    <col min="14630" max="14630" width="15.7109375" style="249" customWidth="1"/>
    <col min="14631" max="14631" width="10.42578125" style="249" customWidth="1"/>
    <col min="14632" max="14632" width="8.7109375" style="249" customWidth="1"/>
    <col min="14633" max="14633" width="9.5703125" style="249" customWidth="1"/>
    <col min="14634" max="14634" width="6.28515625" style="249" customWidth="1"/>
    <col min="14635" max="14635" width="7.28515625" style="249" customWidth="1"/>
    <col min="14636" max="14636" width="7.85546875" style="249" customWidth="1"/>
    <col min="14637" max="14637" width="8.140625" style="249" customWidth="1"/>
    <col min="14638" max="14638" width="7.85546875" style="249" customWidth="1"/>
    <col min="14639" max="14639" width="7.5703125" style="249" customWidth="1"/>
    <col min="14640" max="14653" width="9.140625" style="249"/>
    <col min="14654" max="14654" width="10.7109375" style="249" customWidth="1"/>
    <col min="14655" max="14657" width="9.140625" style="249"/>
    <col min="14658" max="14658" width="12.140625" style="249" customWidth="1"/>
    <col min="14659" max="14659" width="10.85546875" style="249" customWidth="1"/>
    <col min="14660" max="14848" width="9.140625" style="249"/>
    <col min="14849" max="14850" width="3.28515625" style="249" customWidth="1"/>
    <col min="14851" max="14851" width="4.7109375" style="249" customWidth="1"/>
    <col min="14852" max="14852" width="4.28515625" style="249" customWidth="1"/>
    <col min="14853" max="14853" width="12.7109375" style="249" customWidth="1"/>
    <col min="14854" max="14854" width="2.7109375" style="249" customWidth="1"/>
    <col min="14855" max="14855" width="7.7109375" style="249" customWidth="1"/>
    <col min="14856" max="14856" width="5.85546875" style="249" customWidth="1"/>
    <col min="14857" max="14857" width="2.140625" style="249" customWidth="1"/>
    <col min="14858" max="14858" width="10.7109375" style="249" customWidth="1"/>
    <col min="14859" max="14859" width="1.85546875" style="249" customWidth="1"/>
    <col min="14860" max="14860" width="10.7109375" style="249" customWidth="1"/>
    <col min="14861" max="14861" width="1.7109375" style="249" customWidth="1"/>
    <col min="14862" max="14862" width="10.7109375" style="249" customWidth="1"/>
    <col min="14863" max="14863" width="1.7109375" style="249" customWidth="1"/>
    <col min="14864" max="14864" width="10.7109375" style="249" customWidth="1"/>
    <col min="14865" max="14865" width="3.7109375" style="249" customWidth="1"/>
    <col min="14866" max="14866" width="0" style="249" hidden="1" customWidth="1"/>
    <col min="14867" max="14867" width="8.5703125" style="249" customWidth="1"/>
    <col min="14868" max="14868" width="0" style="249" hidden="1" customWidth="1"/>
    <col min="14869" max="14869" width="6.85546875" style="249" customWidth="1"/>
    <col min="14870" max="14870" width="4.42578125" style="249" customWidth="1"/>
    <col min="14871" max="14871" width="10.85546875" style="249" customWidth="1"/>
    <col min="14872" max="14872" width="12.140625" style="249" customWidth="1"/>
    <col min="14873" max="14873" width="6.42578125" style="249" customWidth="1"/>
    <col min="14874" max="14874" width="6.28515625" style="249" customWidth="1"/>
    <col min="14875" max="14875" width="7.42578125" style="249" customWidth="1"/>
    <col min="14876" max="14877" width="7" style="249" customWidth="1"/>
    <col min="14878" max="14878" width="8.5703125" style="249" customWidth="1"/>
    <col min="14879" max="14879" width="9.85546875" style="249" customWidth="1"/>
    <col min="14880" max="14880" width="9.140625" style="249"/>
    <col min="14881" max="14881" width="17" style="249" customWidth="1"/>
    <col min="14882" max="14882" width="10.7109375" style="249" customWidth="1"/>
    <col min="14883" max="14883" width="10" style="249" customWidth="1"/>
    <col min="14884" max="14885" width="9.140625" style="249"/>
    <col min="14886" max="14886" width="15.7109375" style="249" customWidth="1"/>
    <col min="14887" max="14887" width="10.42578125" style="249" customWidth="1"/>
    <col min="14888" max="14888" width="8.7109375" style="249" customWidth="1"/>
    <col min="14889" max="14889" width="9.5703125" style="249" customWidth="1"/>
    <col min="14890" max="14890" width="6.28515625" style="249" customWidth="1"/>
    <col min="14891" max="14891" width="7.28515625" style="249" customWidth="1"/>
    <col min="14892" max="14892" width="7.85546875" style="249" customWidth="1"/>
    <col min="14893" max="14893" width="8.140625" style="249" customWidth="1"/>
    <col min="14894" max="14894" width="7.85546875" style="249" customWidth="1"/>
    <col min="14895" max="14895" width="7.5703125" style="249" customWidth="1"/>
    <col min="14896" max="14909" width="9.140625" style="249"/>
    <col min="14910" max="14910" width="10.7109375" style="249" customWidth="1"/>
    <col min="14911" max="14913" width="9.140625" style="249"/>
    <col min="14914" max="14914" width="12.140625" style="249" customWidth="1"/>
    <col min="14915" max="14915" width="10.85546875" style="249" customWidth="1"/>
    <col min="14916" max="15104" width="9.140625" style="249"/>
    <col min="15105" max="15106" width="3.28515625" style="249" customWidth="1"/>
    <col min="15107" max="15107" width="4.7109375" style="249" customWidth="1"/>
    <col min="15108" max="15108" width="4.28515625" style="249" customWidth="1"/>
    <col min="15109" max="15109" width="12.7109375" style="249" customWidth="1"/>
    <col min="15110" max="15110" width="2.7109375" style="249" customWidth="1"/>
    <col min="15111" max="15111" width="7.7109375" style="249" customWidth="1"/>
    <col min="15112" max="15112" width="5.85546875" style="249" customWidth="1"/>
    <col min="15113" max="15113" width="2.140625" style="249" customWidth="1"/>
    <col min="15114" max="15114" width="10.7109375" style="249" customWidth="1"/>
    <col min="15115" max="15115" width="1.85546875" style="249" customWidth="1"/>
    <col min="15116" max="15116" width="10.7109375" style="249" customWidth="1"/>
    <col min="15117" max="15117" width="1.7109375" style="249" customWidth="1"/>
    <col min="15118" max="15118" width="10.7109375" style="249" customWidth="1"/>
    <col min="15119" max="15119" width="1.7109375" style="249" customWidth="1"/>
    <col min="15120" max="15120" width="10.7109375" style="249" customWidth="1"/>
    <col min="15121" max="15121" width="3.7109375" style="249" customWidth="1"/>
    <col min="15122" max="15122" width="0" style="249" hidden="1" customWidth="1"/>
    <col min="15123" max="15123" width="8.5703125" style="249" customWidth="1"/>
    <col min="15124" max="15124" width="0" style="249" hidden="1" customWidth="1"/>
    <col min="15125" max="15125" width="6.85546875" style="249" customWidth="1"/>
    <col min="15126" max="15126" width="4.42578125" style="249" customWidth="1"/>
    <col min="15127" max="15127" width="10.85546875" style="249" customWidth="1"/>
    <col min="15128" max="15128" width="12.140625" style="249" customWidth="1"/>
    <col min="15129" max="15129" width="6.42578125" style="249" customWidth="1"/>
    <col min="15130" max="15130" width="6.28515625" style="249" customWidth="1"/>
    <col min="15131" max="15131" width="7.42578125" style="249" customWidth="1"/>
    <col min="15132" max="15133" width="7" style="249" customWidth="1"/>
    <col min="15134" max="15134" width="8.5703125" style="249" customWidth="1"/>
    <col min="15135" max="15135" width="9.85546875" style="249" customWidth="1"/>
    <col min="15136" max="15136" width="9.140625" style="249"/>
    <col min="15137" max="15137" width="17" style="249" customWidth="1"/>
    <col min="15138" max="15138" width="10.7109375" style="249" customWidth="1"/>
    <col min="15139" max="15139" width="10" style="249" customWidth="1"/>
    <col min="15140" max="15141" width="9.140625" style="249"/>
    <col min="15142" max="15142" width="15.7109375" style="249" customWidth="1"/>
    <col min="15143" max="15143" width="10.42578125" style="249" customWidth="1"/>
    <col min="15144" max="15144" width="8.7109375" style="249" customWidth="1"/>
    <col min="15145" max="15145" width="9.5703125" style="249" customWidth="1"/>
    <col min="15146" max="15146" width="6.28515625" style="249" customWidth="1"/>
    <col min="15147" max="15147" width="7.28515625" style="249" customWidth="1"/>
    <col min="15148" max="15148" width="7.85546875" style="249" customWidth="1"/>
    <col min="15149" max="15149" width="8.140625" style="249" customWidth="1"/>
    <col min="15150" max="15150" width="7.85546875" style="249" customWidth="1"/>
    <col min="15151" max="15151" width="7.5703125" style="249" customWidth="1"/>
    <col min="15152" max="15165" width="9.140625" style="249"/>
    <col min="15166" max="15166" width="10.7109375" style="249" customWidth="1"/>
    <col min="15167" max="15169" width="9.140625" style="249"/>
    <col min="15170" max="15170" width="12.140625" style="249" customWidth="1"/>
    <col min="15171" max="15171" width="10.85546875" style="249" customWidth="1"/>
    <col min="15172" max="15360" width="9.140625" style="249"/>
    <col min="15361" max="15362" width="3.28515625" style="249" customWidth="1"/>
    <col min="15363" max="15363" width="4.7109375" style="249" customWidth="1"/>
    <col min="15364" max="15364" width="4.28515625" style="249" customWidth="1"/>
    <col min="15365" max="15365" width="12.7109375" style="249" customWidth="1"/>
    <col min="15366" max="15366" width="2.7109375" style="249" customWidth="1"/>
    <col min="15367" max="15367" width="7.7109375" style="249" customWidth="1"/>
    <col min="15368" max="15368" width="5.85546875" style="249" customWidth="1"/>
    <col min="15369" max="15369" width="2.140625" style="249" customWidth="1"/>
    <col min="15370" max="15370" width="10.7109375" style="249" customWidth="1"/>
    <col min="15371" max="15371" width="1.85546875" style="249" customWidth="1"/>
    <col min="15372" max="15372" width="10.7109375" style="249" customWidth="1"/>
    <col min="15373" max="15373" width="1.7109375" style="249" customWidth="1"/>
    <col min="15374" max="15374" width="10.7109375" style="249" customWidth="1"/>
    <col min="15375" max="15375" width="1.7109375" style="249" customWidth="1"/>
    <col min="15376" max="15376" width="10.7109375" style="249" customWidth="1"/>
    <col min="15377" max="15377" width="3.7109375" style="249" customWidth="1"/>
    <col min="15378" max="15378" width="0" style="249" hidden="1" customWidth="1"/>
    <col min="15379" max="15379" width="8.5703125" style="249" customWidth="1"/>
    <col min="15380" max="15380" width="0" style="249" hidden="1" customWidth="1"/>
    <col min="15381" max="15381" width="6.85546875" style="249" customWidth="1"/>
    <col min="15382" max="15382" width="4.42578125" style="249" customWidth="1"/>
    <col min="15383" max="15383" width="10.85546875" style="249" customWidth="1"/>
    <col min="15384" max="15384" width="12.140625" style="249" customWidth="1"/>
    <col min="15385" max="15385" width="6.42578125" style="249" customWidth="1"/>
    <col min="15386" max="15386" width="6.28515625" style="249" customWidth="1"/>
    <col min="15387" max="15387" width="7.42578125" style="249" customWidth="1"/>
    <col min="15388" max="15389" width="7" style="249" customWidth="1"/>
    <col min="15390" max="15390" width="8.5703125" style="249" customWidth="1"/>
    <col min="15391" max="15391" width="9.85546875" style="249" customWidth="1"/>
    <col min="15392" max="15392" width="9.140625" style="249"/>
    <col min="15393" max="15393" width="17" style="249" customWidth="1"/>
    <col min="15394" max="15394" width="10.7109375" style="249" customWidth="1"/>
    <col min="15395" max="15395" width="10" style="249" customWidth="1"/>
    <col min="15396" max="15397" width="9.140625" style="249"/>
    <col min="15398" max="15398" width="15.7109375" style="249" customWidth="1"/>
    <col min="15399" max="15399" width="10.42578125" style="249" customWidth="1"/>
    <col min="15400" max="15400" width="8.7109375" style="249" customWidth="1"/>
    <col min="15401" max="15401" width="9.5703125" style="249" customWidth="1"/>
    <col min="15402" max="15402" width="6.28515625" style="249" customWidth="1"/>
    <col min="15403" max="15403" width="7.28515625" style="249" customWidth="1"/>
    <col min="15404" max="15404" width="7.85546875" style="249" customWidth="1"/>
    <col min="15405" max="15405" width="8.140625" style="249" customWidth="1"/>
    <col min="15406" max="15406" width="7.85546875" style="249" customWidth="1"/>
    <col min="15407" max="15407" width="7.5703125" style="249" customWidth="1"/>
    <col min="15408" max="15421" width="9.140625" style="249"/>
    <col min="15422" max="15422" width="10.7109375" style="249" customWidth="1"/>
    <col min="15423" max="15425" width="9.140625" style="249"/>
    <col min="15426" max="15426" width="12.140625" style="249" customWidth="1"/>
    <col min="15427" max="15427" width="10.85546875" style="249" customWidth="1"/>
    <col min="15428" max="15616" width="9.140625" style="249"/>
    <col min="15617" max="15618" width="3.28515625" style="249" customWidth="1"/>
    <col min="15619" max="15619" width="4.7109375" style="249" customWidth="1"/>
    <col min="15620" max="15620" width="4.28515625" style="249" customWidth="1"/>
    <col min="15621" max="15621" width="12.7109375" style="249" customWidth="1"/>
    <col min="15622" max="15622" width="2.7109375" style="249" customWidth="1"/>
    <col min="15623" max="15623" width="7.7109375" style="249" customWidth="1"/>
    <col min="15624" max="15624" width="5.85546875" style="249" customWidth="1"/>
    <col min="15625" max="15625" width="2.140625" style="249" customWidth="1"/>
    <col min="15626" max="15626" width="10.7109375" style="249" customWidth="1"/>
    <col min="15627" max="15627" width="1.85546875" style="249" customWidth="1"/>
    <col min="15628" max="15628" width="10.7109375" style="249" customWidth="1"/>
    <col min="15629" max="15629" width="1.7109375" style="249" customWidth="1"/>
    <col min="15630" max="15630" width="10.7109375" style="249" customWidth="1"/>
    <col min="15631" max="15631" width="1.7109375" style="249" customWidth="1"/>
    <col min="15632" max="15632" width="10.7109375" style="249" customWidth="1"/>
    <col min="15633" max="15633" width="3.7109375" style="249" customWidth="1"/>
    <col min="15634" max="15634" width="0" style="249" hidden="1" customWidth="1"/>
    <col min="15635" max="15635" width="8.5703125" style="249" customWidth="1"/>
    <col min="15636" max="15636" width="0" style="249" hidden="1" customWidth="1"/>
    <col min="15637" max="15637" width="6.85546875" style="249" customWidth="1"/>
    <col min="15638" max="15638" width="4.42578125" style="249" customWidth="1"/>
    <col min="15639" max="15639" width="10.85546875" style="249" customWidth="1"/>
    <col min="15640" max="15640" width="12.140625" style="249" customWidth="1"/>
    <col min="15641" max="15641" width="6.42578125" style="249" customWidth="1"/>
    <col min="15642" max="15642" width="6.28515625" style="249" customWidth="1"/>
    <col min="15643" max="15643" width="7.42578125" style="249" customWidth="1"/>
    <col min="15644" max="15645" width="7" style="249" customWidth="1"/>
    <col min="15646" max="15646" width="8.5703125" style="249" customWidth="1"/>
    <col min="15647" max="15647" width="9.85546875" style="249" customWidth="1"/>
    <col min="15648" max="15648" width="9.140625" style="249"/>
    <col min="15649" max="15649" width="17" style="249" customWidth="1"/>
    <col min="15650" max="15650" width="10.7109375" style="249" customWidth="1"/>
    <col min="15651" max="15651" width="10" style="249" customWidth="1"/>
    <col min="15652" max="15653" width="9.140625" style="249"/>
    <col min="15654" max="15654" width="15.7109375" style="249" customWidth="1"/>
    <col min="15655" max="15655" width="10.42578125" style="249" customWidth="1"/>
    <col min="15656" max="15656" width="8.7109375" style="249" customWidth="1"/>
    <col min="15657" max="15657" width="9.5703125" style="249" customWidth="1"/>
    <col min="15658" max="15658" width="6.28515625" style="249" customWidth="1"/>
    <col min="15659" max="15659" width="7.28515625" style="249" customWidth="1"/>
    <col min="15660" max="15660" width="7.85546875" style="249" customWidth="1"/>
    <col min="15661" max="15661" width="8.140625" style="249" customWidth="1"/>
    <col min="15662" max="15662" width="7.85546875" style="249" customWidth="1"/>
    <col min="15663" max="15663" width="7.5703125" style="249" customWidth="1"/>
    <col min="15664" max="15677" width="9.140625" style="249"/>
    <col min="15678" max="15678" width="10.7109375" style="249" customWidth="1"/>
    <col min="15679" max="15681" width="9.140625" style="249"/>
    <col min="15682" max="15682" width="12.140625" style="249" customWidth="1"/>
    <col min="15683" max="15683" width="10.85546875" style="249" customWidth="1"/>
    <col min="15684" max="15872" width="9.140625" style="249"/>
    <col min="15873" max="15874" width="3.28515625" style="249" customWidth="1"/>
    <col min="15875" max="15875" width="4.7109375" style="249" customWidth="1"/>
    <col min="15876" max="15876" width="4.28515625" style="249" customWidth="1"/>
    <col min="15877" max="15877" width="12.7109375" style="249" customWidth="1"/>
    <col min="15878" max="15878" width="2.7109375" style="249" customWidth="1"/>
    <col min="15879" max="15879" width="7.7109375" style="249" customWidth="1"/>
    <col min="15880" max="15880" width="5.85546875" style="249" customWidth="1"/>
    <col min="15881" max="15881" width="2.140625" style="249" customWidth="1"/>
    <col min="15882" max="15882" width="10.7109375" style="249" customWidth="1"/>
    <col min="15883" max="15883" width="1.85546875" style="249" customWidth="1"/>
    <col min="15884" max="15884" width="10.7109375" style="249" customWidth="1"/>
    <col min="15885" max="15885" width="1.7109375" style="249" customWidth="1"/>
    <col min="15886" max="15886" width="10.7109375" style="249" customWidth="1"/>
    <col min="15887" max="15887" width="1.7109375" style="249" customWidth="1"/>
    <col min="15888" max="15888" width="10.7109375" style="249" customWidth="1"/>
    <col min="15889" max="15889" width="3.7109375" style="249" customWidth="1"/>
    <col min="15890" max="15890" width="0" style="249" hidden="1" customWidth="1"/>
    <col min="15891" max="15891" width="8.5703125" style="249" customWidth="1"/>
    <col min="15892" max="15892" width="0" style="249" hidden="1" customWidth="1"/>
    <col min="15893" max="15893" width="6.85546875" style="249" customWidth="1"/>
    <col min="15894" max="15894" width="4.42578125" style="249" customWidth="1"/>
    <col min="15895" max="15895" width="10.85546875" style="249" customWidth="1"/>
    <col min="15896" max="15896" width="12.140625" style="249" customWidth="1"/>
    <col min="15897" max="15897" width="6.42578125" style="249" customWidth="1"/>
    <col min="15898" max="15898" width="6.28515625" style="249" customWidth="1"/>
    <col min="15899" max="15899" width="7.42578125" style="249" customWidth="1"/>
    <col min="15900" max="15901" width="7" style="249" customWidth="1"/>
    <col min="15902" max="15902" width="8.5703125" style="249" customWidth="1"/>
    <col min="15903" max="15903" width="9.85546875" style="249" customWidth="1"/>
    <col min="15904" max="15904" width="9.140625" style="249"/>
    <col min="15905" max="15905" width="17" style="249" customWidth="1"/>
    <col min="15906" max="15906" width="10.7109375" style="249" customWidth="1"/>
    <col min="15907" max="15907" width="10" style="249" customWidth="1"/>
    <col min="15908" max="15909" width="9.140625" style="249"/>
    <col min="15910" max="15910" width="15.7109375" style="249" customWidth="1"/>
    <col min="15911" max="15911" width="10.42578125" style="249" customWidth="1"/>
    <col min="15912" max="15912" width="8.7109375" style="249" customWidth="1"/>
    <col min="15913" max="15913" width="9.5703125" style="249" customWidth="1"/>
    <col min="15914" max="15914" width="6.28515625" style="249" customWidth="1"/>
    <col min="15915" max="15915" width="7.28515625" style="249" customWidth="1"/>
    <col min="15916" max="15916" width="7.85546875" style="249" customWidth="1"/>
    <col min="15917" max="15917" width="8.140625" style="249" customWidth="1"/>
    <col min="15918" max="15918" width="7.85546875" style="249" customWidth="1"/>
    <col min="15919" max="15919" width="7.5703125" style="249" customWidth="1"/>
    <col min="15920" max="15933" width="9.140625" style="249"/>
    <col min="15934" max="15934" width="10.7109375" style="249" customWidth="1"/>
    <col min="15935" max="15937" width="9.140625" style="249"/>
    <col min="15938" max="15938" width="12.140625" style="249" customWidth="1"/>
    <col min="15939" max="15939" width="10.85546875" style="249" customWidth="1"/>
    <col min="15940" max="16128" width="9.140625" style="249"/>
    <col min="16129" max="16130" width="3.28515625" style="249" customWidth="1"/>
    <col min="16131" max="16131" width="4.7109375" style="249" customWidth="1"/>
    <col min="16132" max="16132" width="4.28515625" style="249" customWidth="1"/>
    <col min="16133" max="16133" width="12.7109375" style="249" customWidth="1"/>
    <col min="16134" max="16134" width="2.7109375" style="249" customWidth="1"/>
    <col min="16135" max="16135" width="7.7109375" style="249" customWidth="1"/>
    <col min="16136" max="16136" width="5.85546875" style="249" customWidth="1"/>
    <col min="16137" max="16137" width="2.140625" style="249" customWidth="1"/>
    <col min="16138" max="16138" width="10.7109375" style="249" customWidth="1"/>
    <col min="16139" max="16139" width="1.85546875" style="249" customWidth="1"/>
    <col min="16140" max="16140" width="10.7109375" style="249" customWidth="1"/>
    <col min="16141" max="16141" width="1.7109375" style="249" customWidth="1"/>
    <col min="16142" max="16142" width="10.7109375" style="249" customWidth="1"/>
    <col min="16143" max="16143" width="1.7109375" style="249" customWidth="1"/>
    <col min="16144" max="16144" width="10.7109375" style="249" customWidth="1"/>
    <col min="16145" max="16145" width="3.7109375" style="249" customWidth="1"/>
    <col min="16146" max="16146" width="0" style="249" hidden="1" customWidth="1"/>
    <col min="16147" max="16147" width="8.5703125" style="249" customWidth="1"/>
    <col min="16148" max="16148" width="0" style="249" hidden="1" customWidth="1"/>
    <col min="16149" max="16149" width="6.85546875" style="249" customWidth="1"/>
    <col min="16150" max="16150" width="4.42578125" style="249" customWidth="1"/>
    <col min="16151" max="16151" width="10.85546875" style="249" customWidth="1"/>
    <col min="16152" max="16152" width="12.140625" style="249" customWidth="1"/>
    <col min="16153" max="16153" width="6.42578125" style="249" customWidth="1"/>
    <col min="16154" max="16154" width="6.28515625" style="249" customWidth="1"/>
    <col min="16155" max="16155" width="7.42578125" style="249" customWidth="1"/>
    <col min="16156" max="16157" width="7" style="249" customWidth="1"/>
    <col min="16158" max="16158" width="8.5703125" style="249" customWidth="1"/>
    <col min="16159" max="16159" width="9.85546875" style="249" customWidth="1"/>
    <col min="16160" max="16160" width="9.140625" style="249"/>
    <col min="16161" max="16161" width="17" style="249" customWidth="1"/>
    <col min="16162" max="16162" width="10.7109375" style="249" customWidth="1"/>
    <col min="16163" max="16163" width="10" style="249" customWidth="1"/>
    <col min="16164" max="16165" width="9.140625" style="249"/>
    <col min="16166" max="16166" width="15.7109375" style="249" customWidth="1"/>
    <col min="16167" max="16167" width="10.42578125" style="249" customWidth="1"/>
    <col min="16168" max="16168" width="8.7109375" style="249" customWidth="1"/>
    <col min="16169" max="16169" width="9.5703125" style="249" customWidth="1"/>
    <col min="16170" max="16170" width="6.28515625" style="249" customWidth="1"/>
    <col min="16171" max="16171" width="7.28515625" style="249" customWidth="1"/>
    <col min="16172" max="16172" width="7.85546875" style="249" customWidth="1"/>
    <col min="16173" max="16173" width="8.140625" style="249" customWidth="1"/>
    <col min="16174" max="16174" width="7.85546875" style="249" customWidth="1"/>
    <col min="16175" max="16175" width="7.5703125" style="249" customWidth="1"/>
    <col min="16176" max="16189" width="9.140625" style="249"/>
    <col min="16190" max="16190" width="10.7109375" style="249" customWidth="1"/>
    <col min="16191" max="16193" width="9.140625" style="249"/>
    <col min="16194" max="16194" width="12.140625" style="249" customWidth="1"/>
    <col min="16195" max="16195" width="10.85546875" style="249" customWidth="1"/>
    <col min="16196" max="16384" width="9.140625" style="249"/>
  </cols>
  <sheetData>
    <row r="1" spans="1:63" s="229" customFormat="1" ht="21.75" customHeight="1" x14ac:dyDescent="0.35">
      <c r="A1" s="222" t="str">
        <f>'[1]vnos podatkov'!$A$6</f>
        <v>DP VETERANOV DOMŽ</v>
      </c>
      <c r="B1" s="223"/>
      <c r="C1" s="224"/>
      <c r="D1" s="224"/>
      <c r="E1" s="224"/>
      <c r="F1" s="224"/>
      <c r="G1" s="224"/>
      <c r="H1" s="443"/>
      <c r="I1" s="224"/>
      <c r="J1" s="444" t="s">
        <v>105</v>
      </c>
      <c r="K1" s="241"/>
      <c r="L1" s="228"/>
      <c r="M1" s="224"/>
      <c r="N1" s="225" t="s">
        <v>1</v>
      </c>
      <c r="O1" s="224"/>
      <c r="P1" s="224"/>
      <c r="Q1" s="224"/>
      <c r="U1" s="445"/>
      <c r="V1" s="446" t="str">
        <f>'[1]vnos podatkov'!$A$6</f>
        <v>DP VETERANOV DOMŽ</v>
      </c>
      <c r="W1" s="447"/>
      <c r="X1" s="447"/>
      <c r="Y1" s="448"/>
      <c r="Z1" s="448"/>
      <c r="AA1" s="448"/>
      <c r="AB1" s="448"/>
      <c r="AC1" s="448"/>
      <c r="AD1" s="448"/>
      <c r="AE1" s="449"/>
      <c r="AF1" s="450"/>
    </row>
    <row r="2" spans="1:63" s="242" customFormat="1" ht="15" x14ac:dyDescent="0.25">
      <c r="A2" s="234" t="str">
        <f>'[1]vnos podatkov'!$A$8</f>
        <v>VETER.</v>
      </c>
      <c r="B2" s="235" t="str">
        <f>'[1]vnos podatkov'!$B$8</f>
        <v>m,ž</v>
      </c>
      <c r="C2" s="236" t="str">
        <f>'[1]vnos podatkov'!$C$8</f>
        <v>A</v>
      </c>
      <c r="D2" s="235"/>
      <c r="E2" s="235" t="s">
        <v>106</v>
      </c>
      <c r="F2" s="237"/>
      <c r="G2" s="238"/>
      <c r="H2" s="238"/>
      <c r="I2" s="238"/>
      <c r="J2" s="444" t="s">
        <v>107</v>
      </c>
      <c r="K2" s="241"/>
      <c r="L2" s="241"/>
      <c r="M2" s="238"/>
      <c r="N2" s="238"/>
      <c r="O2" s="238"/>
      <c r="P2" s="238"/>
      <c r="Q2" s="238"/>
      <c r="U2" s="451"/>
      <c r="V2" s="452" t="str">
        <f>'[1]vnos podatkov'!$A$8</f>
        <v>VETER.</v>
      </c>
      <c r="W2" s="373" t="str">
        <f>'[1]vnos podatkov'!$B$8</f>
        <v>m,ž</v>
      </c>
      <c r="X2" s="447" t="str">
        <f>'[1]vnos podatkov'!$C$8</f>
        <v>A</v>
      </c>
      <c r="Y2" s="453" t="str">
        <f>'[1]vnos podatkov'!$A$10</f>
        <v>4./7. 9. 2014</v>
      </c>
      <c r="Z2" s="454"/>
      <c r="AA2" s="454"/>
      <c r="AB2" s="454"/>
      <c r="AC2" s="454"/>
      <c r="AD2" s="454"/>
      <c r="AE2" s="455"/>
      <c r="AF2" s="440"/>
    </row>
    <row r="3" spans="1:63" s="255" customFormat="1" ht="11.25" customHeight="1" x14ac:dyDescent="0.2">
      <c r="A3" s="250" t="s">
        <v>4</v>
      </c>
      <c r="B3" s="250"/>
      <c r="C3" s="250"/>
      <c r="D3" s="250" t="s">
        <v>5</v>
      </c>
      <c r="E3" s="250"/>
      <c r="F3" s="250" t="s">
        <v>6</v>
      </c>
      <c r="G3" s="250"/>
      <c r="H3" s="250"/>
      <c r="I3" s="456"/>
      <c r="J3" s="253" t="s">
        <v>7</v>
      </c>
      <c r="K3" s="456"/>
      <c r="L3" s="250" t="s">
        <v>8</v>
      </c>
      <c r="M3" s="456"/>
      <c r="N3" s="253" t="s">
        <v>108</v>
      </c>
      <c r="O3" s="456"/>
      <c r="P3" s="250"/>
      <c r="Q3" s="457" t="s">
        <v>10</v>
      </c>
      <c r="U3" s="458"/>
      <c r="V3" s="257" t="s">
        <v>11</v>
      </c>
      <c r="W3" s="459"/>
      <c r="X3" s="460"/>
      <c r="Y3" s="461"/>
      <c r="Z3" s="462"/>
      <c r="AA3" s="462"/>
      <c r="AB3" s="462"/>
      <c r="AC3" s="462"/>
      <c r="AD3" s="462"/>
      <c r="AE3" s="288"/>
      <c r="AF3" s="463"/>
    </row>
    <row r="4" spans="1:63" s="271" customFormat="1" ht="11.25" customHeight="1" thickBot="1" x14ac:dyDescent="0.25">
      <c r="A4" s="264" t="str">
        <f>'[1]vnos podatkov'!$D$8</f>
        <v>DP</v>
      </c>
      <c r="B4" s="264"/>
      <c r="C4" s="264"/>
      <c r="D4" s="264" t="str">
        <f>'[1]vnos podatkov'!$A$10</f>
        <v>4./7. 9. 2014</v>
      </c>
      <c r="E4" s="265"/>
      <c r="F4" s="265" t="str">
        <f>'[1]vnos podatkov'!$C$10</f>
        <v>TK DOMŽALE</v>
      </c>
      <c r="G4" s="464"/>
      <c r="H4" s="265"/>
      <c r="I4" s="265"/>
      <c r="J4" s="46">
        <f>'[1]vnos podatkov'!$D$10</f>
        <v>1</v>
      </c>
      <c r="K4" s="265"/>
      <c r="L4" s="268" t="str">
        <f>'[1]vnos podatkov'!$B$10</f>
        <v>SAŠO SVOLJŠAK</v>
      </c>
      <c r="M4" s="265"/>
      <c r="N4" s="269">
        <f>COUNTIF(C7:C69,"&gt;0")</f>
        <v>0</v>
      </c>
      <c r="O4" s="265"/>
      <c r="P4" s="265"/>
      <c r="Q4" s="270" t="str">
        <f>'[1]vnos podatkov'!$E$10</f>
        <v>MARJAN OGRINC</v>
      </c>
      <c r="U4" s="465"/>
      <c r="V4" s="466"/>
      <c r="W4" s="466"/>
      <c r="X4" s="466"/>
      <c r="Y4" s="467"/>
      <c r="Z4" s="467"/>
      <c r="AA4" s="467"/>
      <c r="AB4" s="467"/>
      <c r="AC4" s="467"/>
      <c r="AD4" s="467"/>
      <c r="AE4" s="467"/>
      <c r="AF4" s="468"/>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row>
    <row r="5" spans="1:63" s="255" customFormat="1" x14ac:dyDescent="0.2">
      <c r="A5" s="276"/>
      <c r="B5" s="277" t="s">
        <v>12</v>
      </c>
      <c r="C5" s="277" t="s">
        <v>13</v>
      </c>
      <c r="D5" s="277" t="s">
        <v>109</v>
      </c>
      <c r="E5" s="278" t="s">
        <v>15</v>
      </c>
      <c r="F5" s="278" t="s">
        <v>16</v>
      </c>
      <c r="G5" s="278"/>
      <c r="H5" s="278" t="s">
        <v>6</v>
      </c>
      <c r="I5" s="278"/>
      <c r="J5" s="277" t="s">
        <v>23</v>
      </c>
      <c r="K5" s="277"/>
      <c r="L5" s="277" t="s">
        <v>18</v>
      </c>
      <c r="M5" s="277"/>
      <c r="N5" s="277" t="s">
        <v>19</v>
      </c>
      <c r="O5" s="277"/>
      <c r="P5" s="277" t="s">
        <v>20</v>
      </c>
      <c r="Q5" s="406"/>
      <c r="U5" s="458" t="s">
        <v>13</v>
      </c>
      <c r="V5" s="469" t="s">
        <v>21</v>
      </c>
      <c r="W5" s="470" t="s">
        <v>15</v>
      </c>
      <c r="X5" s="460" t="s">
        <v>16</v>
      </c>
      <c r="Y5" s="471" t="s">
        <v>22</v>
      </c>
      <c r="Z5" s="461" t="s">
        <v>23</v>
      </c>
      <c r="AA5" s="461" t="s">
        <v>18</v>
      </c>
      <c r="AB5" s="461" t="s">
        <v>19</v>
      </c>
      <c r="AC5" s="461" t="s">
        <v>24</v>
      </c>
      <c r="AD5" s="461" t="s">
        <v>25</v>
      </c>
      <c r="AE5" s="472" t="s">
        <v>26</v>
      </c>
      <c r="AF5" s="463"/>
      <c r="AK5" s="473"/>
      <c r="AL5" s="474"/>
      <c r="AM5" s="474"/>
      <c r="AN5" s="474"/>
      <c r="AO5" s="475"/>
      <c r="AP5" s="474"/>
      <c r="AQ5" s="474"/>
      <c r="AR5" s="474"/>
      <c r="AS5" s="474"/>
      <c r="AT5" s="474"/>
      <c r="AU5" s="474"/>
      <c r="AV5" s="309"/>
      <c r="AW5" s="309"/>
      <c r="AX5" s="309"/>
      <c r="AY5" s="309"/>
      <c r="AZ5" s="309"/>
      <c r="BA5" s="309"/>
      <c r="BB5" s="309"/>
      <c r="BC5" s="309"/>
      <c r="BD5" s="309"/>
      <c r="BE5" s="309"/>
      <c r="BF5" s="309"/>
      <c r="BG5" s="309"/>
      <c r="BH5" s="309"/>
      <c r="BI5" s="309"/>
      <c r="BK5" s="374"/>
    </row>
    <row r="6" spans="1:63" s="255" customFormat="1" ht="3.75" customHeight="1" thickBot="1" x14ac:dyDescent="0.25">
      <c r="A6" s="286"/>
      <c r="B6" s="287"/>
      <c r="C6" s="288"/>
      <c r="D6" s="287"/>
      <c r="E6" s="289"/>
      <c r="F6" s="289"/>
      <c r="G6" s="291"/>
      <c r="H6" s="289"/>
      <c r="I6" s="287"/>
      <c r="J6" s="287"/>
      <c r="K6" s="287"/>
      <c r="L6" s="287"/>
      <c r="M6" s="287"/>
      <c r="N6" s="287"/>
      <c r="O6" s="287"/>
      <c r="P6" s="287"/>
      <c r="Q6" s="476"/>
      <c r="U6" s="458"/>
      <c r="V6" s="477"/>
      <c r="W6" s="478"/>
      <c r="X6" s="479"/>
      <c r="Y6" s="480"/>
      <c r="Z6" s="481"/>
      <c r="AA6" s="481"/>
      <c r="AB6" s="481"/>
      <c r="AC6" s="481"/>
      <c r="AD6" s="481"/>
      <c r="AE6" s="482"/>
      <c r="AF6" s="463"/>
    </row>
    <row r="7" spans="1:63" s="309" customFormat="1" ht="10.5" customHeight="1" x14ac:dyDescent="0.2">
      <c r="A7" s="298">
        <v>1</v>
      </c>
      <c r="B7" s="299" t="str">
        <f>IF($D7="","",VLOOKUP($D7,'[1]ž glavni turnir žrebna lista'!$A$7:$R$38,17))</f>
        <v/>
      </c>
      <c r="C7" s="299" t="str">
        <f>IF($D7="","",VLOOKUP($D7,'[1]ž glavni turnir žrebna lista'!$A$7:$R$38,2))</f>
        <v/>
      </c>
      <c r="D7" s="300"/>
      <c r="E7" s="299" t="s">
        <v>122</v>
      </c>
      <c r="F7" s="299" t="s">
        <v>123</v>
      </c>
      <c r="G7" s="299"/>
      <c r="H7" s="299" t="str">
        <f>IF($D7="","",VLOOKUP($D7,'[1]ž glavni turnir žrebna lista'!$A$7:$R$38,5))</f>
        <v/>
      </c>
      <c r="I7" s="483" t="str">
        <f>IF($D7="","",VLOOKUP($D7,'[1]ž glavni turnir žrebna lista'!$A$7:$R$38,14))</f>
        <v/>
      </c>
      <c r="J7" s="302"/>
      <c r="K7" s="484"/>
      <c r="L7" s="302"/>
      <c r="M7" s="484"/>
      <c r="N7" s="304"/>
      <c r="O7" s="304"/>
      <c r="P7" s="306"/>
      <c r="Q7" s="306"/>
      <c r="R7" s="308"/>
      <c r="T7" s="485" t="str">
        <f>'[1]glavni sodniki'!P21</f>
        <v>Sodnik</v>
      </c>
      <c r="U7" s="486" t="str">
        <f>IF($D7="","",VLOOKUP($D7,'[1]ž glavni turnir žrebna lista'!$A$7:$R$38,2))</f>
        <v/>
      </c>
      <c r="V7" s="470">
        <v>1</v>
      </c>
      <c r="W7" s="470" t="str">
        <f>UPPER(IF($D7="","",VLOOKUP($D7,'[1]ž glavni turnir žrebna lista'!$A$7:$R$38,3)))</f>
        <v/>
      </c>
      <c r="X7" s="470" t="str">
        <f>PROPER(IF($D7="","",VLOOKUP($D7,'[1]ž glavni turnir žrebna lista'!$A$7:$R$38,4)))</f>
        <v/>
      </c>
      <c r="Y7" s="487" t="str">
        <f t="shared" ref="Y7:Y38" si="0">IF(W7="","",IF($Q$63=1,30,IF($Q$63=2,15,IF($Q$63=3,10,""))))</f>
        <v/>
      </c>
      <c r="Z7" s="461" t="str">
        <f>IF(Y7="","",IF(AND($Q$63=1,$U$8=$U$7),30,IF(AND($Q$63=2,$U$8=$U$7),15,IF(AND($Q$63=3,$U$8=$U$7),10,""))))</f>
        <v/>
      </c>
      <c r="AA7" s="461" t="str">
        <f>IF(Z7="","",IF(AND($Q$63=1,$U$8=$U$10,$U$10=$U$7),60,IF(AND($Q$63=2,$U$8=$U$10,$U$10=$U$7),30,IF(AND($Q$63=3,$U$8=$U$10,$U$10=$U$7),20,""))))</f>
        <v/>
      </c>
      <c r="AB7" s="461" t="str">
        <f>IF(AA7="","",IF(AND($Q$63=1,$U$8=$U$10,$U$10=$U$7,$U$10=$U$14),120,IF(AND($Q$63=2,$U$8=$U$10,$U$10=$U$7,$U$10=$U$14),60,IF(AND($Q$63=3,$U$8=$U$10,$U$10=$U$7,$U$10=$U$14),40,""))))</f>
        <v/>
      </c>
      <c r="AC7" s="461" t="str">
        <f>IF(AB7="","",IF(AND($Q$63=1,$U$8=$U$10,$U$10=$U$7,$U$10=$U$14,$U$22=$U$14),120,IF(AND($Q$63=2,$U$8=$U$10,$U$10=$U$7,$U$10=$U$14,$U$22=$U$14),60,IF(AND($Q$63=3,$U$8=$U$10,$U$10=$U$7,$U$10=$U$14,$U$22=$U$14),40,""))))</f>
        <v/>
      </c>
      <c r="AD7" s="461" t="str">
        <f>IF(AC7="","",IF(AND($Q$63=1,$U$8=$U$10,$U$10=$U$7,$U$10=$U$14,$U$22=$U$14,$U$38=$U$22),120,IF(AND($Q$63=2,$U$8=$U$10,$U$10=$U$7,$U$10=$U$14,$U$22=$U$14,$U$38=$U$22),60,IF(AND($Q$63=3,$U$8=$U$10,$U$10=$U$7,$U$10=$U$14,$U$22=$U$14,$U$38=$U$22),40,""))))</f>
        <v/>
      </c>
      <c r="AE7" s="488">
        <f>IF($C$2="B turnir",SUM(Y7:AD7)*0.1,SUM(Y7:AD7))</f>
        <v>0</v>
      </c>
      <c r="AF7" s="489"/>
      <c r="AK7" s="474"/>
      <c r="AL7" s="474"/>
      <c r="AM7" s="474"/>
      <c r="AN7" s="474"/>
      <c r="AO7" s="474"/>
      <c r="AP7" s="474"/>
      <c r="AQ7" s="474"/>
      <c r="AR7" s="474"/>
      <c r="AS7" s="474"/>
      <c r="AT7" s="474"/>
      <c r="AU7" s="474"/>
      <c r="BK7" s="374"/>
    </row>
    <row r="8" spans="1:63" s="309" customFormat="1" ht="9.6" customHeight="1" x14ac:dyDescent="0.2">
      <c r="A8" s="314"/>
      <c r="B8" s="315"/>
      <c r="C8" s="315"/>
      <c r="D8" s="315"/>
      <c r="E8" s="316"/>
      <c r="F8" s="316"/>
      <c r="G8" s="317"/>
      <c r="H8" s="318" t="s">
        <v>28</v>
      </c>
      <c r="I8" s="319"/>
      <c r="J8" s="320" t="str">
        <f>UPPER(IF(OR(I8="a",I8="as"),E7,IF(OR(I8="b",I8="bs"),E9,)))</f>
        <v/>
      </c>
      <c r="K8" s="483">
        <f>IF(OR(I8="a",I8="as"),I7,IF(OR(I8="b",I8="bs"),I9,))</f>
        <v>0</v>
      </c>
      <c r="L8" s="302"/>
      <c r="M8" s="484"/>
      <c r="N8" s="304"/>
      <c r="O8" s="304"/>
      <c r="P8" s="306"/>
      <c r="Q8" s="306"/>
      <c r="R8" s="308"/>
      <c r="T8" s="490" t="str">
        <f>'[1]glavni sodniki'!P22</f>
        <v xml:space="preserve"> </v>
      </c>
      <c r="U8" s="486" t="str">
        <f>IF(OR(I8="a",I8="as"),C7,IF(OR(I8="b",I8="bs"),C9,""))</f>
        <v/>
      </c>
      <c r="V8" s="491">
        <v>2</v>
      </c>
      <c r="W8" s="492" t="str">
        <f>UPPER(IF($D9="","",VLOOKUP($D9,'[1]ž glavni turnir žrebna lista'!$A$7:$R$38,3)))</f>
        <v/>
      </c>
      <c r="X8" s="492" t="str">
        <f>PROPER(IF($D9="","",VLOOKUP($D9,'[1]ž glavni turnir žrebna lista'!$A$7:$R$38,4)))</f>
        <v/>
      </c>
      <c r="Y8" s="493" t="str">
        <f t="shared" si="0"/>
        <v/>
      </c>
      <c r="Z8" s="493" t="str">
        <f>IF(Y8="","",IF(AND($Q$63=1,U9=$U$8),30,IF(AND($Q$63=2,U9=$U$8),15,IF(AND($Q$63=3,U9=$U$8),10,""))))</f>
        <v/>
      </c>
      <c r="AA8" s="493" t="str">
        <f>IF(Z8="","",IF(AND($Q$63=1,U9=$U$10,$U$10=$U$8),60,IF(AND($Q$63=2,U9=$U$10,$U$10=$U$8),30,IF(AND($Q$63=3,U9=$U$10,$U$10=$U$8),20,""))))</f>
        <v/>
      </c>
      <c r="AB8" s="493" t="str">
        <f>IF(AA8="","",IF(AND($Q$63=1,$U$8=U9,$U$8=$U$10,$U$10=$U$14),120,IF(AND($Q$63=2,$U$8=U9,$U$8=$U$10,$U$10=$U$14),60,IF(AND($Q$63=3,$U$8=U9,$U$8=$U$10,$U$10=$U$14),40,""))))</f>
        <v/>
      </c>
      <c r="AC8" s="493" t="str">
        <f>IF(AB8="","",IF(AND($Q$63=1,$U$8=$U$10,$U$10=$U$9,$U$10=$U$14,$U$22=$U$14),120,IF(AND($Q$63=2,$U$8=$U$10,$U$10=$U$9,$U$10=$U$14,$U$22=$U$14),60,IF(AND($Q$63=3,$U$8=$U$10,$U$10=$U$9,$U$10=$U$14,$U$22=$U$14),40,""))))</f>
        <v/>
      </c>
      <c r="AD8" s="493" t="str">
        <f>IF(AC8="","",IF(AND($Q$63=1,$U$8=$U$10,$U$10=$U$9,$U$10=$U$14,$U$22=$U$14,$U$38=$U$22),120,IF(AND($Q$63=2,$U$8=$U$10,$U$10=$U$9,$U$10=$U$14,$U$22=$U$14,$U$38=$U$22),60,IF(AND($Q$63=3,$U$8=$U$10,$U$10=$U$9,$U$10=$U$14,$U$22=$U$14,$U$38=$U$22),40,""))))</f>
        <v/>
      </c>
      <c r="AE8" s="494">
        <f t="shared" ref="AE8:AE38" si="1">IF($C$2="B turnir",SUM(Y8:AD8)*0.1,SUM(Y8:AD8))</f>
        <v>0</v>
      </c>
      <c r="AF8" s="489"/>
    </row>
    <row r="9" spans="1:63" s="309" customFormat="1" ht="9.6" customHeight="1" x14ac:dyDescent="0.2">
      <c r="A9" s="314">
        <v>2</v>
      </c>
      <c r="B9" s="326" t="str">
        <f>IF($D9="","",VLOOKUP($D9,'[1]ž glavni turnir žrebna lista'!$A$7:$R$38,17))</f>
        <v/>
      </c>
      <c r="C9" s="326" t="str">
        <f>IF($D9="","",VLOOKUP($D9,'[1]ž glavni turnir žrebna lista'!$A$7:$R$38,2))</f>
        <v/>
      </c>
      <c r="D9" s="300"/>
      <c r="E9" s="327" t="str">
        <f>UPPER(IF($D9="","",VLOOKUP($D9,'[1]ž glavni turnir žrebna lista'!$A$7:$R$38,3)))</f>
        <v/>
      </c>
      <c r="F9" s="327" t="str">
        <f>PROPER(IF($D9="","",VLOOKUP($D9,'[1]ž glavni turnir žrebna lista'!$A$7:$R$38,4)))</f>
        <v/>
      </c>
      <c r="G9" s="327"/>
      <c r="H9" s="327" t="str">
        <f>IF($D9="","",VLOOKUP($D9,'[1]ž glavni turnir žrebna lista'!$A$7:$R$38,5))</f>
        <v/>
      </c>
      <c r="I9" s="495" t="str">
        <f>IF($D9="","",VLOOKUP($D9,'[1]ž glavni turnir žrebna lista'!$A$7:$R$38,14))</f>
        <v/>
      </c>
      <c r="J9" s="302"/>
      <c r="K9" s="330"/>
      <c r="L9" s="302"/>
      <c r="M9" s="484"/>
      <c r="N9" s="304"/>
      <c r="O9" s="304"/>
      <c r="P9" s="306"/>
      <c r="Q9" s="306"/>
      <c r="R9" s="308"/>
      <c r="T9" s="490" t="str">
        <f>'[1]glavni sodniki'!P23</f>
        <v xml:space="preserve"> </v>
      </c>
      <c r="U9" s="486" t="str">
        <f>IF($D9="","",VLOOKUP($D9,'[1]ž glavni turnir žrebna lista'!$A$7:$R$38,2))</f>
        <v/>
      </c>
      <c r="V9" s="470">
        <v>3</v>
      </c>
      <c r="W9" s="470" t="str">
        <f>UPPER(IF($D11="","",VLOOKUP($D11,'[1]ž glavni turnir žrebna lista'!$A$7:$R$38,3)))</f>
        <v/>
      </c>
      <c r="X9" s="470" t="str">
        <f>PROPER(IF($D11="","",VLOOKUP($D11,'[1]ž glavni turnir žrebna lista'!$A$7:$R$38,4)))</f>
        <v/>
      </c>
      <c r="Y9" s="461" t="str">
        <f t="shared" si="0"/>
        <v/>
      </c>
      <c r="Z9" s="461" t="str">
        <f>IF(Y9="","",IF(AND($Q$63=1,U11=U12),30,IF(AND($Q$63=2,U11=U12),15,IF(AND($Q$63=3,U11=U12),10,""))))</f>
        <v/>
      </c>
      <c r="AA9" s="461" t="str">
        <f>IF(Z9="","",IF(AND($Q$63=1,$U$10=U11,U11=U12),60,IF(AND($Q$63=2,$U$10=U11,U11=U12),30,IF(AND($Q$63=3,$U$10=U11,U11=U12),20,""))))</f>
        <v/>
      </c>
      <c r="AB9" s="461" t="str">
        <f>IF(AA9="","",IF(AND($Q$63=1,$U$14=$U$10,$U$10=U12,U11=U12),120,IF(AND($Q$63=2,$U$10=$U$14,$U$10=U12,U12=U11),60,IF(AND($Q$63=3,$U$10=$U$14,$U$10=U12,U12=U11),40,""))))</f>
        <v/>
      </c>
      <c r="AC9" s="461" t="str">
        <f>IF(AB9="","",IF(AND($Q$63=1,$U$11=$U$12,$U$10=$U$12,$U$10=$U$14,$U$22=$U$14),120,IF(AND($Q$63=2,$U$11=$U$12,$U$12=$U$10,$U$10=$U$14,$U$22=$U$14),60,IF(AND($Q$63=3,$U$11=$U$12,$U$12=$U$10,$U$10=$U$14,$U$22=$U$14),40,""))))</f>
        <v/>
      </c>
      <c r="AD9" s="461" t="str">
        <f>IF(AC9="","",IF(AND($Q$63=1,$U$11=$U$12,$U$10=$U$12,$U$10=$U$14,$U$22=$U$14,$U$38=$U$22),120,IF(AND($Q$63=2,$U$11=$U$12,$U$12=$U$10,$U$10=$U$14,$U$22=$U$14,$U$38=$U$22),60,IF(AND($Q$63=3,$U$11=$U$12,$U$12=$U$10,$U$10=$U$14,$U$22=$U$14,$U$38=$U$22),40,""))))</f>
        <v/>
      </c>
      <c r="AE9" s="488">
        <f t="shared" si="1"/>
        <v>0</v>
      </c>
      <c r="AF9" s="489"/>
    </row>
    <row r="10" spans="1:63" s="309" customFormat="1" ht="9.6" customHeight="1" x14ac:dyDescent="0.2">
      <c r="A10" s="314"/>
      <c r="B10" s="315"/>
      <c r="C10" s="315"/>
      <c r="D10" s="331"/>
      <c r="E10" s="316"/>
      <c r="F10" s="316"/>
      <c r="G10" s="317"/>
      <c r="H10" s="316"/>
      <c r="I10" s="332"/>
      <c r="J10" s="318" t="s">
        <v>28</v>
      </c>
      <c r="K10" s="333"/>
      <c r="L10" s="320" t="str">
        <f>UPPER(IF(OR(K10="a",K10="as"),J8,IF(OR(K10="b",K10="bs"),J12,)))</f>
        <v/>
      </c>
      <c r="M10" s="483">
        <f>IF(OR(K10="a",K10="as"),K8,IF(OR(K10="b",K10="bs"),K12,))</f>
        <v>0</v>
      </c>
      <c r="N10" s="335"/>
      <c r="O10" s="496"/>
      <c r="P10" s="306"/>
      <c r="Q10" s="306"/>
      <c r="R10" s="308"/>
      <c r="T10" s="490" t="str">
        <f>'[1]glavni sodniki'!P24</f>
        <v xml:space="preserve"> </v>
      </c>
      <c r="U10" s="486" t="str">
        <f>IF(OR(K10="a",K10="as"),$U$8,IF(OR(K10="b",K10="bs"),U12,""))</f>
        <v/>
      </c>
      <c r="V10" s="491">
        <v>4</v>
      </c>
      <c r="W10" s="491" t="str">
        <f>UPPER(IF($D13="","",VLOOKUP($D13,'[1]ž glavni turnir žrebna lista'!$A$7:$R$38,3)))</f>
        <v/>
      </c>
      <c r="X10" s="491" t="str">
        <f>PROPER(IF($D13="","",VLOOKUP($D13,'[1]ž glavni turnir žrebna lista'!$A$7:$R$38,4)))</f>
        <v/>
      </c>
      <c r="Y10" s="493" t="str">
        <f t="shared" si="0"/>
        <v/>
      </c>
      <c r="Z10" s="493" t="str">
        <f>IF(Y10="","",IF(AND($Q$63=1,U12=U13),30,IF(AND($Q$63=2,U12=U13),15,IF(AND($Q$63=3,U12=U13),10,""))))</f>
        <v/>
      </c>
      <c r="AA10" s="493" t="str">
        <f>IF(Z10="","",IF(AND($Q$63=1,$U$10=U12,U12=U13),60,IF(AND($Q$63=2,$U$10=U12,U12=U13),30,IF(AND($Q$63=3,$U$10=U12,U12=U13),20,""))))</f>
        <v/>
      </c>
      <c r="AB10" s="493" t="str">
        <f>IF(AA10="","",IF(AND($Q$63=1,$U$14=$U$10,$U$10=U12,U12=U13),120,IF(AND($Q$63=2,$U$14=$U$10,$U$10=U12,U13=U12),60,IF(AND($Q$63=3,$U$14=$U$10,$U$10=U12,U13=U12),40,""))))</f>
        <v/>
      </c>
      <c r="AC10" s="493" t="str">
        <f>IF(AB10="","",IF(AND($Q$63=1,$U$13=$U$12,$U$10=$U$12,$U$10=$U$14,$U$22=$U$14),120,IF(AND($Q$63=2,$U$13=$U$12,$U$12=$U$10,$U$10=$U$14,$U$22=$U$14),60,IF(AND($Q$63=3,$U$13=$U$12,$U$12=$U$10,$U$10=$U$14,$U$22=$U$14),40,""))))</f>
        <v/>
      </c>
      <c r="AD10" s="493" t="str">
        <f>IF(AC10="","",IF(AND($Q$63=1,$U$13=$U$12,$U$10=$U$12,$U$10=$U$14,$U$22=$U$14,$U$38=$U$22),120,IF(AND($Q$63=2,$U$13=$U$12,$U$12=$U$10,$U$10=$U$14,$U$22=$U$14,$U$38=$U$22),60,IF(AND($Q$63=3,$U$13=$U$12,$U$12=$U$10,$U$10=$U$14,$U$22=$U$14,$U$38=$U$22),40,""))))</f>
        <v/>
      </c>
      <c r="AE10" s="494">
        <f t="shared" si="1"/>
        <v>0</v>
      </c>
      <c r="AF10" s="489"/>
    </row>
    <row r="11" spans="1:63" s="309" customFormat="1" ht="9.6" customHeight="1" x14ac:dyDescent="0.2">
      <c r="A11" s="314">
        <v>3</v>
      </c>
      <c r="B11" s="326" t="str">
        <f>IF($D11="","",VLOOKUP($D11,'[1]ž glavni turnir žrebna lista'!$A$7:$R$38,17))</f>
        <v/>
      </c>
      <c r="C11" s="326" t="str">
        <f>IF($D11="","",VLOOKUP($D11,'[1]ž glavni turnir žrebna lista'!$A$7:$R$38,2))</f>
        <v/>
      </c>
      <c r="D11" s="300"/>
      <c r="E11" s="327" t="str">
        <f>UPPER(IF($D11="","",VLOOKUP($D11,'[1]ž glavni turnir žrebna lista'!$A$7:$R$38,3)))</f>
        <v/>
      </c>
      <c r="F11" s="327" t="str">
        <f>PROPER(IF($D11="","",VLOOKUP($D11,'[1]ž glavni turnir žrebna lista'!$A$7:$R$38,4)))</f>
        <v/>
      </c>
      <c r="G11" s="327"/>
      <c r="H11" s="327" t="str">
        <f>IF($D11="","",VLOOKUP($D11,'[1]ž glavni turnir žrebna lista'!$A$7:$R$38,5))</f>
        <v/>
      </c>
      <c r="I11" s="483" t="str">
        <f>IF($D11="","",VLOOKUP($D11,'[1]ž glavni turnir žrebna lista'!$A$7:$R$38,14))</f>
        <v/>
      </c>
      <c r="J11" s="302"/>
      <c r="K11" s="338"/>
      <c r="L11" s="302"/>
      <c r="M11" s="339"/>
      <c r="N11" s="335"/>
      <c r="O11" s="496"/>
      <c r="P11" s="306"/>
      <c r="Q11" s="306"/>
      <c r="R11" s="308"/>
      <c r="T11" s="490" t="str">
        <f>'[1]glavni sodniki'!P25</f>
        <v xml:space="preserve"> </v>
      </c>
      <c r="U11" s="486" t="str">
        <f>IF($D11="","",VLOOKUP($D11,'[1]ž glavni turnir žrebna lista'!$A$7:$R$38,2))</f>
        <v/>
      </c>
      <c r="V11" s="470">
        <v>5</v>
      </c>
      <c r="W11" s="470" t="str">
        <f>UPPER(IF($D15="","",VLOOKUP($D15,'[1]ž glavni turnir žrebna lista'!$A$7:$R$38,3)))</f>
        <v/>
      </c>
      <c r="X11" s="470" t="str">
        <f>PROPER(IF($D15="","",VLOOKUP($D15,'[1]ž glavni turnir žrebna lista'!$A$7:$R$38,4)))</f>
        <v/>
      </c>
      <c r="Y11" s="461" t="str">
        <f t="shared" si="0"/>
        <v/>
      </c>
      <c r="Z11" s="461" t="str">
        <f>IF(Y11="","",IF(AND($Q$63=1,U15=U16),30,IF(AND($Q$63=2,U15=U16),15,IF(AND($Q$63=3,U15=U16),10,""))))</f>
        <v/>
      </c>
      <c r="AA11" s="461" t="str">
        <f>IF(Z11="","",IF(AND($Q$63=1,U15=U16,U16=U18),60,IF(AND($Q$63=2,U15=U16,U16=U18),30,IF(AND($Q$63=3,U15=U16,U16=U18),20,""))))</f>
        <v/>
      </c>
      <c r="AB11" s="461" t="str">
        <f>IF(AA11="","",IF(AND($Q$63=1,U15=$U$14,U15=U16,U16=U18),120,IF(AND($Q$63=2,U15=$U$14,U15=U16,U16=U18),60,IF(AND($Q$63=3,U15=$U$14,U15=U16,U16=U18),40,""))))</f>
        <v/>
      </c>
      <c r="AC11" s="461" t="str">
        <f>IF(AB11="","",IF(AND($Q$63=1,$U$15=$U$16,$U$16=$U$18,$U$18=$U$14,$U$22=$U$14),120,IF(AND($Q$63=2,$U$15=$U$16,$U$16=$U$18,$U$18=$U$14,$U$22=$U$14),60,IF(AND($Q$63=3,$U$15=$U$16,$U$16=$U$18,$U$18=$U$14,$U$22=$U$14),40,""))))</f>
        <v/>
      </c>
      <c r="AD11" s="461" t="str">
        <f>IF(AC11="","",IF(AND($Q$63=1,$U$15=$U$16,$U$16=$U$18,$U$18=$U$14,$U$22=$U$14,$U$38=$U$22),120,IF(AND($Q$63=2,$U$15=$U$16,$U$16=$U$18,$U$18=$U$14,$U$22=$U$14,$U$38=$U$22),60,IF(AND($Q$63=3,$U$15=$U$16,$U$16=$U$18,$U$18=$U$14,$U$22=$U$14,$U$38=$U$22),40,""))))</f>
        <v/>
      </c>
      <c r="AE11" s="488">
        <f t="shared" si="1"/>
        <v>0</v>
      </c>
      <c r="AF11" s="489"/>
    </row>
    <row r="12" spans="1:63" s="309" customFormat="1" ht="9.6" customHeight="1" x14ac:dyDescent="0.2">
      <c r="A12" s="314"/>
      <c r="B12" s="315"/>
      <c r="C12" s="315"/>
      <c r="D12" s="331"/>
      <c r="E12" s="316"/>
      <c r="F12" s="316"/>
      <c r="G12" s="317"/>
      <c r="H12" s="318" t="s">
        <v>28</v>
      </c>
      <c r="I12" s="319"/>
      <c r="J12" s="320" t="str">
        <f>UPPER(IF(OR(I12="a",I12="as"),E11,IF(OR(I12="b",I12="bs"),E13,)))</f>
        <v/>
      </c>
      <c r="K12" s="495">
        <f>IF(OR(I12="a",I12="as"),I11,IF(OR(I12="b",I12="bs"),I13,))</f>
        <v>0</v>
      </c>
      <c r="L12" s="302"/>
      <c r="M12" s="339"/>
      <c r="N12" s="335"/>
      <c r="O12" s="496"/>
      <c r="P12" s="306"/>
      <c r="Q12" s="306"/>
      <c r="R12" s="308"/>
      <c r="T12" s="490" t="str">
        <f>'[1]glavni sodniki'!P26</f>
        <v xml:space="preserve"> </v>
      </c>
      <c r="U12" s="486" t="str">
        <f>IF(OR(I12="a",I12="as"),C11,IF(OR(I12="b",I12="bs"),C13,""))</f>
        <v/>
      </c>
      <c r="V12" s="491">
        <v>6</v>
      </c>
      <c r="W12" s="491" t="str">
        <f>UPPER(IF($D17="","",VLOOKUP($D17,'[1]ž glavni turnir žrebna lista'!$A$7:$R$38,3)))</f>
        <v/>
      </c>
      <c r="X12" s="491" t="str">
        <f>PROPER(IF($D17="","",VLOOKUP($D17,'[1]ž glavni turnir žrebna lista'!$A$7:$R$38,4)))</f>
        <v/>
      </c>
      <c r="Y12" s="493" t="str">
        <f t="shared" si="0"/>
        <v/>
      </c>
      <c r="Z12" s="493" t="str">
        <f>IF(Y12="","",IF(AND($Q$63=1,U16=U17),30,IF(AND($Q$63=2,U16=U17),15,IF(AND($Q$63=3,U16=U17),10,""))))</f>
        <v/>
      </c>
      <c r="AA12" s="493" t="str">
        <f>IF(Z12="","",IF(AND($Q$63=1,U16=U17,U17=U18),60,IF(AND($Q$63=2,U16=U17,U17=U18),30,IF(AND($Q$63=3,U16=U17,U17=U18),20,""))))</f>
        <v/>
      </c>
      <c r="AB12" s="493" t="str">
        <f>IF(AA12="","",IF(AND($Q$63=1,U16=$U$14,U16=U17,U17=U18),120,IF(AND($Q$63=2,U16=$U$14,U16=U17,U17=U18),60,IF(AND($Q$63=3,U16=$U$14,U16=U17,U17=U18),40,""))))</f>
        <v/>
      </c>
      <c r="AC12" s="493" t="str">
        <f>IF(AB12="","",IF(AND($Q$63=1,$U$17=$U$16,$U$16=$U$18,$U$18=$U$14,$U$22=$U$14),120,IF(AND($Q$63=2,$U$17=$U$16,$U$16=$U$18,$U$18=$U$14,$U$22=$U$14),60,IF(AND($Q$63=3,$U$17=$U$16,$U$16=$U$18,$U$18=$U$14,$U$22=$U$14),40,""))))</f>
        <v/>
      </c>
      <c r="AD12" s="493" t="str">
        <f>IF(AC12="","",IF(AND($Q$63=1,$U$17=$U$16,$U$16=$U$18,$U$18=$U$14,$U$22=$U$14,$U$38=$U$22),120,IF(AND($Q$63=2,$U$17=$U$16,$U$16=$U$18,$U$18=$U$14,$U$22=$U$14,$U$38=$U$22),60,IF(AND($Q$63=3,$U$17=$U$16,$U$16=$U$18,$U$18=$U$14,$U$22=$U$14,$U$38=$U$22),40,""))))</f>
        <v/>
      </c>
      <c r="AE12" s="494">
        <f t="shared" si="1"/>
        <v>0</v>
      </c>
      <c r="AF12" s="489"/>
    </row>
    <row r="13" spans="1:63" s="309" customFormat="1" ht="9.6" customHeight="1" x14ac:dyDescent="0.2">
      <c r="A13" s="314">
        <v>4</v>
      </c>
      <c r="B13" s="326" t="str">
        <f>IF($D13="","",VLOOKUP($D13,'[1]ž glavni turnir žrebna lista'!$A$7:$R$38,17))</f>
        <v/>
      </c>
      <c r="C13" s="326" t="str">
        <f>IF($D13="","",VLOOKUP($D13,'[1]ž glavni turnir žrebna lista'!$A$7:$R$38,2))</f>
        <v/>
      </c>
      <c r="D13" s="300"/>
      <c r="E13" s="327" t="str">
        <f>UPPER(IF($D13="","",VLOOKUP($D13,'[1]ž glavni turnir žrebna lista'!$A$7:$R$38,3)))</f>
        <v/>
      </c>
      <c r="F13" s="327" t="str">
        <f>PROPER(IF($D13="","",VLOOKUP($D13,'[1]ž glavni turnir žrebna lista'!$A$7:$R$38,4)))</f>
        <v/>
      </c>
      <c r="G13" s="327"/>
      <c r="H13" s="327" t="str">
        <f>IF($D13="","",VLOOKUP($D13,'[1]ž glavni turnir žrebna lista'!$A$7:$R$38,5))</f>
        <v/>
      </c>
      <c r="I13" s="495" t="str">
        <f>IF($D13="","",VLOOKUP($D13,'[1]ž glavni turnir žrebna lista'!$A$7:$R$38,14))</f>
        <v/>
      </c>
      <c r="J13" s="302"/>
      <c r="K13" s="303"/>
      <c r="L13" s="302"/>
      <c r="M13" s="339"/>
      <c r="N13" s="335"/>
      <c r="O13" s="496"/>
      <c r="P13" s="306"/>
      <c r="Q13" s="306"/>
      <c r="R13" s="308"/>
      <c r="T13" s="490" t="str">
        <f>'[1]glavni sodniki'!P27</f>
        <v xml:space="preserve"> </v>
      </c>
      <c r="U13" s="486" t="str">
        <f>IF($D13="","",VLOOKUP($D13,'[1]ž glavni turnir žrebna lista'!$A$7:$R$38,2))</f>
        <v/>
      </c>
      <c r="V13" s="470">
        <v>7</v>
      </c>
      <c r="W13" s="470" t="str">
        <f>UPPER(IF($D19="","",VLOOKUP($D19,'[1]ž glavni turnir žrebna lista'!$A$7:$R$38,3)))</f>
        <v/>
      </c>
      <c r="X13" s="470" t="str">
        <f>PROPER(IF($D19="","",VLOOKUP($D19,'[1]ž glavni turnir žrebna lista'!$A$7:$R$38,4)))</f>
        <v/>
      </c>
      <c r="Y13" s="461" t="str">
        <f t="shared" si="0"/>
        <v/>
      </c>
      <c r="Z13" s="461" t="str">
        <f>IF(Y13="","",IF(AND($Q$63=1,U20=U19),30,IF(AND($Q$63=2,U20=U19),15,IF(AND($Q$63=3,U20=U19),10,""))))</f>
        <v/>
      </c>
      <c r="AA13" s="461" t="str">
        <f>IF(Z13="","",IF(AND($Q$63=1,U20=U18,U20=U19),60,IF(AND($Q$63=2,U20=U18,U20=U19),30,IF(AND($Q$63=3,U20=U18,U20=U19),20,""))))</f>
        <v/>
      </c>
      <c r="AB13" s="461" t="str">
        <f>IF(AA13="","",IF(AND($Q$63=1,U20=U19,U19=U18,U18=$U$14),120,IF(AND($Q$63=2,U20=U19,U19=U18,U18=$U$14),60,IF(AND($Q$63=3,U20=U19,U19=U18,U18=$U$14),40,""))))</f>
        <v/>
      </c>
      <c r="AC13" s="461" t="str">
        <f>IF(AB13="","",IF(AND($Q$63=1,$U$19=$U$20,$U$20=$U$18,$U$18=$U$14,$U$22=$U$14),120,IF(AND($Q$63=2,$U$19=$U$20,$U$20=$U$18,$U$18=$U$14,$U$22=$U$14),60,IF(AND($Q$63=3,$U$19=$U$20,$U$20=$U$18,$U$18=$U$14,$U$22=$U$14),40,""))))</f>
        <v/>
      </c>
      <c r="AD13" s="461" t="str">
        <f>IF(AC13="","",IF(AND($Q$63=1,$U$19=$U$20,$U$20=$U$18,$U$18=$U$14,$U$22=$U$14,$U$38=$U$22),120,IF(AND($Q$63=2,$U$19=$U$20,$U$20=$U$18,$U$18=$U$14,$U$22=$U$14,$U$38=$U$22),60,IF(AND($Q$63=3,$U$19=$U$20,$U$20=$U$18,$U$18=$U$14,$U$22=$U$14,$U$38=$U$22),40,""))))</f>
        <v/>
      </c>
      <c r="AE13" s="488">
        <f t="shared" si="1"/>
        <v>0</v>
      </c>
      <c r="AF13" s="489"/>
    </row>
    <row r="14" spans="1:63" s="309" customFormat="1" ht="9.6" customHeight="1" x14ac:dyDescent="0.2">
      <c r="A14" s="314"/>
      <c r="B14" s="315"/>
      <c r="C14" s="315"/>
      <c r="D14" s="331"/>
      <c r="E14" s="302"/>
      <c r="F14" s="302"/>
      <c r="G14" s="341"/>
      <c r="H14" s="342"/>
      <c r="I14" s="332"/>
      <c r="J14" s="302"/>
      <c r="K14" s="303"/>
      <c r="L14" s="318" t="s">
        <v>28</v>
      </c>
      <c r="M14" s="333"/>
      <c r="N14" s="320" t="s">
        <v>110</v>
      </c>
      <c r="O14" s="483">
        <f>IF(OR(M14="a",M14="as"),M10,IF(OR(M14="b",M14="bs"),M18,))</f>
        <v>0</v>
      </c>
      <c r="P14" s="306"/>
      <c r="Q14" s="306"/>
      <c r="R14" s="308"/>
      <c r="T14" s="490" t="str">
        <f>'[1]glavni sodniki'!P28</f>
        <v xml:space="preserve"> </v>
      </c>
      <c r="U14" s="486" t="str">
        <f>IF(OR(M14="a",M14="as"),$U$10,IF(OR(M14="b",M14="bs"),U18,""))</f>
        <v/>
      </c>
      <c r="V14" s="491">
        <v>8</v>
      </c>
      <c r="W14" s="491" t="str">
        <f>UPPER(IF($D21="","",VLOOKUP($D21,'[1]ž glavni turnir žrebna lista'!$A$7:$R$38,3)))</f>
        <v/>
      </c>
      <c r="X14" s="491" t="str">
        <f>PROPER(IF($D21="","",VLOOKUP($D21,'[1]ž glavni turnir žrebna lista'!$A$7:$R$38,4)))</f>
        <v/>
      </c>
      <c r="Y14" s="493" t="str">
        <f t="shared" si="0"/>
        <v/>
      </c>
      <c r="Z14" s="493" t="str">
        <f>IF(Y14="","",IF(AND($Q$63=1,U21=U20),30,IF(AND($Q$63=2,U21=U20),15,IF(AND($Q$63=3,U21=U20),10,""))))</f>
        <v/>
      </c>
      <c r="AA14" s="493" t="str">
        <f>IF(Z14="","",IF(AND($Q$63=1,U20=U18,U21=U20),60,IF(AND($Q$63=2,U20=U18,U21=U20),30,IF(AND($Q$63=3,U20=U18,U21=U20),20,""))))</f>
        <v/>
      </c>
      <c r="AB14" s="493" t="str">
        <f>IF(AA14="","",IF(AND($Q$63=1,U21=U20,U20=U18,U18=$U$14),120,IF(AND($Q$63=2,U21=U20,U20=U18,U18=$U$14),60,IF(AND($Q$63=3,U21=U20,U20=U18,U18=$U$14),40,""))))</f>
        <v/>
      </c>
      <c r="AC14" s="493" t="str">
        <f>IF(AB14="","",IF(AND($Q$63=1,$U$21=$U$20,$U$20=$U$18,$U$18=$U$14,$U$22=$U$14),120,IF(AND($Q$63=2,$U$21=$U$20,$U$20=$U$18,$U$18=$U$14,$U$22=$U$14),60,IF(AND($Q$63=3,$U$21=$U$20,$U$20=$U$18,$U$18=$U$14,$U$22=$U$14),40,""))))</f>
        <v/>
      </c>
      <c r="AD14" s="493" t="str">
        <f>IF(AC14="","",IF(AND($Q$63=1,$U$21=$U$20,$U$20=$U$18,$U$18=$U$14,$U$22=$U$14,$U$38=$U$22),120,IF(AND($Q$63=2,$U$21=$U$20,$U$20=$U$18,$U$18=$U$14,$U$22=$U$14,$U$38=$U$22),60,IF(AND($Q$63=3,$U$21=$U$20,$U$20=$U$18,$U$18=$U$14,$U$22=$U$14,$U$38=$U$22),40,""))))</f>
        <v/>
      </c>
      <c r="AE14" s="494">
        <f t="shared" si="1"/>
        <v>0</v>
      </c>
      <c r="AF14" s="489"/>
    </row>
    <row r="15" spans="1:63" s="309" customFormat="1" ht="9.6" customHeight="1" x14ac:dyDescent="0.2">
      <c r="A15" s="314">
        <v>5</v>
      </c>
      <c r="B15" s="326" t="str">
        <f>IF($D15="","",VLOOKUP($D15,'[1]ž glavni turnir žrebna lista'!$A$7:$R$38,17))</f>
        <v/>
      </c>
      <c r="C15" s="326" t="str">
        <f>IF($D15="","",VLOOKUP($D15,'[1]ž glavni turnir žrebna lista'!$A$7:$R$38,2))</f>
        <v/>
      </c>
      <c r="D15" s="300"/>
      <c r="E15" s="327" t="str">
        <f>UPPER(IF($D15="","",VLOOKUP($D15,'[1]ž glavni turnir žrebna lista'!$A$7:$R$38,3)))</f>
        <v/>
      </c>
      <c r="F15" s="327" t="str">
        <f>PROPER(IF($D15="","",VLOOKUP($D15,'[1]ž glavni turnir žrebna lista'!$A$7:$R$38,4)))</f>
        <v/>
      </c>
      <c r="G15" s="327"/>
      <c r="H15" s="327" t="str">
        <f>IF($D15="","",VLOOKUP($D15,'[1]ž glavni turnir žrebna lista'!$A$7:$R$38,5))</f>
        <v/>
      </c>
      <c r="I15" s="483" t="str">
        <f>IF($D15="","",VLOOKUP($D15,'[1]ž glavni turnir žrebna lista'!$A$7:$R$38,14))</f>
        <v/>
      </c>
      <c r="J15" s="302"/>
      <c r="K15" s="303"/>
      <c r="L15" s="302"/>
      <c r="M15" s="339"/>
      <c r="N15" s="302"/>
      <c r="O15" s="343"/>
      <c r="P15" s="304"/>
      <c r="Q15" s="304"/>
      <c r="R15" s="308"/>
      <c r="T15" s="490" t="str">
        <f>'[1]glavni sodniki'!P29</f>
        <v xml:space="preserve"> </v>
      </c>
      <c r="U15" s="486" t="str">
        <f>IF($D15="","",VLOOKUP($D15,'[1]ž glavni turnir žrebna lista'!$A$7:$R$38,2))</f>
        <v/>
      </c>
      <c r="V15" s="470">
        <v>9</v>
      </c>
      <c r="W15" s="470" t="str">
        <f>UPPER(IF($D23="","",VLOOKUP($D23,'[1]ž glavni turnir žrebna lista'!$A$7:$R$38,3)))</f>
        <v/>
      </c>
      <c r="X15" s="470" t="str">
        <f>PROPER(IF($D23="","",VLOOKUP($D23,'[1]ž glavni turnir žrebna lista'!$A$7:$R$38,4)))</f>
        <v/>
      </c>
      <c r="Y15" s="461" t="str">
        <f t="shared" si="0"/>
        <v/>
      </c>
      <c r="Z15" s="461" t="str">
        <f>IF(Y15="","",IF(AND($Q$63=1,U24=U23),30,IF(AND($Q$63=2,U24=U23),15,IF(AND($Q$63=3,U24=U23),10,""))))</f>
        <v/>
      </c>
      <c r="AA15" s="461" t="str">
        <f>IF(Z15="","",IF(AND($Q$63=1,U26=U24,U24=U23),60,IF(AND($Q$63=2,U26=U24,U24=U23),30,IF(AND($Q$63=3,U26=U24,U24=U23),20,""))))</f>
        <v/>
      </c>
      <c r="AB15" s="461" t="str">
        <f>IF(AA15="","",IF(AND($Q$63=1,U23=U24,U24=U26,U26=U30),120,IF(AND($Q$63=2,U23=U24,U24=U26,U26=U30),60,IF(AND($Q$63=3,U23=U24,U24=U26,U26=U30),40,""))))</f>
        <v/>
      </c>
      <c r="AC15" s="461" t="str">
        <f>IF(AB15="","",IF(AND($Q$63=1,$U$23=$U$24,$U$24=$U$26,$U$26=$U$30,$U$30=$U$22),120,IF(AND($Q$63=2,$U$23=$U$24,$U$24=$U$26,$U$26=$U$30,$U$30=$U$22),60,IF(AND($Q$63=3,$U$23=$U$24,$U$24=$U$26,$U$26=$U$30,$U$30=$U$22),40,""))))</f>
        <v/>
      </c>
      <c r="AD15" s="461" t="str">
        <f>IF(AC15="","",IF(AND($Q$63=1,$U$23=$U$24,$U$24=$U$26,$U$26=$U$30,$U$30=$U$22,$U$38=$U$22),120,IF(AND($Q$63=2,$U$23=$U$24,$U$24=$U$26,$U$26=$U$30,$U$30=$U$22,$U$38=$U$22),60,IF(AND($Q$63=3,$U$23=$U$24,$U$24=$U$26,$U$26=$U$30,$U$30=$U$22,$U$38=$U$22),40,""))))</f>
        <v/>
      </c>
      <c r="AE15" s="488">
        <f t="shared" si="1"/>
        <v>0</v>
      </c>
      <c r="AF15" s="489"/>
    </row>
    <row r="16" spans="1:63" s="309" customFormat="1" ht="9.6" customHeight="1" thickBot="1" x14ac:dyDescent="0.25">
      <c r="A16" s="314"/>
      <c r="B16" s="315"/>
      <c r="C16" s="315"/>
      <c r="D16" s="331"/>
      <c r="E16" s="316"/>
      <c r="F16" s="316"/>
      <c r="G16" s="317"/>
      <c r="H16" s="318" t="s">
        <v>28</v>
      </c>
      <c r="I16" s="319"/>
      <c r="J16" s="320" t="str">
        <f>UPPER(IF(OR(I16="a",I16="as"),E15,IF(OR(I16="b",I16="bs"),E17,)))</f>
        <v/>
      </c>
      <c r="K16" s="483">
        <f>IF(OR(I16="a",I16="as"),I15,IF(OR(I16="b",I16="bs"),I17,))</f>
        <v>0</v>
      </c>
      <c r="L16" s="302"/>
      <c r="M16" s="339"/>
      <c r="N16" s="304"/>
      <c r="O16" s="343"/>
      <c r="P16" s="304"/>
      <c r="Q16" s="304"/>
      <c r="R16" s="308"/>
      <c r="T16" s="497" t="str">
        <f>'[1]glavni sodniki'!P30</f>
        <v>Brez sodnika</v>
      </c>
      <c r="U16" s="486" t="str">
        <f>IF(OR(I16="a",I16="as"),C15,IF(OR(I16="b",I16="bs"),C17,""))</f>
        <v/>
      </c>
      <c r="V16" s="491">
        <v>10</v>
      </c>
      <c r="W16" s="491" t="str">
        <f>UPPER(IF($D25="","",VLOOKUP($D25,'[1]ž glavni turnir žrebna lista'!$A$7:$R$38,3)))</f>
        <v/>
      </c>
      <c r="X16" s="491" t="str">
        <f>PROPER(IF($D25="","",VLOOKUP($D25,'[1]ž glavni turnir žrebna lista'!$A$7:$R$38,4)))</f>
        <v/>
      </c>
      <c r="Y16" s="493" t="str">
        <f t="shared" si="0"/>
        <v/>
      </c>
      <c r="Z16" s="493" t="str">
        <f>IF(Y16="","",IF(AND($Q$63=1,U25=U24),30,IF(AND($Q$63=2,U25=U24),15,IF(AND($Q$63=3,U25=U24),10,""))))</f>
        <v/>
      </c>
      <c r="AA16" s="493" t="str">
        <f>IF(Z16="","",IF(AND($Q$63=1,U26=U25,U25=U24),60,IF(AND($Q$63=2,U26=U25,U25=U24),30,IF(AND($Q$63=3,U26=U25,U25=U24),20,""))))</f>
        <v/>
      </c>
      <c r="AB16" s="493" t="str">
        <f>IF(AA16="","",IF(AND($Q$63=1,U24=U25,U25=U26,U26=U30),120,IF(AND($Q$63=2,U24=U25,U25=U26,U26=U30),60,IF(AND($Q$63=3,U24=U25,U25=U26,U26=U30),40,""))))</f>
        <v/>
      </c>
      <c r="AC16" s="493" t="str">
        <f>IF(AB16="","",IF(AND($Q$63=1,$U$25=$U$24,$U$24=$U$26,$U$26=$U$30,$U$30=$U$22),120,IF(AND($Q$63=2,$U$25=$U$24,$U$24=$U$26,$U$26=$U$30,$U$30=$U$22),60,IF(AND($Q$63=3,$U$25=$U$24,$U$24=$U$26,$U$26=$U$30,$U$30=$U$22),40,""))))</f>
        <v/>
      </c>
      <c r="AD16" s="493" t="str">
        <f>IF(AC16="","",IF(AND($Q$63=1,$U$25=$U$24,$U$24=$U$26,$U$26=$U$30,$U$30=$U$22,$U$38=$U$22),120,IF(AND($Q$63=2,$U$25=$U$24,$U$24=$U$26,$U$26=$U$30,$U$30=$U$22,$U$38=$U$22),60,IF(AND($Q$63=3,$U$25=$U$24,$U$24=$U$26,$U$26=$U$30,$U$30=$U$22,$U$38=$U$22),40,""))))</f>
        <v/>
      </c>
      <c r="AE16" s="494">
        <f t="shared" si="1"/>
        <v>0</v>
      </c>
      <c r="AF16" s="489"/>
    </row>
    <row r="17" spans="1:32" s="309" customFormat="1" ht="9.6" customHeight="1" x14ac:dyDescent="0.2">
      <c r="A17" s="314">
        <v>6</v>
      </c>
      <c r="B17" s="326" t="str">
        <f>IF($D17="","",VLOOKUP($D17,'[1]ž glavni turnir žrebna lista'!$A$7:$R$38,17))</f>
        <v/>
      </c>
      <c r="C17" s="326" t="str">
        <f>IF($D17="","",VLOOKUP($D17,'[1]ž glavni turnir žrebna lista'!$A$7:$R$38,2))</f>
        <v/>
      </c>
      <c r="D17" s="300"/>
      <c r="E17" s="327" t="str">
        <f>UPPER(IF($D17="","",VLOOKUP($D17,'[1]ž glavni turnir žrebna lista'!$A$7:$R$38,3)))</f>
        <v/>
      </c>
      <c r="F17" s="327" t="str">
        <f>PROPER(IF($D17="","",VLOOKUP($D17,'[1]ž glavni turnir žrebna lista'!$A$7:$R$38,4)))</f>
        <v/>
      </c>
      <c r="G17" s="327"/>
      <c r="H17" s="327" t="str">
        <f>IF($D17="","",VLOOKUP($D17,'[1]ž glavni turnir žrebna lista'!$A$7:$R$38,5))</f>
        <v/>
      </c>
      <c r="I17" s="495" t="str">
        <f>IF($D17="","",VLOOKUP($D17,'[1]ž glavni turnir žrebna lista'!$A$7:$R$38,14))</f>
        <v/>
      </c>
      <c r="J17" s="302"/>
      <c r="K17" s="330"/>
      <c r="L17" s="302"/>
      <c r="M17" s="339"/>
      <c r="N17" s="304"/>
      <c r="O17" s="343"/>
      <c r="P17" s="304"/>
      <c r="Q17" s="304"/>
      <c r="R17" s="308"/>
      <c r="U17" s="458" t="str">
        <f>IF($D17="","",VLOOKUP($D17,'[1]ž glavni turnir žrebna lista'!$A$7:$R$38,2))</f>
        <v/>
      </c>
      <c r="V17" s="470">
        <v>11</v>
      </c>
      <c r="W17" s="470" t="str">
        <f>UPPER(IF($D27="","",VLOOKUP($D27,'[1]ž glavni turnir žrebna lista'!$A$7:$R$38,3)))</f>
        <v/>
      </c>
      <c r="X17" s="470" t="str">
        <f>PROPER(IF($D27="","",VLOOKUP($D27,'[1]ž glavni turnir žrebna lista'!$A$7:$R$38,4)))</f>
        <v/>
      </c>
      <c r="Y17" s="461" t="str">
        <f t="shared" si="0"/>
        <v/>
      </c>
      <c r="Z17" s="461" t="str">
        <f>IF(Y17="","",IF(AND($Q$63=1,U28=U27),30,IF(AND($Q$63=2,U28=U27),15,IF(AND($Q$63=3,U28=U27),10,""))))</f>
        <v/>
      </c>
      <c r="AA17" s="461" t="str">
        <f>IF(Z17="","",IF(AND($Q$63=1,U27=U26,U26=U28),60,IF(AND($Q$63=2,U27=U26,U26=U28),30,IF(AND($Q$63=3,U27=U26,U26=U28),20,""))))</f>
        <v/>
      </c>
      <c r="AB17" s="461" t="str">
        <f>IF(AA17="","",IF(AND($Q$63=1,U28=U27,U26=U27,U28=U30),120,IF(AND($Q$63=2,U28=U27,U26=U27,U28=U30),60,IF(AND($Q$63=3,U28=U26,U26=U27,U28=U30),40,""))))</f>
        <v/>
      </c>
      <c r="AC17" s="461" t="str">
        <f>IF(AB17="","",IF(AND($Q$63=1,$U$27=$U$28,$U$28=$U$26,$U$26=$U$30,$U$30=$U$22),120,IF(AND($Q$63=2,$U$27=$U$28,$U$28=$U$26,$U$26=$U$30,$U$30=$U$22),60,IF(AND($Q$63=3,$U$27=$U$28,$U$28=$U$26,$U$26=$U$30,$U$30=$U$22),40,""))))</f>
        <v/>
      </c>
      <c r="AD17" s="461" t="str">
        <f>IF(AC17="","",IF(AND($Q$63=1,$U$27=$U$28,$U$28=$U$26,$U$26=$U$30,$U$30=$U$22,$U$38=$U$22),120,IF(AND($Q$63=2,$U$27=$U$28,$U$28=$U$26,$U$26=$U$30,$U$30=$U$22,$U$38=$U$22),60,IF(AND($Q$63=3,$U$27=$U$28,$U$28=$U$26,$U$26=$U$30,$U$30=$U$22,$U$38=$U$22),40,""))))</f>
        <v/>
      </c>
      <c r="AE17" s="488">
        <f t="shared" si="1"/>
        <v>0</v>
      </c>
      <c r="AF17" s="489"/>
    </row>
    <row r="18" spans="1:32" s="309" customFormat="1" ht="9.6" customHeight="1" x14ac:dyDescent="0.2">
      <c r="A18" s="314"/>
      <c r="B18" s="315"/>
      <c r="C18" s="315"/>
      <c r="D18" s="331"/>
      <c r="E18" s="316"/>
      <c r="F18" s="316"/>
      <c r="G18" s="317"/>
      <c r="H18" s="302"/>
      <c r="I18" s="332"/>
      <c r="J18" s="318" t="s">
        <v>28</v>
      </c>
      <c r="K18" s="333"/>
      <c r="L18" s="320" t="str">
        <f>UPPER(IF(OR(K18="a",K18="as"),J16,IF(OR(K18="b",K18="bs"),J20,)))</f>
        <v/>
      </c>
      <c r="M18" s="495">
        <f>IF(OR(K18="a",K18="as"),K16,IF(OR(K18="b",K18="bs"),K20,))</f>
        <v>0</v>
      </c>
      <c r="N18" s="304"/>
      <c r="O18" s="343"/>
      <c r="P18" s="304"/>
      <c r="Q18" s="304"/>
      <c r="R18" s="308"/>
      <c r="U18" s="458" t="str">
        <f>IF(OR(K18="a",K18="as"),U16,IF(OR(K18="b",K18="bs"),U20,""))</f>
        <v/>
      </c>
      <c r="V18" s="491">
        <v>12</v>
      </c>
      <c r="W18" s="491" t="str">
        <f>UPPER(IF($D29="","",VLOOKUP($D29,'[1]ž glavni turnir žrebna lista'!$A$7:$R$38,3)))</f>
        <v/>
      </c>
      <c r="X18" s="491" t="str">
        <f>PROPER(IF($D29="","",VLOOKUP($D29,'[1]ž glavni turnir žrebna lista'!$A$7:$R$38,4)))</f>
        <v/>
      </c>
      <c r="Y18" s="493" t="str">
        <f t="shared" si="0"/>
        <v/>
      </c>
      <c r="Z18" s="493" t="str">
        <f>IF(Y18="","",IF(AND($Q$63=1,U29=U28),30,IF(AND($Q$63=2,U29=U28),15,IF(AND($Q$63=3,U29=U28),10,""))))</f>
        <v/>
      </c>
      <c r="AA18" s="493" t="str">
        <f>IF(Z18="","",IF(AND($Q$63=1,U28=U26,U28=U29),60,IF(AND($Q$63=2,U28=U26,U26=U29),30,IF(AND($Q$63=3,U28=U26,U26=U29),20,""))))</f>
        <v/>
      </c>
      <c r="AB18" s="493" t="str">
        <f>IF(AA18="","",IF(AND($Q$63=1,U29=U28,U26=U28,U29=U30),120,IF(AND($Q$63=2,U29=U28,U26=U28,U29=U30),60,IF(AND($Q$63=3,U29=U26,U26=U28,U29=U30),40,""))))</f>
        <v/>
      </c>
      <c r="AC18" s="493" t="str">
        <f>IF(AB18="","",IF(AND($Q$63=1,$U$29=$U$28,$U$28=$U$26,$U$26=$U$30,$U$30=$U$22),120,IF(AND($Q$63=2,$U$29=$U$28,$U$28=$U$26,$U$26=$U$30,$U$30=$U$22),60,IF(AND($Q$63=3,$U$29=$U$28,$U$28=$U$26,$U$26=$U$30,$U$30=$U$22),40,""))))</f>
        <v/>
      </c>
      <c r="AD18" s="493" t="str">
        <f>IF(AC18="","",IF(AND($Q$63=1,$U$29=$U$28,$U$28=$U$26,$U$26=$U$30,$U$30=$U$22,$U$38=$U$22),120,IF(AND($Q$63=2,$U$29=$U$28,$U$28=$U$26,$U$26=$U$30,$U$30=$U$22,$U$38=$U$22),60,IF(AND($Q$63=3,$U$29=$U$28,$U$28=$U$26,$U$26=$U$30,$U$30=$U$22,$U$38=$U$22),40,""))))</f>
        <v/>
      </c>
      <c r="AE18" s="494">
        <f t="shared" si="1"/>
        <v>0</v>
      </c>
      <c r="AF18" s="489"/>
    </row>
    <row r="19" spans="1:32" s="309" customFormat="1" ht="9.6" customHeight="1" x14ac:dyDescent="0.2">
      <c r="A19" s="314">
        <v>7</v>
      </c>
      <c r="B19" s="326" t="str">
        <f>IF($D19="","",VLOOKUP($D19,'[1]ž glavni turnir žrebna lista'!$A$7:$R$38,17))</f>
        <v/>
      </c>
      <c r="C19" s="326" t="str">
        <f>IF($D19="","",VLOOKUP($D19,'[1]ž glavni turnir žrebna lista'!$A$7:$R$38,2))</f>
        <v/>
      </c>
      <c r="D19" s="300"/>
      <c r="E19" s="327" t="str">
        <f>UPPER(IF($D19="","",VLOOKUP($D19,'[1]ž glavni turnir žrebna lista'!$A$7:$R$38,3)))</f>
        <v/>
      </c>
      <c r="F19" s="327" t="str">
        <f>PROPER(IF($D19="","",VLOOKUP($D19,'[1]ž glavni turnir žrebna lista'!$A$7:$R$38,4)))</f>
        <v/>
      </c>
      <c r="G19" s="327"/>
      <c r="H19" s="327" t="str">
        <f>IF($D19="","",VLOOKUP($D19,'[1]ž glavni turnir žrebna lista'!$A$7:$R$38,5))</f>
        <v/>
      </c>
      <c r="I19" s="483" t="str">
        <f>IF($D19="","",VLOOKUP($D19,'[1]ž glavni turnir žrebna lista'!$A$7:$R$38,14))</f>
        <v/>
      </c>
      <c r="J19" s="302"/>
      <c r="K19" s="338"/>
      <c r="L19" s="302"/>
      <c r="M19" s="336"/>
      <c r="N19" s="304"/>
      <c r="O19" s="343"/>
      <c r="P19" s="304"/>
      <c r="Q19" s="304"/>
      <c r="R19" s="308"/>
      <c r="U19" s="458" t="str">
        <f>IF($D19="","",VLOOKUP($D19,'[1]ž glavni turnir žrebna lista'!$A$7:$R$38,2))</f>
        <v/>
      </c>
      <c r="V19" s="470">
        <v>13</v>
      </c>
      <c r="W19" s="470" t="str">
        <f>UPPER(IF($D31="","",VLOOKUP($D31,'[1]ž glavni turnir žrebna lista'!$A$7:$R$38,3)))</f>
        <v/>
      </c>
      <c r="X19" s="470" t="str">
        <f>PROPER(IF($D31="","",VLOOKUP($D31,'[1]ž glavni turnir žrebna lista'!$A$7:$R$38,4)))</f>
        <v/>
      </c>
      <c r="Y19" s="461" t="str">
        <f t="shared" si="0"/>
        <v/>
      </c>
      <c r="Z19" s="461" t="str">
        <f>IF(Y19="","",IF(AND($Q$63=1,U32=U31),30,IF(AND($Q$63=2,U32=U31),15,IF(AND($Q$63=3,U32=U31),10,""))))</f>
        <v/>
      </c>
      <c r="AA19" s="461" t="str">
        <f>IF(Z19="","",IF(AND($Q$63=1,U34=U32,U32=U31),60,IF(AND($Q$63=2,U34=U32,U32=U31),30,IF(AND($Q$63=3,U34=U32,U32=U31),20,""))))</f>
        <v/>
      </c>
      <c r="AB19" s="461" t="str">
        <f>IF(AA19="","",IF(AND($Q$63=1,U31=U32,U32=U34,U30=U34),120,IF(AND($Q$63=2,U31=U32,U32=U34,U30=U34),60,IF(AND($Q$63=3,U31=U32,U32=U34,U30=U34),40,""))))</f>
        <v/>
      </c>
      <c r="AC19" s="461" t="str">
        <f>IF(AB19="","",IF(AND($Q$63=1,$U$31=$U$32,$U$32=$U$34,$U$34=$U$30,$U$30=$U$22),120,IF(AND($Q$63=2,$U$31=$U$32,$U$32=$U$34,$U$34=$U$30,$U$30=$U$22),60,IF(AND($Q$63=3,$U$31=$U$32,$U$32=$U$34,$U$34=$U$30,$U$30=$U$22),40,""))))</f>
        <v/>
      </c>
      <c r="AD19" s="461" t="str">
        <f>IF(AC19="","",IF(AND($Q$63=1,$U$31=$U$32,$U$32=$U$34,$U$34=$U$30,$U$30=$U$22,$U$38=$U$22),120,IF(AND($Q$63=2,$U$31=$U$32,$U$32=$U$34,$U$34=$U$30,$U$30=$U$22,$U$38=$U$22),60,IF(AND($Q$63=3,$U$31=$U$32,$U$32=$U$34,$U$34=$U$30,$U$30=$U$22,$U$38=$U$22),40,""))))</f>
        <v/>
      </c>
      <c r="AE19" s="488">
        <f t="shared" si="1"/>
        <v>0</v>
      </c>
      <c r="AF19" s="489"/>
    </row>
    <row r="20" spans="1:32" s="309" customFormat="1" ht="9.6" customHeight="1" x14ac:dyDescent="0.2">
      <c r="A20" s="314"/>
      <c r="B20" s="315"/>
      <c r="C20" s="315"/>
      <c r="D20" s="315"/>
      <c r="E20" s="316"/>
      <c r="F20" s="316"/>
      <c r="G20" s="317"/>
      <c r="H20" s="318" t="s">
        <v>28</v>
      </c>
      <c r="I20" s="319"/>
      <c r="J20" s="320" t="str">
        <f>UPPER(IF(OR(I20="a",I20="as"),E19,IF(OR(I20="b",I20="bs"),E21,)))</f>
        <v/>
      </c>
      <c r="K20" s="495">
        <f>IF(OR(I20="a",I20="as"),I19,IF(OR(I20="b",I20="bs"),I21,))</f>
        <v>0</v>
      </c>
      <c r="L20" s="302"/>
      <c r="M20" s="336"/>
      <c r="N20" s="304"/>
      <c r="O20" s="343"/>
      <c r="P20" s="304"/>
      <c r="Q20" s="304"/>
      <c r="R20" s="308"/>
      <c r="U20" s="458" t="str">
        <f>IF(OR(I20="a",I20="as"),C19,IF(OR(I20="b",I20="bs"),C21,""))</f>
        <v/>
      </c>
      <c r="V20" s="491">
        <v>14</v>
      </c>
      <c r="W20" s="491" t="str">
        <f>UPPER(IF($D33="","",VLOOKUP($D33,'[1]ž glavni turnir žrebna lista'!$A$7:$R$38,3)))</f>
        <v/>
      </c>
      <c r="X20" s="491" t="str">
        <f>PROPER(IF($D33="","",VLOOKUP($D33,'[1]ž glavni turnir žrebna lista'!$A$7:$R$38,4)))</f>
        <v/>
      </c>
      <c r="Y20" s="493" t="str">
        <f t="shared" si="0"/>
        <v/>
      </c>
      <c r="Z20" s="493" t="str">
        <f>IF(Y20="","",IF(AND($Q$63=1,U33=U32),30,IF(AND($Q$63=2,U33=U32),15,IF(AND($Q$63=3,U33=U32),10,""))))</f>
        <v/>
      </c>
      <c r="AA20" s="493" t="str">
        <f>IF(Z20="","",IF(AND($Q$63=1,U34=U33,U33=U32),60,IF(AND($Q$63=2,U34=U33,U33=U32),30,IF(AND($Q$63=3,U34=U33,U33=U32),20,""))))</f>
        <v/>
      </c>
      <c r="AB20" s="493" t="str">
        <f>IF(AA20="","",IF(AND($Q$63=1,U32=U33,U33=U30,U30=U34),120,IF(AND($Q$63=2,U32=U33,U33=U30,U30=U34),60,IF(AND($Q$63=3,U32=U33,U33=U30,U30=U34),40,""))))</f>
        <v/>
      </c>
      <c r="AC20" s="493" t="str">
        <f>IF(AB20="","",IF(AND($Q$63=1,$U$33=$U$32,$U$32=$U$34,$U$34=$U$30,$U$30=$U$22),120,IF(AND($Q$63=2,$U$33=$U$32,$U$32=$U$34,$U$34=$U$30,$U$30=$U$22),60,IF(AND($Q$63=3,$U$33=$U$32,$U$32=$U$34,$U$34=$U$30,$U$30=$U$22),40,""))))</f>
        <v/>
      </c>
      <c r="AD20" s="493" t="str">
        <f>IF(AC20="","",IF(AND($Q$63=1,$U$33=$U$32,$U$32=$U$34,$U$34=$U$30,$U$30=$U$22,$U$38=$U$22),120,IF(AND($Q$63=2,$U$33=$U$32,$U$32=$U$34,$U$34=$U$30,$U$30=$U$22,$U$38=$U$22),60,IF(AND($Q$63=3,$U$33=$U$32,$U$32=$U$34,$U$34=$U$30,$U$30=$U$22,$U$38=$U$22),40,""))))</f>
        <v/>
      </c>
      <c r="AE20" s="494">
        <f t="shared" si="1"/>
        <v>0</v>
      </c>
      <c r="AF20" s="489"/>
    </row>
    <row r="21" spans="1:32" s="309" customFormat="1" ht="9.6" customHeight="1" x14ac:dyDescent="0.2">
      <c r="A21" s="298">
        <v>8</v>
      </c>
      <c r="B21" s="299" t="str">
        <f>IF($D21="","",VLOOKUP($D21,'[1]ž glavni turnir žrebna lista'!$A$7:$R$38,17))</f>
        <v/>
      </c>
      <c r="C21" s="299" t="str">
        <f>IF($D21="","",VLOOKUP($D21,'[1]ž glavni turnir žrebna lista'!$A$7:$R$38,2))</f>
        <v/>
      </c>
      <c r="D21" s="300"/>
      <c r="E21" s="299" t="str">
        <f>UPPER(IF($D21="","",VLOOKUP($D21,'[1]ž glavni turnir žrebna lista'!$A$7:$R$38,3)))</f>
        <v/>
      </c>
      <c r="F21" s="299" t="str">
        <f>PROPER(IF($D21="","",VLOOKUP($D21,'[1]ž glavni turnir žrebna lista'!$A$7:$R$38,4)))</f>
        <v/>
      </c>
      <c r="G21" s="299"/>
      <c r="H21" s="299" t="str">
        <f>IF($D21="","",VLOOKUP($D21,'[1]ž glavni turnir žrebna lista'!$A$7:$R$38,5))</f>
        <v/>
      </c>
      <c r="I21" s="495" t="str">
        <f>IF($D21="","",VLOOKUP($D21,'[1]ž glavni turnir žrebna lista'!$A$7:$R$38,14))</f>
        <v/>
      </c>
      <c r="J21" s="302"/>
      <c r="K21" s="303"/>
      <c r="L21" s="302"/>
      <c r="M21" s="336"/>
      <c r="N21" s="304"/>
      <c r="O21" s="343"/>
      <c r="P21" s="304"/>
      <c r="Q21" s="304"/>
      <c r="R21" s="308"/>
      <c r="U21" s="458" t="str">
        <f>IF($D21="","",VLOOKUP($D21,'[1]ž glavni turnir žrebna lista'!$A$7:$R$38,2))</f>
        <v/>
      </c>
      <c r="V21" s="470">
        <v>15</v>
      </c>
      <c r="W21" s="470" t="str">
        <f>UPPER(IF($D35="","",VLOOKUP($D35,'[1]ž glavni turnir žrebna lista'!$A$7:$R$38,3)))</f>
        <v/>
      </c>
      <c r="X21" s="470" t="str">
        <f>PROPER(IF($D35="","",VLOOKUP($D35,'[1]ž glavni turnir žrebna lista'!$A$7:$R$38,4)))</f>
        <v/>
      </c>
      <c r="Y21" s="461" t="str">
        <f t="shared" si="0"/>
        <v/>
      </c>
      <c r="Z21" s="461" t="str">
        <f>IF(Y21="","",IF(AND($Q$63=1,U36=U35),30,IF(AND($Q$63=2,U36=U35),15,IF(AND($Q$63=3,U36=U35),10,""))))</f>
        <v/>
      </c>
      <c r="AA21" s="461" t="str">
        <f>IF(Z21="","",IF(AND($Q$63=1,U35=U34,U34=U36),60,IF(AND($Q$63=2,U35=U34,U34=U36),30,IF(AND($Q$63=3,U35=U34,U34=U36),20,""))))</f>
        <v/>
      </c>
      <c r="AB21" s="461" t="str">
        <f>IF(AA21="","",IF(AND($Q$63=1,U30=U34,U34=U35,U35=U36),120,IF(AND($Q$63=2,U30=U34,U34=U35,U35=U36),60,IF(AND($Q$63=3,U30=U34,U34=U35,U35=U36),40,""))))</f>
        <v/>
      </c>
      <c r="AC21" s="461" t="str">
        <f>IF(AB21="","",IF(AND($Q$63=1,$U$35=$U$36,$U$36=$U$34,$U$34=$U$30,$U$30=$U$22),120,IF(AND($Q$63=2,$U$35=$U$36,$U$36=$U$34,$U$34=$U$30,$U$30=$U$22),60,IF(AND($Q$63=3,$U$35=$U$36,$U$36=$U$34,$U$34=$U$30,$U$30=$U$22),40,""))))</f>
        <v/>
      </c>
      <c r="AD21" s="461" t="str">
        <f>IF(AC21="","",IF(AND($Q$63=1,$U$35=$U$36,$U$36=$U$34,$U$34=$U$30,$U$30=$U$22,$U$38=$U$22),120,IF(AND($Q$63=2,$U$35=$U$36,$U$36=$U$34,$U$34=$U$30,$U$30=$U$22,$U$38=$U$22),60,IF(AND($Q$63=3,$U$35=$U$36,$U$36=$U$34,$U$34=$U$30,$U$30=$U$22,$U$38=$U$22),40,""))))</f>
        <v/>
      </c>
      <c r="AE21" s="488">
        <f t="shared" si="1"/>
        <v>0</v>
      </c>
      <c r="AF21" s="489"/>
    </row>
    <row r="22" spans="1:32" s="309" customFormat="1" ht="9.6" customHeight="1" x14ac:dyDescent="0.2">
      <c r="A22" s="314"/>
      <c r="B22" s="315"/>
      <c r="C22" s="315"/>
      <c r="D22" s="315"/>
      <c r="E22" s="342"/>
      <c r="F22" s="342"/>
      <c r="G22" s="347"/>
      <c r="H22" s="342"/>
      <c r="I22" s="332"/>
      <c r="J22" s="302"/>
      <c r="K22" s="303"/>
      <c r="L22" s="302"/>
      <c r="M22" s="336"/>
      <c r="N22" s="318" t="s">
        <v>28</v>
      </c>
      <c r="O22" s="333" t="s">
        <v>245</v>
      </c>
      <c r="P22" s="320" t="str">
        <f>UPPER(IF(OR(O22="a",O22="as"),N14,IF(OR(O22="b",O22="bs"),N30,)))</f>
        <v>BUKOVEC MILENA</v>
      </c>
      <c r="Q22" s="483">
        <f>IF(OR(O22="a",O22="as"),O14,IF(OR(O22="b",O22="bs"),O30,))</f>
        <v>0</v>
      </c>
      <c r="R22" s="308"/>
      <c r="U22" s="458" t="str">
        <f>IF(OR(O22="a",O22="as"),$U$14,IF(OR(O22="b",O22="bs"),U30,""))</f>
        <v/>
      </c>
      <c r="V22" s="491">
        <v>16</v>
      </c>
      <c r="W22" s="491" t="str">
        <f>UPPER(IF($D37="","",VLOOKUP($D37,'[1]ž glavni turnir žrebna lista'!$A$7:$R$38,3)))</f>
        <v/>
      </c>
      <c r="X22" s="491" t="str">
        <f>PROPER(IF($D37="","",VLOOKUP($D37,'[1]ž glavni turnir žrebna lista'!$A$7:$R$38,4)))</f>
        <v/>
      </c>
      <c r="Y22" s="493" t="str">
        <f t="shared" si="0"/>
        <v/>
      </c>
      <c r="Z22" s="493" t="str">
        <f>IF(Y22="","",IF(AND($Q$63=1,U37=U36),30,IF(AND($Q$63=2,U37=U36),15,IF(AND($Q$63=3,U37=U36),10,""))))</f>
        <v/>
      </c>
      <c r="AA22" s="493" t="str">
        <f>IF(Z22="","",IF(AND($Q$63=1,U36=U34,U34=U37),60,IF(AND($Q$63=2,U36=U34,U34=U37),30,IF(AND($Q$63=3,U36=U34,U34=U37),20,""))))</f>
        <v/>
      </c>
      <c r="AB22" s="493" t="str">
        <f>IF(AA22="","",IF(AND($Q$63=1,U30=U34,U34=U36,U36=U37),120,IF(AND($Q$63=2,U30=U34,U34=U36,U36=U37),60,IF(AND($Q$63=3,U30=U34,U34=U36,U36=U37),40,""))))</f>
        <v/>
      </c>
      <c r="AC22" s="493" t="str">
        <f>IF(AB22="","",IF(AND($Q$63=1,$U$37=$U$36,$U$36=$U$34,$U$34=$U$30,$U$30=$U$22),120,IF(AND($Q$63=2,$U$37=$U$36,$U$36=$U$34,$U$34=$U$30,$U$30=$U$22),60,IF(AND($Q$63=3,$U$37=$U$36,$U$36=$U$34,$U$34=$U$30,$U$30=$U$22),40,""))))</f>
        <v/>
      </c>
      <c r="AD22" s="493" t="str">
        <f>IF(AC22="","",IF(AND($Q$63=1,$U$37=$U$36,$U$36=$U$34,$U$34=$U$30,$U$30=$U$22,$U$38=$U$22),120,IF(AND($Q$63=2,$U$37=$U$36,$U$36=$U$34,$U$34=$U$30,$U$30=$U$22,$U$38=$U$22),60,IF(AND($Q$63=3,$U$37=$U$36,$U$36=$U$34,$U$34=$U$30,$U$30=$U$22,$U$38=$U$22),40,""))))</f>
        <v/>
      </c>
      <c r="AE22" s="494">
        <f t="shared" si="1"/>
        <v>0</v>
      </c>
      <c r="AF22" s="489"/>
    </row>
    <row r="23" spans="1:32" s="309" customFormat="1" ht="9.6" customHeight="1" x14ac:dyDescent="0.2">
      <c r="A23" s="298">
        <v>9</v>
      </c>
      <c r="B23" s="299" t="str">
        <f>IF($D23="","",VLOOKUP($D23,'[1]ž glavni turnir žrebna lista'!$A$7:$R$38,17))</f>
        <v/>
      </c>
      <c r="C23" s="299" t="str">
        <f>IF($D23="","",VLOOKUP($D23,'[1]ž glavni turnir žrebna lista'!$A$7:$R$38,2))</f>
        <v/>
      </c>
      <c r="D23" s="300"/>
      <c r="E23" s="299" t="s">
        <v>124</v>
      </c>
      <c r="F23" s="299" t="s">
        <v>125</v>
      </c>
      <c r="G23" s="299"/>
      <c r="H23" s="299" t="str">
        <f>IF($D23="","",VLOOKUP($D23,'[1]ž glavni turnir žrebna lista'!$A$7:$R$38,5))</f>
        <v/>
      </c>
      <c r="I23" s="483" t="str">
        <f>IF($D23="","",VLOOKUP($D23,'[1]ž glavni turnir žrebna lista'!$A$7:$R$38,14))</f>
        <v/>
      </c>
      <c r="J23" s="302"/>
      <c r="K23" s="303"/>
      <c r="L23" s="302"/>
      <c r="M23" s="336"/>
      <c r="N23" s="304"/>
      <c r="O23" s="343"/>
      <c r="P23" s="302" t="s">
        <v>265</v>
      </c>
      <c r="Q23" s="343"/>
      <c r="R23" s="308"/>
      <c r="U23" s="458" t="str">
        <f>IF($D23="","",VLOOKUP($D23,'[1]ž glavni turnir žrebna lista'!$A$7:$R$38,2))</f>
        <v/>
      </c>
      <c r="V23" s="470">
        <v>17</v>
      </c>
      <c r="W23" s="470" t="str">
        <f>UPPER(IF($D39="","",VLOOKUP($D39,'[1]ž glavni turnir žrebna lista'!$A$7:$R$38,3)))</f>
        <v/>
      </c>
      <c r="X23" s="470" t="str">
        <f>PROPER(IF($D39="","",VLOOKUP($D39,'[1]ž glavni turnir žrebna lista'!$A$7:$R$38,4)))</f>
        <v/>
      </c>
      <c r="Y23" s="461" t="str">
        <f t="shared" si="0"/>
        <v/>
      </c>
      <c r="Z23" s="461" t="str">
        <f>IF(Y23="","",IF(AND($Q$63=1,U40=U39),30,IF(AND($Q$63=2,U40=U39),15,IF(AND($Q$63=3,U40=U39),10,""))))</f>
        <v/>
      </c>
      <c r="AA23" s="461" t="str">
        <f>IF(Z23="","",IF(AND($Q$63=1,U39=U40,U40=U42),60,IF(AND($Q$63=2,U39=U40,U40=U42),30,IF(AND($Q$63=3,U39=U40,U40=U42),20,""))))</f>
        <v/>
      </c>
      <c r="AB23" s="461" t="str">
        <f>IF(AA23="","",IF(AND($Q$63=1,U46=U42,U42=U40,U40=U39),120,IF(AND($Q$63=2,U46=U42,U42=U40,U40=U39),60,IF(AND($Q$63=3,U46=U42,U42=U40,U40=U39),40,""))))</f>
        <v/>
      </c>
      <c r="AC23" s="461" t="str">
        <f>IF(AB23="","",IF(AND($Q$63=1,$U$39=$U$40,$U$40=$U$42,$U$42=$U$46,$U$46=$U$54),120,IF(AND($Q$63=2,$U$39=$U$40,$U$40=$U$42,$U$42=$U$46,$U$46=$U$54),60,IF(AND($Q$63=3,$U$39=$U$40,$U$40=$U$42,$U$42=$U$46,$U$46=$U$54),40,""))))</f>
        <v/>
      </c>
      <c r="AD23" s="461" t="str">
        <f>IF(AC23="","",IF(AND($Q$63=1,$U$39=$U$40,$U$40=$U$42,$U$42=$U$46,$U$46=$U$54,$U$38=$U$54),120,IF(AND($Q$63=2,$U$39=$U$40,$U$40=$U$42,$U$42=$U$46,$U$46=$U$54,$U$38=$U$54),60,IF(AND($Q$63=3,$U$39=$U$40,$U$40=$U$42,$U$42=$U$46,$U$46=$U$54,$U$38=$U$54),40,""))))</f>
        <v/>
      </c>
      <c r="AE23" s="488">
        <f t="shared" si="1"/>
        <v>0</v>
      </c>
      <c r="AF23" s="489"/>
    </row>
    <row r="24" spans="1:32" s="309" customFormat="1" ht="9.6" customHeight="1" x14ac:dyDescent="0.2">
      <c r="A24" s="314"/>
      <c r="B24" s="315"/>
      <c r="C24" s="315"/>
      <c r="D24" s="315"/>
      <c r="E24" s="316"/>
      <c r="F24" s="316"/>
      <c r="G24" s="317"/>
      <c r="H24" s="318" t="s">
        <v>28</v>
      </c>
      <c r="I24" s="319"/>
      <c r="J24" s="320" t="str">
        <f>UPPER(IF(OR(I24="a",I24="as"),E23,IF(OR(I24="b",I24="bs"),E25,)))</f>
        <v/>
      </c>
      <c r="K24" s="483">
        <f>IF(OR(I24="a",I24="as"),I23,IF(OR(I24="b",I24="bs"),I25,))</f>
        <v>0</v>
      </c>
      <c r="L24" s="302"/>
      <c r="M24" s="336"/>
      <c r="N24" s="304"/>
      <c r="O24" s="343"/>
      <c r="P24" s="304"/>
      <c r="Q24" s="343"/>
      <c r="R24" s="308"/>
      <c r="U24" s="458" t="str">
        <f>IF(OR(I24="a",I24="as"),C23,IF(OR(I24="b",I24="bs"),C25,""))</f>
        <v/>
      </c>
      <c r="V24" s="491">
        <v>18</v>
      </c>
      <c r="W24" s="491" t="str">
        <f>UPPER(IF($D41="","",VLOOKUP($D41,'[1]ž glavni turnir žrebna lista'!$A$7:$R$38,3)))</f>
        <v/>
      </c>
      <c r="X24" s="491" t="str">
        <f>PROPER(IF($D41="","",VLOOKUP($D41,'[1]ž glavni turnir žrebna lista'!$A$7:$R$38,4)))</f>
        <v/>
      </c>
      <c r="Y24" s="493" t="str">
        <f t="shared" si="0"/>
        <v/>
      </c>
      <c r="Z24" s="493" t="str">
        <f>IF(Y24="","",IF(AND($Q$63=1,U41=U40),30,IF(AND($Q$63=2,U41=U40),15,IF(AND($Q$63=3,U41=U40),10,""))))</f>
        <v/>
      </c>
      <c r="AA24" s="493" t="str">
        <f>IF(Z24="","",IF(AND($Q$63=1,U40=U41,U41=U42),60,IF(AND($Q$63=2,U40=U41,U41=U42),30,IF(AND($Q$63=3,U40=U41,U41=U42),20,""))))</f>
        <v/>
      </c>
      <c r="AB24" s="493" t="str">
        <f>IF(AA24="","",IF(AND($Q$63=1,U46=U42,U42=U40,U40=U41),120,IF(AND($Q$63=2,U46=U42,U42=U40,U40=U41),60,IF(AND($Q$63=3,U46=U42,U42=U40,U41=U40),40,""))))</f>
        <v/>
      </c>
      <c r="AC24" s="493" t="str">
        <f>IF(AB24="","",IF(AND($Q$63=1,$U$41=$U$40,$U$40=$U$42,$U$42=$U$46,$U$46=$U$54),120,IF(AND($Q$63=2,$U$41=$U$40,$U$40=$U$42,$U$42=$U$46,$U$46=$U$54),60,IF(AND($Q$63=3,$U$41=$U$40,$U$40=$U$42,$U$42=$U$46,$U$46=$U$54),40,""))))</f>
        <v/>
      </c>
      <c r="AD24" s="493" t="str">
        <f>IF(AC24="","",IF(AND($Q$63=1,$U$41=$U$40,$U$40=$U$42,$U$42=$U$46,$U$46=$U$54,$U$38=$U$54),120,IF(AND($Q$63=2,$U$41=$U$40,$U$40=$U$42,$U$42=$U$46,$U$46=$U$54,$U$38=$U$54),60,IF(AND($Q$63=3,$U$41=$U$40,$U$40=$U$42,$U$42=$U$46,$U$46=$U$54,$U$38=$U$54),40,""))))</f>
        <v/>
      </c>
      <c r="AE24" s="494">
        <f t="shared" si="1"/>
        <v>0</v>
      </c>
      <c r="AF24" s="489"/>
    </row>
    <row r="25" spans="1:32" s="309" customFormat="1" ht="9.6" customHeight="1" x14ac:dyDescent="0.2">
      <c r="A25" s="314">
        <v>10</v>
      </c>
      <c r="B25" s="326" t="str">
        <f>IF($D25="","",VLOOKUP($D25,'[1]ž glavni turnir žrebna lista'!$A$7:$R$38,17))</f>
        <v/>
      </c>
      <c r="C25" s="326" t="str">
        <f>IF($D25="","",VLOOKUP($D25,'[1]ž glavni turnir žrebna lista'!$A$7:$R$38,2))</f>
        <v/>
      </c>
      <c r="D25" s="300"/>
      <c r="E25" s="327" t="str">
        <f>UPPER(IF($D25="","",VLOOKUP($D25,'[1]ž glavni turnir žrebna lista'!$A$7:$R$38,3)))</f>
        <v/>
      </c>
      <c r="F25" s="327" t="str">
        <f>PROPER(IF($D25="","",VLOOKUP($D25,'[1]ž glavni turnir žrebna lista'!$A$7:$R$38,4)))</f>
        <v/>
      </c>
      <c r="G25" s="327"/>
      <c r="H25" s="327" t="str">
        <f>IF($D25="","",VLOOKUP($D25,'[1]ž glavni turnir žrebna lista'!$A$7:$R$38,5))</f>
        <v/>
      </c>
      <c r="I25" s="495" t="str">
        <f>IF($D25="","",VLOOKUP($D25,'[1]ž glavni turnir žrebna lista'!$A$7:$R$38,14))</f>
        <v/>
      </c>
      <c r="J25" s="302"/>
      <c r="K25" s="330"/>
      <c r="L25" s="302"/>
      <c r="M25" s="336"/>
      <c r="N25" s="304"/>
      <c r="O25" s="343"/>
      <c r="P25" s="304"/>
      <c r="Q25" s="343"/>
      <c r="R25" s="308"/>
      <c r="U25" s="458" t="str">
        <f>IF($D25="","",VLOOKUP($D25,'[1]ž glavni turnir žrebna lista'!$A$7:$R$38,2))</f>
        <v/>
      </c>
      <c r="V25" s="470">
        <v>19</v>
      </c>
      <c r="W25" s="470" t="str">
        <f>UPPER(IF($D43="","",VLOOKUP($D43,'[1]ž glavni turnir žrebna lista'!$A$7:$R$38,3)))</f>
        <v/>
      </c>
      <c r="X25" s="470" t="str">
        <f>PROPER(IF($D43="","",VLOOKUP($D43,'[1]ž glavni turnir žrebna lista'!$A$7:$R$38,4)))</f>
        <v/>
      </c>
      <c r="Y25" s="461" t="str">
        <f t="shared" si="0"/>
        <v/>
      </c>
      <c r="Z25" s="461" t="str">
        <f>IF(Y25="","",IF(AND($Q$63=1,U44=U43),30,IF(AND($Q$63=2,U44=U43),15,IF(AND($Q$63=3,U44=U43),10,""))))</f>
        <v/>
      </c>
      <c r="AA25" s="461" t="str">
        <f>IF(Z25="","",IF(AND($Q$63=1,U44=U42,U44=U43),60,IF(AND($Q$63=2,U42=U44,U44=U43),30,IF(AND($Q$63=3,U42=U44,U44=U43),20,""))))</f>
        <v/>
      </c>
      <c r="AB25" s="461" t="str">
        <f>IF(AA25="","",IF(AND($Q$63=1,U46=U42,U42=U44,U44=U43),120,IF(AND($Q$63=2,U46=U42,U42=U44,U44=U43),60,IF(AND($Q$63=3,U46=U42,U42=U44,U44=U43),40,""))))</f>
        <v/>
      </c>
      <c r="AC25" s="461" t="str">
        <f>IF(AB25="","",IF(AND($Q$63=1,$U$43=$U$44,$U$44=$U$42,$U$42=$U$46,$U$46=$U$54),120,IF(AND($Q$63=2,$U$43=$U$44,$U$44=$U$42,$U$42=$U$46,$U$46=$U$54),60,IF(AND($Q$63=3,$U$43=$U$44,$U$44=$U$42,$U$42=$U$46,$U$46=$U$54),40,""))))</f>
        <v/>
      </c>
      <c r="AD25" s="461" t="str">
        <f>IF(AC25="","",IF(AND($Q$63=1,$U$43=$U$44,$U$44=$U$42,$U$42=$U$46,$U$46=$U$54,$U$38=$U$54),120,IF(AND($Q$63=2,$U$43=$U$44,$U$44=$U$42,$U$42=$U$46,$U$46=$U$54,$U$38=$U$54),60,IF(AND($Q$63=3,$U$43=$U$44,$U$44=$U$42,$U$42=$U$46,$U$46=$U$54,$U$38=$U$54),40,""))))</f>
        <v/>
      </c>
      <c r="AE25" s="488">
        <f t="shared" si="1"/>
        <v>0</v>
      </c>
      <c r="AF25" s="489"/>
    </row>
    <row r="26" spans="1:32" s="309" customFormat="1" ht="9.6" customHeight="1" x14ac:dyDescent="0.2">
      <c r="A26" s="314"/>
      <c r="B26" s="315"/>
      <c r="C26" s="315"/>
      <c r="D26" s="331"/>
      <c r="E26" s="316"/>
      <c r="F26" s="316"/>
      <c r="G26" s="317"/>
      <c r="H26" s="316"/>
      <c r="I26" s="332"/>
      <c r="J26" s="318" t="s">
        <v>28</v>
      </c>
      <c r="K26" s="333"/>
      <c r="L26" s="320" t="str">
        <f>UPPER(IF(OR(K26="a",K26="as"),J24,IF(OR(K26="b",K26="bs"),J28,)))</f>
        <v/>
      </c>
      <c r="M26" s="483">
        <f>IF(OR(K26="a",K26="as"),K24,IF(OR(K26="b",K26="bs"),K28,))</f>
        <v>0</v>
      </c>
      <c r="N26" s="304"/>
      <c r="O26" s="343"/>
      <c r="P26" s="304"/>
      <c r="Q26" s="343"/>
      <c r="R26" s="308"/>
      <c r="U26" s="458" t="str">
        <f>IF(OR(K26="a",K26="as"),U24,IF(OR(K26="b",K26="bs"),U28,""))</f>
        <v/>
      </c>
      <c r="V26" s="491">
        <v>20</v>
      </c>
      <c r="W26" s="491" t="str">
        <f>UPPER(IF($D45="","",VLOOKUP($D45,'[1]ž glavni turnir žrebna lista'!$A$7:$R$38,3)))</f>
        <v/>
      </c>
      <c r="X26" s="491" t="str">
        <f>PROPER(IF($D45="","",VLOOKUP($D45,'[1]ž glavni turnir žrebna lista'!$A$7:$R$38,4)))</f>
        <v/>
      </c>
      <c r="Y26" s="493" t="str">
        <f t="shared" si="0"/>
        <v/>
      </c>
      <c r="Z26" s="493" t="str">
        <f>IF(Y26="","",IF(AND($Q$63=1,U45=U44),30,IF(AND($Q$63=2,U45=U44),15,IF(AND($Q$63=3,U45=U44),10,""))))</f>
        <v/>
      </c>
      <c r="AA26" s="493" t="str">
        <f>IF(Z26="","",IF(AND($Q$63=1,U45=U42,U45=U44),60,IF(AND($Q$63=2,U42=U45,U45=U44),30,IF(AND($Q$63=3,U42=U45,U45=U44),20,""))))</f>
        <v/>
      </c>
      <c r="AB26" s="493" t="str">
        <f>IF(AA26="","",IF(AND($Q$63=1,U46=U42,U42=U44,U45=U44),120,IF(AND($Q$63=2,U46=U42,U42=U44,U45=U44),60,IF(AND($Q$63=3,U46=U42,U42=U44,U45=U44),40,""))))</f>
        <v/>
      </c>
      <c r="AC26" s="493" t="str">
        <f>IF(AB26="","",IF(AND($Q$63=1,$U$45=$U$44,$U$44=$U$42,$U$42=$U$46,$U$46=$U$54),120,IF(AND($Q$63=2,$U$45=$U$44,$U$44=$U$42,$U$42=$U$46,$U$46=$U$54),60,IF(AND($Q$63=3,$U$45=$U$44,$U$44=$U$42,$U$42=$U$46,$U$46=$U$54),40,""))))</f>
        <v/>
      </c>
      <c r="AD26" s="493" t="str">
        <f>IF(AC26="","",IF(AND($Q$63=1,$U$45=$U$44,$U$44=$U$42,$U$42=$U$46,$U$46=$U$54,$U$38=$U$54),120,IF(AND($Q$63=2,$U$45=$U$44,$U$44=$U$42,$U$42=$U$46,$U$46=$U$54,$U$38=$U$54),60,IF(AND($Q$63=3,$U$45=$U$44,$U$44=$U$42,$U$42=$U$46,$U$46=$U$54,$U$38=$U$54),40,""))))</f>
        <v/>
      </c>
      <c r="AE26" s="494">
        <f t="shared" si="1"/>
        <v>0</v>
      </c>
      <c r="AF26" s="489"/>
    </row>
    <row r="27" spans="1:32" s="309" customFormat="1" ht="9.6" customHeight="1" x14ac:dyDescent="0.2">
      <c r="A27" s="314">
        <v>11</v>
      </c>
      <c r="B27" s="326" t="str">
        <f>IF($D27="","",VLOOKUP($D27,'[1]ž glavni turnir žrebna lista'!$A$7:$R$38,17))</f>
        <v/>
      </c>
      <c r="C27" s="326" t="str">
        <f>IF($D27="","",VLOOKUP($D27,'[1]ž glavni turnir žrebna lista'!$A$7:$R$38,2))</f>
        <v/>
      </c>
      <c r="D27" s="300"/>
      <c r="E27" s="327" t="str">
        <f>UPPER(IF($D27="","",VLOOKUP($D27,'[1]ž glavni turnir žrebna lista'!$A$7:$R$38,3)))</f>
        <v/>
      </c>
      <c r="F27" s="327" t="str">
        <f>PROPER(IF($D27="","",VLOOKUP($D27,'[1]ž glavni turnir žrebna lista'!$A$7:$R$38,4)))</f>
        <v/>
      </c>
      <c r="G27" s="327"/>
      <c r="H27" s="327" t="str">
        <f>IF($D27="","",VLOOKUP($D27,'[1]ž glavni turnir žrebna lista'!$A$7:$R$38,5))</f>
        <v/>
      </c>
      <c r="I27" s="483" t="str">
        <f>IF($D27="","",VLOOKUP($D27,'[1]ž glavni turnir žrebna lista'!$A$7:$R$38,14))</f>
        <v/>
      </c>
      <c r="J27" s="302"/>
      <c r="K27" s="338"/>
      <c r="L27" s="302"/>
      <c r="M27" s="339"/>
      <c r="N27" s="304"/>
      <c r="O27" s="343"/>
      <c r="P27" s="304"/>
      <c r="Q27" s="343"/>
      <c r="R27" s="308"/>
      <c r="U27" s="458" t="str">
        <f>IF($D27="","",VLOOKUP($D27,'[1]ž glavni turnir žrebna lista'!$A$7:$R$38,2))</f>
        <v/>
      </c>
      <c r="V27" s="470">
        <v>21</v>
      </c>
      <c r="W27" s="470" t="str">
        <f>UPPER(IF($D47="","",VLOOKUP($D47,'[1]ž glavni turnir žrebna lista'!$A$7:$R$38,3)))</f>
        <v/>
      </c>
      <c r="X27" s="470" t="str">
        <f>PROPER(IF($D47="","",VLOOKUP($D47,'[1]ž glavni turnir žrebna lista'!$A$7:$R$38,4)))</f>
        <v/>
      </c>
      <c r="Y27" s="461" t="str">
        <f t="shared" si="0"/>
        <v/>
      </c>
      <c r="Z27" s="461" t="str">
        <f>IF(Y27="","",IF(AND($Q$63=1,U48=U47),30,IF(AND($Q$63=2,U48=U47),15,IF(AND($Q$63=3,U48=U47),10,""))))</f>
        <v/>
      </c>
      <c r="AA27" s="461" t="str">
        <f>IF(Z27="","",IF(AND($Q$63=1,U50=U48,U48=U47),60,IF(AND($Q$63=2,U50=U48,U48=U47),30,IF(AND($Q$63=3,U50=U48,U48=U47),20,""))))</f>
        <v/>
      </c>
      <c r="AB27" s="461" t="str">
        <f>IF(AA27="","",IF(AND($Q$63=1,U46=U50,U50=U48,U48=U47),120,IF(AND($Q$63=2,U46=U50,U50=U48,U48=U47),60,IF(AND($Q$63=3,U46=U50,U50=U48,U48=U47),40,""))))</f>
        <v/>
      </c>
      <c r="AC27" s="461" t="str">
        <f>IF(AB27="","",IF(AND($Q$63=1,$U$47=$U$48,$U$48=$U$50,$U$50=$U$46,$U$46=$U$54),120,IF(AND($Q$63=2,$U$47=$U$48,$U$48=$U$50,$U$50=$U$46,$U$46=$U$54),60,IF(AND($Q$63=3,$U$47=$U$48,$U$48=$U$50,$U$50=$U$46,$U$46=$U$54),40,""))))</f>
        <v/>
      </c>
      <c r="AD27" s="461" t="str">
        <f>IF(AC27="","",IF(AND($Q$63=1,$U$47=$U$48,$U$48=$U$50,$U$50=$U$46,$U$46=$U$54,$U$38=$U$54),120,IF(AND($Q$63=2,$U$47=$U$48,$U$48=$U$50,$U$50=$U$46,$U$46=$U$54,$U$38=$U$54),60,IF(AND($Q$63=3,$U$47=$U$48,$U$48=$U$50,$U$50=$U$46,$U$46=$U$54,$U$38=$U$54),40,""))))</f>
        <v/>
      </c>
      <c r="AE27" s="488">
        <f t="shared" si="1"/>
        <v>0</v>
      </c>
      <c r="AF27" s="489"/>
    </row>
    <row r="28" spans="1:32" s="309" customFormat="1" ht="9.6" customHeight="1" x14ac:dyDescent="0.2">
      <c r="A28" s="349"/>
      <c r="B28" s="315"/>
      <c r="C28" s="315"/>
      <c r="D28" s="331"/>
      <c r="E28" s="316"/>
      <c r="F28" s="316"/>
      <c r="G28" s="317"/>
      <c r="H28" s="318" t="s">
        <v>28</v>
      </c>
      <c r="I28" s="319"/>
      <c r="J28" s="320" t="str">
        <f>UPPER(IF(OR(I28="a",I28="as"),E27,IF(OR(I28="b",I28="bs"),E29,)))</f>
        <v/>
      </c>
      <c r="K28" s="495">
        <f>IF(OR(I28="a",I28="as"),I27,IF(OR(I28="b",I28="bs"),I29,))</f>
        <v>0</v>
      </c>
      <c r="L28" s="302"/>
      <c r="M28" s="339"/>
      <c r="N28" s="304"/>
      <c r="O28" s="343"/>
      <c r="P28" s="304"/>
      <c r="Q28" s="343"/>
      <c r="R28" s="308"/>
      <c r="U28" s="458" t="str">
        <f>IF(OR(I28="a",I28="as"),C27,IF(OR(I28="b",I28="bs"),C29,""))</f>
        <v/>
      </c>
      <c r="V28" s="491">
        <v>22</v>
      </c>
      <c r="W28" s="491" t="str">
        <f>UPPER(IF($D49="","",VLOOKUP($D49,'[1]ž glavni turnir žrebna lista'!$A$7:$R$38,3)))</f>
        <v/>
      </c>
      <c r="X28" s="491" t="str">
        <f>PROPER(IF($D49="","",VLOOKUP($D49,'[1]ž glavni turnir žrebna lista'!$A$7:$R$38,4)))</f>
        <v/>
      </c>
      <c r="Y28" s="493" t="str">
        <f t="shared" si="0"/>
        <v/>
      </c>
      <c r="Z28" s="493" t="str">
        <f>IF(Y28="","",IF(AND($Q$63=1,U49=U48),30,IF(AND($Q$63=2,U49=U48),15,IF(AND($Q$63=3,U49=U48),10,""))))</f>
        <v/>
      </c>
      <c r="AA28" s="493" t="str">
        <f>IF(Z28="","",IF(AND($Q$63=1,U50=U49,U49=U48),60,IF(AND($Q$63=2,U50=U49,U49=U48),30,IF(AND($Q$63=3,U50=U49,U49=U48),20,""))))</f>
        <v/>
      </c>
      <c r="AB28" s="493" t="str">
        <f>IF(AA28="","",IF(AND($Q$63=1,U46=U50,U50=U48,U49=U48),120,IF(AND($Q$63=2,U46=U50,U50=U48,U48=U49),60,IF(AND($Q$63=3,U46=U50,U50=U48,U49=U48),40,""))))</f>
        <v/>
      </c>
      <c r="AC28" s="493" t="str">
        <f>IF(AB28="","",IF(AND($Q$63=1,$U$49=$U$48,$U$48=$U$50,$U$50=$U$46,$U$46=$U$54),120,IF(AND($Q$63=2,$U$49=$U$48,$U$48=$U$50,$U$50=$U$46,$U$46=$U$54),60,IF(AND($Q$63=3,$U$49=$U$48,$U$48=$U$50,$U$50=$U$46,$U$46=$U$54),40,""))))</f>
        <v/>
      </c>
      <c r="AD28" s="493" t="str">
        <f>IF(AC28="","",IF(AND($Q$63=1,$U$49=$U$48,$U$48=$U$50,$U$50=$U$46,$U$46=$U$54,$U$38=$U$54),120,IF(AND($Q$63=2,$U$49=$U$48,$U$48=$U$50,$U$50=$U$46,$U$46=$U$54,$U$38=$U$54),60,IF(AND($Q$63=3,$U$49=$U$48,$U$48=$U$50,$U$50=$U$46,$U$46=$U$54,$U$38=$U$54),40,""))))</f>
        <v/>
      </c>
      <c r="AE28" s="494">
        <f t="shared" si="1"/>
        <v>0</v>
      </c>
      <c r="AF28" s="489"/>
    </row>
    <row r="29" spans="1:32" s="309" customFormat="1" ht="9.6" customHeight="1" x14ac:dyDescent="0.2">
      <c r="A29" s="314">
        <v>12</v>
      </c>
      <c r="B29" s="326" t="str">
        <f>IF($D29="","",VLOOKUP($D29,'[1]ž glavni turnir žrebna lista'!$A$7:$R$38,17))</f>
        <v/>
      </c>
      <c r="C29" s="326" t="str">
        <f>IF($D29="","",VLOOKUP($D29,'[1]ž glavni turnir žrebna lista'!$A$7:$R$38,2))</f>
        <v/>
      </c>
      <c r="D29" s="300"/>
      <c r="E29" s="327" t="str">
        <f>UPPER(IF($D29="","",VLOOKUP($D29,'[1]ž glavni turnir žrebna lista'!$A$7:$R$38,3)))</f>
        <v/>
      </c>
      <c r="F29" s="327" t="str">
        <f>PROPER(IF($D29="","",VLOOKUP($D29,'[1]ž glavni turnir žrebna lista'!$A$7:$R$38,4)))</f>
        <v/>
      </c>
      <c r="G29" s="327"/>
      <c r="H29" s="327" t="str">
        <f>IF($D29="","",VLOOKUP($D29,'[1]ž glavni turnir žrebna lista'!$A$7:$R$38,5))</f>
        <v/>
      </c>
      <c r="I29" s="495" t="str">
        <f>IF($D29="","",VLOOKUP($D29,'[1]ž glavni turnir žrebna lista'!$A$7:$R$38,14))</f>
        <v/>
      </c>
      <c r="J29" s="302"/>
      <c r="K29" s="303"/>
      <c r="L29" s="302"/>
      <c r="M29" s="339"/>
      <c r="N29" s="304"/>
      <c r="O29" s="343"/>
      <c r="P29" s="304"/>
      <c r="Q29" s="343"/>
      <c r="R29" s="308"/>
      <c r="U29" s="458" t="str">
        <f>IF($D29="","",VLOOKUP($D29,'[1]ž glavni turnir žrebna lista'!$A$7:$R$38,2))</f>
        <v/>
      </c>
      <c r="V29" s="470">
        <v>23</v>
      </c>
      <c r="W29" s="470" t="str">
        <f>UPPER(IF($D51="","",VLOOKUP($D51,'[1]ž glavni turnir žrebna lista'!$A$7:$R$38,3)))</f>
        <v/>
      </c>
      <c r="X29" s="470" t="str">
        <f>PROPER(IF($D51="","",VLOOKUP($D51,'[1]ž glavni turnir žrebna lista'!$A$7:$R$38,4)))</f>
        <v/>
      </c>
      <c r="Y29" s="461" t="str">
        <f t="shared" si="0"/>
        <v/>
      </c>
      <c r="Z29" s="461" t="str">
        <f>IF(Y29="","",IF(AND($Q$63=1,U52=U51),30,IF(AND($Q$63=2,U52=U51),15,IF(AND($Q$63=3,U52=U51),10,""))))</f>
        <v/>
      </c>
      <c r="AA29" s="461" t="str">
        <f>IF(Z29="","",IF(AND($Q$63=1,U51=U50,U50=U52),60,IF(AND($Q$63=2,U51=U50,U50=U52),30,IF(AND($Q$63=3,U51=U50,U50=U52),20,""))))</f>
        <v/>
      </c>
      <c r="AB29" s="461" t="str">
        <f>IF(AA29="","",IF(AND($Q$63=1,U46=U50,U50=U52,U52=U51),120,IF(AND($Q$63=2,U46=U50,U50=U52,U52=U51),60,IF(AND($Q$63=3,U46=U50,U50=U52,U52=U51),40,""))))</f>
        <v/>
      </c>
      <c r="AC29" s="461" t="str">
        <f>IF(AB29="","",IF(AND($Q$63=1,$U$51=$U$52,$U$52=$U$50,$U$50=$U$46,$U$46=$U$54),120,IF(AND($Q$63=2,$U$51=$U$52,$U$52=$U$50,$U$50=$U$46,$U$46=$U$54),60,IF(AND($Q$63=3,$U$51=$U$52,$U$52=$U$50,$U$50=$U$46,$U$46=$U$54),40,""))))</f>
        <v/>
      </c>
      <c r="AD29" s="461" t="str">
        <f>IF(AC29="","",IF(AND($Q$63=1,$U$51=$U$52,$U$52=$U$50,$U$50=$U$46,$U$46=$U$54,$U$38=$U$54),120,IF(AND($Q$63=2,$U$51=$U$52,$U$52=$U$50,$U$50=$U$46,$U$46=$U$54,$U$38=$U$54),60,IF(AND($Q$63=3,$U$51=$U$52,$U$52=$U$50,$U$50=$U$46,$U$46=$U$54,$U$38=$U$54),40,""))))</f>
        <v/>
      </c>
      <c r="AE29" s="488">
        <f t="shared" si="1"/>
        <v>0</v>
      </c>
      <c r="AF29" s="489"/>
    </row>
    <row r="30" spans="1:32" s="309" customFormat="1" ht="9.6" customHeight="1" x14ac:dyDescent="0.2">
      <c r="A30" s="314"/>
      <c r="B30" s="315"/>
      <c r="C30" s="315"/>
      <c r="D30" s="331"/>
      <c r="E30" s="302"/>
      <c r="F30" s="302"/>
      <c r="G30" s="341"/>
      <c r="H30" s="342"/>
      <c r="I30" s="332"/>
      <c r="J30" s="302"/>
      <c r="K30" s="303"/>
      <c r="L30" s="318" t="s">
        <v>28</v>
      </c>
      <c r="M30" s="333"/>
      <c r="N30" s="320" t="s">
        <v>111</v>
      </c>
      <c r="O30" s="495">
        <f>IF(OR(M30="a",M30="as"),M26,IF(OR(M30="b",M30="bs"),M34,))</f>
        <v>0</v>
      </c>
      <c r="P30" s="304"/>
      <c r="Q30" s="343"/>
      <c r="R30" s="308"/>
      <c r="U30" s="458" t="str">
        <f>IF(OR(M30="a",M30="as"),U26,IF(OR(M30="b",M30="bs"),U34,""))</f>
        <v/>
      </c>
      <c r="V30" s="491">
        <v>24</v>
      </c>
      <c r="W30" s="491" t="str">
        <f>UPPER(IF($D53="","",VLOOKUP($D53,'[1]ž glavni turnir žrebna lista'!$A$7:$R$38,3)))</f>
        <v/>
      </c>
      <c r="X30" s="491" t="str">
        <f>PROPER(IF($D53="","",VLOOKUP($D53,'[1]ž glavni turnir žrebna lista'!$A$7:$R$38,4)))</f>
        <v/>
      </c>
      <c r="Y30" s="493" t="str">
        <f t="shared" si="0"/>
        <v/>
      </c>
      <c r="Z30" s="493" t="str">
        <f>IF(Y30="","",IF(AND($Q$63=1,U53=U52),30,IF(AND($Q$63=2,U53=U52),15,IF(AND($Q$63=3,U53=U52),10,""))))</f>
        <v/>
      </c>
      <c r="AA30" s="493" t="str">
        <f>IF(Z30="","",IF(AND($Q$63=1,U52=U50,U52=U53),60,IF(AND($Q$63=2,U52=U50,U52=U53),30,IF(AND($Q$63=3,U52=U50,U52=U53),20,""))))</f>
        <v/>
      </c>
      <c r="AB30" s="493" t="str">
        <f>IF(AA30="","",IF(AND($Q$63=1,U46=U50,U50=U52,U53=U52),120,IF(AND($Q$63=2,U46=U50,U50=U52,U53=U52),60,IF(AND($Q$63=3,U46=U50,U50=U52,U53=U52),40,""))))</f>
        <v/>
      </c>
      <c r="AC30" s="493" t="str">
        <f>IF(AB30="","",IF(AND($Q$63=1,$U$53=$U$52,$U$52=$U$50,$U$50=$U$46,$U$46=$U$54),120,IF(AND($Q$63=2,$U$53=$U$52,$U$52=$U$50,$U$50=$U$46,$U$46=$U$54),60,IF(AND($Q$63=3,$U$53=$U$52,$U$52=$U$50,$U$50=$U$46,$U$46=$U$54),40,""))))</f>
        <v/>
      </c>
      <c r="AD30" s="493" t="str">
        <f>IF(AC30="","",IF(AND($Q$63=1,$U$53=$U$52,$U$52=$U$50,$U$50=$U$46,$U$46=$U$54,$U$38=$U$54),120,IF(AND($Q$63=2,$U$53=$U$52,$U$52=$U$50,$U$50=$U$46,$U$46=$U$54,$U$38=$U$54),60,IF(AND($Q$63=3,$U$53=$U$52,$U$52=$U$50,$U$50=$U$46,$U$46=$U$54,$U$38=$U$54),40,""))))</f>
        <v/>
      </c>
      <c r="AE30" s="494">
        <f t="shared" si="1"/>
        <v>0</v>
      </c>
      <c r="AF30" s="489"/>
    </row>
    <row r="31" spans="1:32" s="309" customFormat="1" ht="9.6" customHeight="1" x14ac:dyDescent="0.2">
      <c r="A31" s="314">
        <v>13</v>
      </c>
      <c r="B31" s="326" t="str">
        <f>IF($D31="","",VLOOKUP($D31,'[1]ž glavni turnir žrebna lista'!$A$7:$R$38,17))</f>
        <v/>
      </c>
      <c r="C31" s="326" t="str">
        <f>IF($D31="","",VLOOKUP($D31,'[1]ž glavni turnir žrebna lista'!$A$7:$R$38,2))</f>
        <v/>
      </c>
      <c r="D31" s="300"/>
      <c r="E31" s="327" t="str">
        <f>UPPER(IF($D31="","",VLOOKUP($D31,'[1]ž glavni turnir žrebna lista'!$A$7:$R$38,3)))</f>
        <v/>
      </c>
      <c r="F31" s="327" t="str">
        <f>PROPER(IF($D31="","",VLOOKUP($D31,'[1]ž glavni turnir žrebna lista'!$A$7:$R$38,4)))</f>
        <v/>
      </c>
      <c r="G31" s="327"/>
      <c r="H31" s="327" t="str">
        <f>IF($D31="","",VLOOKUP($D31,'[1]ž glavni turnir žrebna lista'!$A$7:$R$38,5))</f>
        <v/>
      </c>
      <c r="I31" s="483" t="str">
        <f>IF($D31="","",VLOOKUP($D31,'[1]ž glavni turnir žrebna lista'!$A$7:$R$38,14))</f>
        <v/>
      </c>
      <c r="J31" s="302"/>
      <c r="K31" s="303"/>
      <c r="L31" s="302"/>
      <c r="M31" s="339"/>
      <c r="N31" s="302"/>
      <c r="O31" s="305"/>
      <c r="P31" s="304"/>
      <c r="Q31" s="343"/>
      <c r="R31" s="308"/>
      <c r="U31" s="458" t="str">
        <f>IF($D31="","",VLOOKUP($D31,'[1]ž glavni turnir žrebna lista'!$A$7:$R$38,2))</f>
        <v/>
      </c>
      <c r="V31" s="470">
        <v>25</v>
      </c>
      <c r="W31" s="470" t="str">
        <f>UPPER(IF($D55="","",VLOOKUP($D55,'[1]ž glavni turnir žrebna lista'!$A$7:$R$38,3)))</f>
        <v/>
      </c>
      <c r="X31" s="470" t="str">
        <f>PROPER(IF($D55="","",VLOOKUP($D55,'[1]ž glavni turnir žrebna lista'!$A$7:$R$38,4)))</f>
        <v/>
      </c>
      <c r="Y31" s="461" t="str">
        <f t="shared" si="0"/>
        <v/>
      </c>
      <c r="Z31" s="461" t="str">
        <f>IF(Y31="","",IF(AND($Q$63=1,U56=U55),30,IF(AND($Q$63=2,U56=U55),15,IF(AND($Q$63=3,U56=U55),10,""))))</f>
        <v/>
      </c>
      <c r="AA31" s="461" t="str">
        <f>IF(Z31="","",IF(AND($Q$63=1,U55=U56,U56=U58),60,IF(AND($Q$63=2,U55=U56,U56=U58),30,IF(AND($Q$63=3,U55=U56,U56=U58),20,""))))</f>
        <v/>
      </c>
      <c r="AB31" s="461" t="str">
        <f>IF(AA31="","",IF(AND($Q$63=1,U62=U58,U58=U56,U56=U55),120,IF(AND($Q$63=2,U62=U58,U58=U56,U56=U55),60,IF(AND($Q$63=3,U62=U58,U58=U56,U56=U55),40,""))))</f>
        <v/>
      </c>
      <c r="AC31" s="461" t="str">
        <f>IF(AB31="","",IF(AND($Q$63=1,$U$55=$U$56,$U$56=$U$58,$U$58=$U$62,$U$62=$U$54),120,IF(AND($Q$63=2,$U$55=$U$56,$U$56=$U$58,$U$58=$U$62,$U$62=$U$54),60,IF(AND($Q$63=3,$U$55=$U$56,$U$56=$U$58,$U$58=$U$62,$U$62=$U$54),40,""))))</f>
        <v/>
      </c>
      <c r="AD31" s="461" t="str">
        <f>IF(AC31="","",IF(AND($Q$63=1,$U$55=$U$56,$U$56=$U$58,$U$58=$U$62,$U$62=$U$54,$U$38=$U$54),120,IF(AND($Q$63=2,$U$55=$U$56,$U$56=$U$58,$U$58=$U$62,$U$62=$U$54,$U$38=$U$54),60,IF(AND($Q$63=3,$U$55=$U$56,$U$56=$U$58,$U$58=$U$62,$U$62=$U$54,$U$38=$U$54),40,""))))</f>
        <v/>
      </c>
      <c r="AE31" s="488">
        <f t="shared" si="1"/>
        <v>0</v>
      </c>
      <c r="AF31" s="489"/>
    </row>
    <row r="32" spans="1:32" s="309" customFormat="1" ht="9.6" customHeight="1" x14ac:dyDescent="0.2">
      <c r="A32" s="314"/>
      <c r="B32" s="315"/>
      <c r="C32" s="315"/>
      <c r="D32" s="331"/>
      <c r="E32" s="316"/>
      <c r="F32" s="316"/>
      <c r="G32" s="317"/>
      <c r="H32" s="318" t="s">
        <v>28</v>
      </c>
      <c r="I32" s="319"/>
      <c r="J32" s="320" t="str">
        <f>UPPER(IF(OR(I32="a",I32="as"),E31,IF(OR(I32="b",I32="bs"),E33,)))</f>
        <v/>
      </c>
      <c r="K32" s="483">
        <f>IF(OR(I32="a",I32="as"),I31,IF(OR(I32="b",I32="bs"),I33,))</f>
        <v>0</v>
      </c>
      <c r="L32" s="302"/>
      <c r="M32" s="339"/>
      <c r="N32" s="304"/>
      <c r="O32" s="305"/>
      <c r="P32" s="304"/>
      <c r="Q32" s="343"/>
      <c r="R32" s="308"/>
      <c r="U32" s="458" t="str">
        <f>IF(OR(I32="a",I32="as"),C31,IF(OR(I32="b",I32="bs"),C33,""))</f>
        <v/>
      </c>
      <c r="V32" s="491">
        <v>26</v>
      </c>
      <c r="W32" s="491" t="str">
        <f>UPPER(IF($D57="","",VLOOKUP($D57,'[1]ž glavni turnir žrebna lista'!$A$7:$R$38,3)))</f>
        <v/>
      </c>
      <c r="X32" s="491" t="str">
        <f>PROPER(IF($D57="","",VLOOKUP($D57,'[1]ž glavni turnir žrebna lista'!$A$7:$R$38,4)))</f>
        <v/>
      </c>
      <c r="Y32" s="493" t="str">
        <f t="shared" si="0"/>
        <v/>
      </c>
      <c r="Z32" s="493" t="str">
        <f>IF(Y32="","",IF(AND($Q$63=1,U57=U56),30,IF(AND($Q$63=2,U57=U56),15,IF(AND($Q$63=3,U57=U56),10,""))))</f>
        <v/>
      </c>
      <c r="AA32" s="493" t="str">
        <f>IF(Z32="","",IF(AND($Q$63=1,U56=U57,U57=U58),60,IF(AND($Q$63=2,U56=U57,U57=U58),30,IF(AND($Q$63=3,U56=U57,U57=U58),20,""))))</f>
        <v/>
      </c>
      <c r="AB32" s="493" t="str">
        <f>IF(AA32="","",IF(AND($Q$63=1,U62=U58,U58=U56,U56=U57),120,IF(AND($Q$63=2,U62=U58,U58=U56,U56=U57),60,IF(AND($Q$63=3,U62=U58,U58=U56,U56=U57),40,""))))</f>
        <v/>
      </c>
      <c r="AC32" s="493" t="str">
        <f>IF(AB32="","",IF(AND($Q$63=1,$U$57=$U$56,$U$56=$U$58,$U$58=$U$62,$U$62=$U$54),120,IF(AND($Q$63=2,$U$57=$U$56,$U$56=$U$58,$U$58=$U$62,$U$62=$U$54),60,IF(AND($Q$63=3,$U$57=$U$56,$U$56=$U$58,$U$58=$U$62,$U$62=$U$54),40,""))))</f>
        <v/>
      </c>
      <c r="AD32" s="493" t="str">
        <f>IF(AC32="","",IF(AND($Q$63=1,$U$57=$U$56,$U$56=$U$58,$U$58=$U$62,$U$62=$U$54,$U$38=$U$54),120,IF(AND($Q$63=2,$U$57=$U$56,$U$56=$U$58,$U$58=$U$62,$U$62=$U$54,$U$38=$U$54),60,IF(AND($Q$63=3,$U$57=$U$56,$U$56=$U$58,$U$58=$U$62,$U$62=$U$54,$U$38=$U$54),40,""))))</f>
        <v/>
      </c>
      <c r="AE32" s="494">
        <f t="shared" si="1"/>
        <v>0</v>
      </c>
      <c r="AF32" s="489"/>
    </row>
    <row r="33" spans="1:35" s="309" customFormat="1" ht="9.6" customHeight="1" x14ac:dyDescent="0.2">
      <c r="A33" s="314">
        <v>14</v>
      </c>
      <c r="B33" s="326" t="str">
        <f>IF($D33="","",VLOOKUP($D33,'[1]ž glavni turnir žrebna lista'!$A$7:$R$38,17))</f>
        <v/>
      </c>
      <c r="C33" s="326" t="str">
        <f>IF($D33="","",VLOOKUP($D33,'[1]ž glavni turnir žrebna lista'!$A$7:$R$38,2))</f>
        <v/>
      </c>
      <c r="D33" s="300"/>
      <c r="E33" s="327" t="str">
        <f>UPPER(IF($D33="","",VLOOKUP($D33,'[1]ž glavni turnir žrebna lista'!$A$7:$R$38,3)))</f>
        <v/>
      </c>
      <c r="F33" s="327" t="str">
        <f>PROPER(IF($D33="","",VLOOKUP($D33,'[1]ž glavni turnir žrebna lista'!$A$7:$R$38,4)))</f>
        <v/>
      </c>
      <c r="G33" s="327"/>
      <c r="H33" s="327" t="str">
        <f>IF($D33="","",VLOOKUP($D33,'[1]ž glavni turnir žrebna lista'!$A$7:$R$38,5))</f>
        <v/>
      </c>
      <c r="I33" s="495" t="str">
        <f>IF($D33="","",VLOOKUP($D33,'[1]ž glavni turnir žrebna lista'!$A$7:$R$38,14))</f>
        <v/>
      </c>
      <c r="J33" s="302"/>
      <c r="K33" s="330"/>
      <c r="L33" s="302"/>
      <c r="M33" s="339"/>
      <c r="N33" s="304"/>
      <c r="O33" s="305"/>
      <c r="P33" s="304"/>
      <c r="Q33" s="343"/>
      <c r="R33" s="308"/>
      <c r="U33" s="458" t="str">
        <f>IF($D33="","",VLOOKUP($D33,'[1]ž glavni turnir žrebna lista'!$A$7:$R$38,2))</f>
        <v/>
      </c>
      <c r="V33" s="470">
        <v>27</v>
      </c>
      <c r="W33" s="470" t="str">
        <f>UPPER(IF($D59="","",VLOOKUP($D59,'[1]ž glavni turnir žrebna lista'!$A$7:$R$38,3)))</f>
        <v/>
      </c>
      <c r="X33" s="470" t="str">
        <f>PROPER(IF($D59="","",VLOOKUP($D59,'[1]ž glavni turnir žrebna lista'!$A$7:$R$38,4)))</f>
        <v/>
      </c>
      <c r="Y33" s="461" t="str">
        <f t="shared" si="0"/>
        <v/>
      </c>
      <c r="Z33" s="461" t="str">
        <f>IF(Y33="","",IF(AND($Q$63=1,U60=U59),30,IF(AND($Q$63=2,U60=U59),15,IF(AND($Q$63=3,U60=U59),10,""))))</f>
        <v/>
      </c>
      <c r="AA33" s="461" t="str">
        <f>IF(Z33="","",IF(AND($Q$63=1,U60=U58,U58=U59),60,IF(AND($Q$63=2,U60=U58,U58=U59),30,IF(AND($Q$63=3,U60=U58,U58=U59),20,""))))</f>
        <v/>
      </c>
      <c r="AB33" s="461" t="str">
        <f>IF(AA33="","",IF(AND($Q$63=1,U62=U58,U58=U60,U60=U59),120,IF(AND($Q$63=2,U62=U58,U58=U60,U60=U59),60,IF(AND($Q$63=3,U62=U58,U58=U60,U60=U59),40,""))))</f>
        <v/>
      </c>
      <c r="AC33" s="461" t="str">
        <f>IF(AB33="","",IF(AND($Q$63=1,$U$59=$U$60,$U$60=$U$58,$U$58=$U$62,$U$62=$U$54),120,IF(AND($Q$63=2,$U$59=$U$60,$U$60=$U$58,$U$58=$U$62,$U$62=$U$54),60,IF(AND($Q$63=3,$U$59=$U$60,$U$60=$U$58,$U$58=$U$62,$U$62=$U$54),40,""))))</f>
        <v/>
      </c>
      <c r="AD33" s="461" t="str">
        <f>IF(AC33="","",IF(AND($Q$63=1,$U$59=$U$60,$U$60=$U$58,$U$58=$U$62,$U$62=$U$54,$U$38=$U$54),120,IF(AND($Q$63=2,$U$59=$U$60,$U$60=$U$58,$U$58=$U$62,$U$62=$U$54,$U$38=$U$54),60,IF(AND($Q$63=3,$U$59=$U$60,$U$60=$U$58,$U$58=$U$62,$U$62=$U$54,$U$38=$U$54),40,""))))</f>
        <v/>
      </c>
      <c r="AE33" s="488">
        <f t="shared" si="1"/>
        <v>0</v>
      </c>
      <c r="AF33" s="489"/>
    </row>
    <row r="34" spans="1:35" s="309" customFormat="1" ht="9.6" customHeight="1" x14ac:dyDescent="0.2">
      <c r="A34" s="314"/>
      <c r="B34" s="315"/>
      <c r="C34" s="315"/>
      <c r="D34" s="331"/>
      <c r="E34" s="316"/>
      <c r="F34" s="316"/>
      <c r="G34" s="317"/>
      <c r="H34" s="302"/>
      <c r="I34" s="332"/>
      <c r="J34" s="318" t="s">
        <v>28</v>
      </c>
      <c r="K34" s="333"/>
      <c r="L34" s="320" t="str">
        <f>UPPER(IF(OR(K34="a",K34="as"),J32,IF(OR(K34="b",K34="bs"),J36,)))</f>
        <v/>
      </c>
      <c r="M34" s="495">
        <f>IF(OR(K34="a",K34="as"),K32,IF(OR(K34="b",K34="bs"),K36,))</f>
        <v>0</v>
      </c>
      <c r="N34" s="304"/>
      <c r="O34" s="305"/>
      <c r="P34" s="304"/>
      <c r="Q34" s="343"/>
      <c r="R34" s="308"/>
      <c r="U34" s="458" t="str">
        <f>IF(OR(K34="a",K34="as"),U32,IF(OR(K34="b",K34="bs"),U36,""))</f>
        <v/>
      </c>
      <c r="V34" s="491">
        <v>28</v>
      </c>
      <c r="W34" s="491" t="str">
        <f>UPPER(IF($D61="","",VLOOKUP($D61,'[1]ž glavni turnir žrebna lista'!$A$7:$R$38,3)))</f>
        <v/>
      </c>
      <c r="X34" s="491" t="str">
        <f>PROPER(IF($D61="","",VLOOKUP($D61,'[1]ž glavni turnir žrebna lista'!$A$7:$R$38,4)))</f>
        <v/>
      </c>
      <c r="Y34" s="493" t="str">
        <f t="shared" si="0"/>
        <v/>
      </c>
      <c r="Z34" s="493" t="str">
        <f>IF(Y34="","",IF(AND($Q$63=1,U61=U60),30,IF(AND($Q$63=2,U61=U60),15,IF(AND($Q$63=3,U61=U60),10,""))))</f>
        <v/>
      </c>
      <c r="AA34" s="493" t="str">
        <f>IF(Z34="","",IF(AND($Q$63=1,U61=U58,U58=U60),60,IF(AND($Q$63=2,U61=U58,U58=U60),30,IF(AND($Q$63=3,U61=U58,U58=U60),20,""))))</f>
        <v/>
      </c>
      <c r="AB34" s="493" t="str">
        <f>IF(AA34="","",IF(AND($Q$63=1,U62=U58,U58=U60,U60=U61),120,IF(AND($Q$63=2,U62=U58,U58=U60,U60=U61),60,IF(AND($Q$63=3,U62=U58,U58=U60,U60=U61),40,""))))</f>
        <v/>
      </c>
      <c r="AC34" s="493" t="str">
        <f>IF(AB34="","",IF(AND($Q$63=1,$U$61=$U$60,$U$60=$U$58,$U$58=$U$62,$U$62=$U$54),120,IF(AND($Q$63=2,$U$61=$U$60,$U$60=$U$58,$U$58=$U$62,$U$62=$U$54),60,IF(AND($Q$63=3,$U$61=$U$60,$U$60=$U$58,$U$58=$U$62,$U$62=$U$54),40,""))))</f>
        <v/>
      </c>
      <c r="AD34" s="493" t="str">
        <f>IF(AC34="","",IF(AND($Q$63=1,$U$61=$U$60,$U$60=$U$58,$U$58=$U$62,$U$62=$U$54,$U$38=$U$54),120,IF(AND($Q$63=2,$U$61=$U$60,$U$60=$U$58,$U$58=$U$62,$U$62=$U$54,$U$38=$U$54),60,IF(AND($Q$63=3,$U$61=$U$60,$U$60=$U$58,$U$58=$U$62,$U$62=$U$54,$U$38=$U$54),40,""))))</f>
        <v/>
      </c>
      <c r="AE34" s="494">
        <f t="shared" si="1"/>
        <v>0</v>
      </c>
      <c r="AF34" s="489"/>
    </row>
    <row r="35" spans="1:35" s="309" customFormat="1" ht="9.6" customHeight="1" x14ac:dyDescent="0.2">
      <c r="A35" s="314">
        <v>15</v>
      </c>
      <c r="B35" s="326" t="str">
        <f>IF($D35="","",VLOOKUP($D35,'[1]ž glavni turnir žrebna lista'!$A$7:$R$38,17))</f>
        <v/>
      </c>
      <c r="C35" s="326" t="str">
        <f>IF($D35="","",VLOOKUP($D35,'[1]ž glavni turnir žrebna lista'!$A$7:$R$38,2))</f>
        <v/>
      </c>
      <c r="D35" s="300"/>
      <c r="E35" s="327" t="str">
        <f>UPPER(IF($D35="","",VLOOKUP($D35,'[1]ž glavni turnir žrebna lista'!$A$7:$R$38,3)))</f>
        <v/>
      </c>
      <c r="F35" s="327" t="str">
        <f>PROPER(IF($D35="","",VLOOKUP($D35,'[1]ž glavni turnir žrebna lista'!$A$7:$R$38,4)))</f>
        <v/>
      </c>
      <c r="G35" s="327"/>
      <c r="H35" s="327" t="str">
        <f>IF($D35="","",VLOOKUP($D35,'[1]ž glavni turnir žrebna lista'!$A$7:$R$38,5))</f>
        <v/>
      </c>
      <c r="I35" s="483" t="str">
        <f>IF($D35="","",VLOOKUP($D35,'[1]ž glavni turnir žrebna lista'!$A$7:$R$38,14))</f>
        <v/>
      </c>
      <c r="J35" s="302"/>
      <c r="K35" s="338"/>
      <c r="L35" s="302"/>
      <c r="M35" s="336"/>
      <c r="N35" s="304"/>
      <c r="O35" s="305"/>
      <c r="P35" s="304"/>
      <c r="Q35" s="343"/>
      <c r="R35" s="308"/>
      <c r="U35" s="458" t="str">
        <f>IF($D35="","",VLOOKUP($D35,'[1]ž glavni turnir žrebna lista'!$A$7:$R$38,2))</f>
        <v/>
      </c>
      <c r="V35" s="470">
        <v>29</v>
      </c>
      <c r="W35" s="470" t="str">
        <f>UPPER(IF($D63="","",VLOOKUP($D63,'[1]ž glavni turnir žrebna lista'!$A$7:$R$38,3)))</f>
        <v/>
      </c>
      <c r="X35" s="470" t="str">
        <f>PROPER(IF($D63="","",VLOOKUP($D63,'[1]ž glavni turnir žrebna lista'!$A$7:$R$38,4)))</f>
        <v/>
      </c>
      <c r="Y35" s="461" t="str">
        <f t="shared" si="0"/>
        <v/>
      </c>
      <c r="Z35" s="461" t="str">
        <f>IF(Y35="","",IF(AND($Q$63=1,U64=U63),30,IF(AND($Q$63=2,U64=U63),15,IF(AND($Q$63=3,U64=U63),10,""))))</f>
        <v/>
      </c>
      <c r="AA35" s="461" t="str">
        <f>IF(Z35="","",IF(AND($Q$63=1,U63=U64,U64=U66),60,IF(AND($Q$63=2,U63=U64,U64=U66),30,IF(AND($Q$63=3,U63=U64,U64=U66),20,""))))</f>
        <v/>
      </c>
      <c r="AB35" s="461" t="str">
        <f>IF(AA35="","",IF(AND($Q$63=1,U62=U66,U66=U64,U64=U63),120,IF(AND($Q$63=2,U62=U66,U66=U64,U64=U63),60,IF(AND($Q$63=3,U62=U66,U66=U64,U64=U63),40,""))))</f>
        <v/>
      </c>
      <c r="AC35" s="461" t="str">
        <f>IF(AB35="","",IF(AND($Q$63=1,$U$63=$U$64,$U$64=$U$66,$U$66=$U$62,$U$62=$U$54),120,IF(AND($Q$63=2,$U$63=$U$64,$U$64=$U$66,$U$66=$U$62,$U$62=$U$54),60,IF(AND($Q$63=3,$U$63=$U$64,$U$64=$U$66,$U$66=$U$62,$U$62=$U$54),40,""))))</f>
        <v/>
      </c>
      <c r="AD35" s="461" t="str">
        <f>IF(AC35="","",IF(AND($Q$63=1,$U$63=$U$64,$U$64=$U$66,$U$66=$U$62,$U$62=$U$54,$U$38=$U$54),120,IF(AND($Q$63=2,$U$63=$U$64,$U$64=$U$66,$U$66=$U$62,$U$62=$U$54,$U$38=$U$54),60,IF(AND($Q$63=3,$U$63=$U$64,$U$64=$U$66,$U$66=$U$62,$U$62=$U$54,$U$38=$U$54),40,""))))</f>
        <v/>
      </c>
      <c r="AE35" s="488">
        <f t="shared" si="1"/>
        <v>0</v>
      </c>
      <c r="AF35" s="489"/>
    </row>
    <row r="36" spans="1:35" s="309" customFormat="1" ht="9.6" customHeight="1" x14ac:dyDescent="0.2">
      <c r="A36" s="314"/>
      <c r="B36" s="315"/>
      <c r="C36" s="315"/>
      <c r="D36" s="315"/>
      <c r="E36" s="316"/>
      <c r="F36" s="316"/>
      <c r="G36" s="317"/>
      <c r="H36" s="318" t="s">
        <v>28</v>
      </c>
      <c r="I36" s="319"/>
      <c r="J36" s="320" t="str">
        <f>UPPER(IF(OR(I36="a",I36="as"),E35,IF(OR(I36="b",I36="bs"),E37,)))</f>
        <v/>
      </c>
      <c r="K36" s="495">
        <f>IF(OR(I36="a",I36="as"),I35,IF(OR(I36="b",I36="bs"),I37,))</f>
        <v>0</v>
      </c>
      <c r="L36" s="302"/>
      <c r="M36" s="336"/>
      <c r="N36" s="304"/>
      <c r="O36" s="305"/>
      <c r="P36" s="304"/>
      <c r="Q36" s="343"/>
      <c r="R36" s="308"/>
      <c r="U36" s="458" t="str">
        <f>IF(OR(I36="a",I36="as"),C35,IF(OR(I36="b",I36="bs"),C37,""))</f>
        <v/>
      </c>
      <c r="V36" s="491">
        <v>30</v>
      </c>
      <c r="W36" s="491" t="str">
        <f>UPPER(IF($D65="","",VLOOKUP($D65,'[1]ž glavni turnir žrebna lista'!$A$7:$R$38,3)))</f>
        <v/>
      </c>
      <c r="X36" s="491" t="str">
        <f>PROPER(IF($D65="","",VLOOKUP($D65,'[1]ž glavni turnir žrebna lista'!$A$7:$R$38,4)))</f>
        <v/>
      </c>
      <c r="Y36" s="493" t="str">
        <f t="shared" si="0"/>
        <v/>
      </c>
      <c r="Z36" s="493" t="str">
        <f>IF(Y36="","",IF(AND($Q$63=1,U65=U64),30,IF(AND($Q$63=2,U65=U64),15,IF(AND($Q$63=3,U65=U64),10,""))))</f>
        <v/>
      </c>
      <c r="AA36" s="493" t="str">
        <f>IF(Z36="","",IF(AND($Q$63=1,U64=U65,U65=U66),60,IF(AND($Q$63=2,U64=U65,U65=U66),30,IF(AND($Q$63=3,U64=U65,U65=U66),20,""))))</f>
        <v/>
      </c>
      <c r="AB36" s="493" t="str">
        <f>IF(AA36="","",IF(AND($Q$63=1,U62=U66,U66=U64,U64=U65),120,IF(AND($Q$63=2,U62=U66,U66=U64,U64=U65),60,IF(AND($Q$63=3,U62=U66,U66=U64,U64=U65),40,""))))</f>
        <v/>
      </c>
      <c r="AC36" s="493" t="str">
        <f>IF(AB36="","",IF(AND($Q$63=1,$U$65=$U$64,$U$64=$U$66,$U$66=$U$62,$U$62=$U$54),120,IF(AND($Q$63=2,$U$65=$U$64,$U$64=$U$66,$U$66=$U$62,$U$62=$U$54),60,IF(AND($Q$63=3,$U$65=$U$64,$U$64=$U$66,$U$66=$U$62,$U$62=$U$54),40,""))))</f>
        <v/>
      </c>
      <c r="AD36" s="493" t="str">
        <f>IF(AC36="","",IF(AND($Q$63=1,$U$65=$U$64,$U$64=$U$66,$U$66=$U$62,$U$62=$U$54,$U$38=$U$54),120,IF(AND($Q$63=2,$U$65=$U$64,$U$64=$U$66,$U$66=$U$62,$U$62=$U$54,$U$38=$U$54),60,IF(AND($Q$63=3,$U$65=$U$64,$U$64=$U$66,$U$66=$U$62,$U$62=$U$54,$U$38=$U$54),40,""))))</f>
        <v/>
      </c>
      <c r="AE36" s="494">
        <f t="shared" si="1"/>
        <v>0</v>
      </c>
      <c r="AF36" s="489"/>
    </row>
    <row r="37" spans="1:35" s="309" customFormat="1" ht="9.6" customHeight="1" x14ac:dyDescent="0.2">
      <c r="A37" s="298">
        <v>16</v>
      </c>
      <c r="B37" s="299" t="str">
        <f>IF($D37="","",VLOOKUP($D37,'[1]ž glavni turnir žrebna lista'!$A$7:$R$38,17))</f>
        <v/>
      </c>
      <c r="C37" s="299" t="str">
        <f>IF($D37="","",VLOOKUP($D37,'[1]ž glavni turnir žrebna lista'!$A$7:$R$38,2))</f>
        <v/>
      </c>
      <c r="D37" s="300"/>
      <c r="E37" s="299" t="str">
        <f>UPPER(IF($D37="","",VLOOKUP($D37,'[1]ž glavni turnir žrebna lista'!$A$7:$R$38,3)))</f>
        <v/>
      </c>
      <c r="F37" s="299" t="str">
        <f>PROPER(IF($D37="","",VLOOKUP($D37,'[1]ž glavni turnir žrebna lista'!$A$7:$R$38,4)))</f>
        <v/>
      </c>
      <c r="G37" s="299"/>
      <c r="H37" s="299" t="str">
        <f>IF($D37="","",VLOOKUP($D37,'[1]ž glavni turnir žrebna lista'!$A$7:$R$38,5))</f>
        <v/>
      </c>
      <c r="I37" s="495" t="str">
        <f>IF($D37="","",VLOOKUP($D37,'[1]ž glavni turnir žrebna lista'!$A$7:$R$38,14))</f>
        <v/>
      </c>
      <c r="J37" s="302"/>
      <c r="K37" s="303"/>
      <c r="L37" s="302"/>
      <c r="M37" s="336"/>
      <c r="N37" s="305"/>
      <c r="O37" s="305"/>
      <c r="P37" s="304"/>
      <c r="Q37" s="343"/>
      <c r="R37" s="308"/>
      <c r="U37" s="458" t="str">
        <f>IF($D37="","",VLOOKUP($D37,'[1]ž glavni turnir žrebna lista'!$A$7:$R$38,2))</f>
        <v/>
      </c>
      <c r="V37" s="470">
        <v>31</v>
      </c>
      <c r="W37" s="470" t="str">
        <f>UPPER(IF($D67="","",VLOOKUP($D67,'[1]ž glavni turnir žrebna lista'!$A$7:$R$38,3)))</f>
        <v/>
      </c>
      <c r="X37" s="470" t="str">
        <f>PROPER(IF($D67="","",VLOOKUP($D67,'[1]ž glavni turnir žrebna lista'!$A$7:$R$38,4)))</f>
        <v/>
      </c>
      <c r="Y37" s="461" t="str">
        <f t="shared" si="0"/>
        <v/>
      </c>
      <c r="Z37" s="461" t="str">
        <f>IF(Y37="","",IF(AND($Q$63=1,U68=U67),30,IF(AND($Q$63=2,U68=U67),15,IF(AND($Q$63=3,U68=U67),10,""))))</f>
        <v/>
      </c>
      <c r="AA37" s="461" t="str">
        <f>IF(Z37="","",IF(AND($Q$63=1,U68=U66,U66=U67),60,IF(AND($Q$63=2,U68=U66,U66=U67),30,IF(AND($Q$63=3,U68=U66,U66=U67),20,""))))</f>
        <v/>
      </c>
      <c r="AB37" s="461" t="str">
        <f>IF(AA37="","",IF(AND($Q$63=1,U62=U66,U66=U68,U68=U67),120,IF(AND($Q$63=2,U62=U66,U66=U68,U68=U67),60,IF(AND($Q$63=3,U62=U66,U66=U68,U68=U67),40,""))))</f>
        <v/>
      </c>
      <c r="AC37" s="461" t="str">
        <f>IF(AB37="","",IF(AND($Q$63=1,$U$67=$U$68,$U$68=$U$66,$U$66=$U$62,$U$62=$U$54),120,IF(AND($Q$63=2,$U$67=$U$68,$U$68=$U$66,$U$66=$U$62,$U$62=$U$54),60,IF(AND($Q$63=3,$U$67=$U$68,$U$68=$U$66,$U$66=$U$62,$U$62=$U$54),40,""))))</f>
        <v/>
      </c>
      <c r="AD37" s="461" t="str">
        <f>IF(AC37="","",IF(AND($Q$63=1,$U$67=$U$68,$U$68=$U$66,$U$66=$U$62,$U$62=$U$54,$U$38=$U$54),120,IF(AND($Q$63=2,$U$67=$U$68,$U$68=$U$66,$U$66=$U$62,$U$62=$U$54,$U$38=$U$54),60,IF(AND($Q$63=3,$U$67=$U$68,$U$68=$U$66,$U$66=$U$62,$U$62=$U$54,$U$38=$U$54),40,""))))</f>
        <v/>
      </c>
      <c r="AE37" s="488">
        <f t="shared" si="1"/>
        <v>0</v>
      </c>
      <c r="AF37" s="489"/>
    </row>
    <row r="38" spans="1:35" s="309" customFormat="1" ht="9.6" customHeight="1" x14ac:dyDescent="0.2">
      <c r="A38" s="314"/>
      <c r="B38" s="315"/>
      <c r="C38" s="315"/>
      <c r="D38" s="315"/>
      <c r="E38" s="302"/>
      <c r="F38" s="316"/>
      <c r="G38" s="317"/>
      <c r="H38" s="316"/>
      <c r="I38" s="332"/>
      <c r="J38" s="302"/>
      <c r="K38" s="303"/>
      <c r="L38" s="302"/>
      <c r="M38" s="336"/>
      <c r="N38" s="351" t="s">
        <v>112</v>
      </c>
      <c r="O38" s="352"/>
      <c r="P38" s="320" t="str">
        <f>UPPER(IF(OR(O39="a",O39="as"),P22,IF(OR(O39="b",O39="bs"),P54,)))</f>
        <v>DAMIŠ DAMJANA</v>
      </c>
      <c r="Q38" s="353"/>
      <c r="R38" s="308"/>
      <c r="S38" s="309" t="str">
        <f>UPPER(IF($D38="","",VLOOKUP($D38,'[1]ž glavni turnir žrebna lista'!$A$7:$R$38,1)))</f>
        <v/>
      </c>
      <c r="U38" s="458" t="str">
        <f>IF(OR(O39="a",O39="as"),U22,IF(OR(O39="b",O39="bs"),U54,""))</f>
        <v/>
      </c>
      <c r="V38" s="491">
        <v>32</v>
      </c>
      <c r="W38" s="491" t="str">
        <f>UPPER(IF($D69="","",VLOOKUP($D69,'[1]ž glavni turnir žrebna lista'!$A$7:$R$38,3)))</f>
        <v/>
      </c>
      <c r="X38" s="491" t="str">
        <f>PROPER(IF($D69="","",VLOOKUP($D69,'[1]ž glavni turnir žrebna lista'!$A$7:$R$38,4)))</f>
        <v/>
      </c>
      <c r="Y38" s="493" t="str">
        <f t="shared" si="0"/>
        <v/>
      </c>
      <c r="Z38" s="493" t="str">
        <f>IF(Y38="","",IF(AND($Q$63=1,U69=U68),30,IF(AND($Q$63=2,U69=U68),15,IF(AND($Q$63=3,U69=U68),10,""))))</f>
        <v/>
      </c>
      <c r="AA38" s="493" t="str">
        <f>IF(Z38="","",IF(AND($Q$63=1,U69=U66,U66=U68),60,IF(AND($Q$63=2,U69=U66,U66=U68),30,IF(AND($Q$63=3,U69=U66,U66=U68),20,""))))</f>
        <v/>
      </c>
      <c r="AB38" s="493" t="str">
        <f>IF(AA38="","",IF(AND($Q$63=1,U62=U66,U66=U68,U68=U69),120,IF(AND($Q$63=2,U62=U66,U66=U68,U68=U69),60,IF(AND($Q$63=3,U62=U66,U66=U68,U68=U69),40,""))))</f>
        <v/>
      </c>
      <c r="AC38" s="493" t="str">
        <f>IF(AB38="","",IF(AND($Q$63=1,$U$69=$U$68,$U$68=$U$66,$U$66=$U$62,$U$62=$U$54),120,IF(AND($Q$63=2,$U$69=$U$68,$U$68=$U$66,$U$66=$U$62,$U$62=$U$54),60,IF(AND($Q$63=3,$U$69=$U$68,$U$68=$U$66,$U$66=$U$62,$U$62=$U$54),40,""))))</f>
        <v/>
      </c>
      <c r="AD38" s="493" t="str">
        <f>IF(AC38="","",IF(AND($Q$63=1,$U$69=$U$68,$U$68=$U$66,$U$66=$U$62,$U$62=$U$54,$U$38=$U$54),120,IF(AND($Q$63=2,$U$69=$U$68,$U$68=$U$66,$U$66=$U$62,$U$62=$U$54,$U$38=$U$54),60,IF(AND($Q$63=3,$U$69=$U$68,$U$68=$U$66,$U$66=$U$62,$U$62=$U$54,$U$38=$U$54),40,""))))</f>
        <v/>
      </c>
      <c r="AE38" s="494">
        <f t="shared" si="1"/>
        <v>0</v>
      </c>
      <c r="AF38" s="489"/>
    </row>
    <row r="39" spans="1:35" s="309" customFormat="1" ht="9.6" customHeight="1" x14ac:dyDescent="0.2">
      <c r="A39" s="298">
        <v>17</v>
      </c>
      <c r="B39" s="299" t="str">
        <f>IF($D39="","",VLOOKUP($D39,'[1]ž glavni turnir žrebna lista'!$A$7:$R$38,17))</f>
        <v/>
      </c>
      <c r="C39" s="299" t="str">
        <f>IF($D39="","",VLOOKUP($D39,'[1]ž glavni turnir žrebna lista'!$A$7:$R$38,2))</f>
        <v/>
      </c>
      <c r="D39" s="300"/>
      <c r="E39" s="299" t="str">
        <f>UPPER(IF($D39="","",VLOOKUP($D39,'[1]ž glavni turnir žrebna lista'!$A$7:$R$38,3)))</f>
        <v/>
      </c>
      <c r="F39" s="299" t="str">
        <f>PROPER(IF($D39="","",VLOOKUP($D39,'[1]ž glavni turnir žrebna lista'!$A$7:$R$38,4)))</f>
        <v/>
      </c>
      <c r="G39" s="299"/>
      <c r="H39" s="299" t="str">
        <f>IF($D39="","",VLOOKUP($D39,'[1]ž glavni turnir žrebna lista'!$A$7:$R$38,5))</f>
        <v/>
      </c>
      <c r="I39" s="483" t="str">
        <f>IF($D39="","",VLOOKUP($D39,'[1]ž glavni turnir žrebna lista'!$A$7:$R$38,14))</f>
        <v/>
      </c>
      <c r="J39" s="302"/>
      <c r="K39" s="303"/>
      <c r="L39" s="302"/>
      <c r="M39" s="336"/>
      <c r="N39" s="318" t="s">
        <v>28</v>
      </c>
      <c r="O39" s="354" t="s">
        <v>245</v>
      </c>
      <c r="P39" s="302" t="s">
        <v>250</v>
      </c>
      <c r="Q39" s="343"/>
      <c r="R39" s="308"/>
      <c r="U39" s="458" t="str">
        <f>IF($D39="","",VLOOKUP($D39,'[1]ž glavni turnir žrebna lista'!$A$7:$R$38,2))</f>
        <v/>
      </c>
      <c r="V39" s="364"/>
      <c r="W39" s="373"/>
      <c r="X39" s="373"/>
      <c r="Y39" s="462">
        <f>COUNTIF(Y7:Y38,"&gt;0")</f>
        <v>0</v>
      </c>
      <c r="Z39" s="462">
        <f t="shared" ref="Z39:AE39" si="2">COUNTIF(Z7:Z38,"&gt;0")</f>
        <v>0</v>
      </c>
      <c r="AA39" s="462">
        <f t="shared" si="2"/>
        <v>0</v>
      </c>
      <c r="AB39" s="462">
        <f t="shared" si="2"/>
        <v>0</v>
      </c>
      <c r="AC39" s="462">
        <f t="shared" si="2"/>
        <v>0</v>
      </c>
      <c r="AD39" s="462">
        <f t="shared" si="2"/>
        <v>0</v>
      </c>
      <c r="AE39" s="462">
        <f t="shared" si="2"/>
        <v>0</v>
      </c>
      <c r="AF39" s="489"/>
    </row>
    <row r="40" spans="1:35" s="309" customFormat="1" ht="9.6" customHeight="1" x14ac:dyDescent="0.2">
      <c r="A40" s="314"/>
      <c r="B40" s="315"/>
      <c r="C40" s="315"/>
      <c r="D40" s="315"/>
      <c r="E40" s="316"/>
      <c r="F40" s="316"/>
      <c r="G40" s="317"/>
      <c r="H40" s="318" t="s">
        <v>28</v>
      </c>
      <c r="I40" s="319"/>
      <c r="J40" s="320" t="str">
        <f>UPPER(IF(OR(I40="a",I40="as"),E39,IF(OR(I40="b",I40="bs"),E41,)))</f>
        <v/>
      </c>
      <c r="K40" s="483">
        <f>IF(OR(I40="a",I40="as"),I39,IF(OR(I40="b",I40="bs"),I41,))</f>
        <v>0</v>
      </c>
      <c r="L40" s="302"/>
      <c r="M40" s="336"/>
      <c r="N40" s="304"/>
      <c r="O40" s="305"/>
      <c r="P40" s="304"/>
      <c r="Q40" s="343"/>
      <c r="R40" s="308"/>
      <c r="U40" s="458" t="str">
        <f>IF(OR(I40="a",I40="as"),C39,IF(OR(I40="b",I40="bs"),C41,""))</f>
        <v/>
      </c>
      <c r="V40" s="364"/>
      <c r="W40" s="373" t="str">
        <f>UPPER(IF($D40="","",VLOOKUP($D40,'[1]ž glavni turnir žrebna lista'!$A$7:$R$38,3)))</f>
        <v/>
      </c>
      <c r="X40" s="373"/>
      <c r="Y40" s="462"/>
      <c r="Z40" s="462"/>
      <c r="AA40" s="462"/>
      <c r="AB40" s="462"/>
      <c r="AC40" s="462"/>
      <c r="AD40" s="462"/>
      <c r="AE40" s="474"/>
      <c r="AF40" s="489"/>
    </row>
    <row r="41" spans="1:35" s="309" customFormat="1" ht="9.6" customHeight="1" x14ac:dyDescent="0.2">
      <c r="A41" s="314">
        <v>18</v>
      </c>
      <c r="B41" s="326" t="str">
        <f>IF($D41="","",VLOOKUP($D41,'[1]ž glavni turnir žrebna lista'!$A$7:$R$38,17))</f>
        <v/>
      </c>
      <c r="C41" s="326" t="str">
        <f>IF($D41="","",VLOOKUP($D41,'[1]ž glavni turnir žrebna lista'!$A$7:$R$38,2))</f>
        <v/>
      </c>
      <c r="D41" s="300"/>
      <c r="E41" s="327" t="str">
        <f>UPPER(IF($D41="","",VLOOKUP($D41,'[1]ž glavni turnir žrebna lista'!$A$7:$R$38,3)))</f>
        <v/>
      </c>
      <c r="F41" s="327" t="str">
        <f>PROPER(IF($D41="","",VLOOKUP($D41,'[1]ž glavni turnir žrebna lista'!$A$7:$R$38,4)))</f>
        <v/>
      </c>
      <c r="G41" s="327"/>
      <c r="H41" s="327" t="str">
        <f>IF($D41="","",VLOOKUP($D41,'[1]ž glavni turnir žrebna lista'!$A$7:$R$38,5))</f>
        <v/>
      </c>
      <c r="I41" s="495" t="str">
        <f>IF($D41="","",VLOOKUP($D41,'[1]ž glavni turnir žrebna lista'!$A$7:$R$38,14))</f>
        <v/>
      </c>
      <c r="J41" s="302"/>
      <c r="K41" s="330"/>
      <c r="L41" s="302"/>
      <c r="M41" s="336"/>
      <c r="N41" s="304"/>
      <c r="O41" s="305"/>
      <c r="P41" s="304"/>
      <c r="Q41" s="343"/>
      <c r="R41" s="308"/>
      <c r="U41" s="458" t="str">
        <f>IF($D41="","",VLOOKUP($D41,'[1]ž glavni turnir žrebna lista'!$A$7:$R$38,2))</f>
        <v/>
      </c>
      <c r="V41" s="589" t="s">
        <v>31</v>
      </c>
      <c r="W41" s="589"/>
      <c r="X41" s="589"/>
      <c r="Y41" s="589"/>
      <c r="Z41" s="589"/>
      <c r="AA41" s="355"/>
      <c r="AB41" s="355"/>
      <c r="AC41" s="355"/>
      <c r="AD41" s="355"/>
      <c r="AE41" s="356"/>
      <c r="AF41" s="357"/>
      <c r="AG41" s="358" t="s">
        <v>32</v>
      </c>
      <c r="AH41" s="357"/>
      <c r="AI41" s="357"/>
    </row>
    <row r="42" spans="1:35" s="309" customFormat="1" ht="9.6" customHeight="1" x14ac:dyDescent="0.2">
      <c r="A42" s="314"/>
      <c r="B42" s="315"/>
      <c r="C42" s="315"/>
      <c r="D42" s="331"/>
      <c r="E42" s="316"/>
      <c r="F42" s="316"/>
      <c r="G42" s="317"/>
      <c r="H42" s="316"/>
      <c r="I42" s="332"/>
      <c r="J42" s="318" t="s">
        <v>28</v>
      </c>
      <c r="K42" s="333"/>
      <c r="L42" s="320" t="str">
        <f>UPPER(IF(OR(K42="a",K42="as"),J40,IF(OR(K42="b",K42="bs"),J44,)))</f>
        <v/>
      </c>
      <c r="M42" s="483">
        <f>IF(OR(K42="a",K42="as"),K40,IF(OR(K42="b",K42="bs"),K44,))</f>
        <v>0</v>
      </c>
      <c r="N42" s="304"/>
      <c r="O42" s="305"/>
      <c r="P42" s="304"/>
      <c r="Q42" s="343"/>
      <c r="R42" s="308"/>
      <c r="U42" s="458" t="str">
        <f>IF(OR(K42="a",K42="as"),U40,IF(OR(K42="b",K42="bs"),U44,""))</f>
        <v/>
      </c>
      <c r="V42" s="357"/>
      <c r="W42" s="359"/>
      <c r="X42" s="360"/>
      <c r="Y42" s="355"/>
      <c r="Z42" s="355"/>
      <c r="AA42" s="355"/>
      <c r="AB42" s="355"/>
      <c r="AC42" s="355"/>
      <c r="AD42" s="355"/>
      <c r="AE42" s="356"/>
      <c r="AF42" s="357"/>
      <c r="AG42" s="357"/>
      <c r="AH42" s="357"/>
      <c r="AI42" s="357"/>
    </row>
    <row r="43" spans="1:35" s="309" customFormat="1" ht="9.6" customHeight="1" x14ac:dyDescent="0.2">
      <c r="A43" s="314">
        <v>19</v>
      </c>
      <c r="B43" s="326" t="str">
        <f>IF($D43="","",VLOOKUP($D43,'[1]ž glavni turnir žrebna lista'!$A$7:$R$38,17))</f>
        <v/>
      </c>
      <c r="C43" s="326" t="str">
        <f>IF($D43="","",VLOOKUP($D43,'[1]ž glavni turnir žrebna lista'!$A$7:$R$38,2))</f>
        <v/>
      </c>
      <c r="D43" s="300"/>
      <c r="E43" s="327" t="str">
        <f>UPPER(IF($D43="","",VLOOKUP($D43,'[1]ž glavni turnir žrebna lista'!$A$7:$R$38,3)))</f>
        <v/>
      </c>
      <c r="F43" s="327" t="str">
        <f>PROPER(IF($D43="","",VLOOKUP($D43,'[1]ž glavni turnir žrebna lista'!$A$7:$R$38,4)))</f>
        <v/>
      </c>
      <c r="G43" s="327"/>
      <c r="H43" s="327" t="str">
        <f>IF($D43="","",VLOOKUP($D43,'[1]ž glavni turnir žrebna lista'!$A$7:$R$38,5))</f>
        <v/>
      </c>
      <c r="I43" s="483" t="str">
        <f>IF($D43="","",VLOOKUP($D43,'[1]ž glavni turnir žrebna lista'!$A$7:$R$38,14))</f>
        <v/>
      </c>
      <c r="J43" s="302"/>
      <c r="K43" s="338"/>
      <c r="L43" s="302"/>
      <c r="M43" s="339"/>
      <c r="N43" s="304"/>
      <c r="O43" s="305"/>
      <c r="P43" s="304"/>
      <c r="Q43" s="343"/>
      <c r="R43" s="308"/>
      <c r="U43" s="458" t="str">
        <f>IF($D43="","",VLOOKUP($D43,'[1]ž glavni turnir žrebna lista'!$A$7:$R$38,2))</f>
        <v/>
      </c>
      <c r="V43" s="361" t="s">
        <v>21</v>
      </c>
      <c r="W43" s="359" t="s">
        <v>15</v>
      </c>
      <c r="X43" s="359" t="s">
        <v>16</v>
      </c>
      <c r="Y43" s="355" t="s">
        <v>22</v>
      </c>
      <c r="Z43" s="355" t="s">
        <v>23</v>
      </c>
      <c r="AA43" s="355" t="s">
        <v>18</v>
      </c>
      <c r="AB43" s="355" t="s">
        <v>19</v>
      </c>
      <c r="AC43" s="355" t="s">
        <v>20</v>
      </c>
      <c r="AD43" s="355"/>
      <c r="AE43" s="362" t="s">
        <v>26</v>
      </c>
      <c r="AF43" s="357"/>
      <c r="AG43" s="359" t="s">
        <v>15</v>
      </c>
      <c r="AH43" s="359" t="s">
        <v>16</v>
      </c>
      <c r="AI43" s="358" t="s">
        <v>26</v>
      </c>
    </row>
    <row r="44" spans="1:35" s="309" customFormat="1" ht="9.6" customHeight="1" x14ac:dyDescent="0.2">
      <c r="A44" s="314"/>
      <c r="B44" s="315"/>
      <c r="C44" s="315"/>
      <c r="D44" s="331"/>
      <c r="E44" s="316"/>
      <c r="F44" s="316"/>
      <c r="G44" s="317"/>
      <c r="H44" s="318" t="s">
        <v>28</v>
      </c>
      <c r="I44" s="319"/>
      <c r="J44" s="320" t="str">
        <f>UPPER(IF(OR(I44="a",I44="as"),E43,IF(OR(I44="b",I44="bs"),E45,)))</f>
        <v/>
      </c>
      <c r="K44" s="495">
        <f>IF(OR(I44="a",I44="as"),I43,IF(OR(I44="b",I44="bs"),I45,))</f>
        <v>0</v>
      </c>
      <c r="L44" s="302"/>
      <c r="M44" s="339"/>
      <c r="N44" s="304"/>
      <c r="O44" s="305"/>
      <c r="P44" s="304"/>
      <c r="Q44" s="343"/>
      <c r="R44" s="308"/>
      <c r="U44" s="458" t="str">
        <f>IF(OR(I44="a",I44="as"),C43,IF(OR(I44="b",I44="bs"),C45,""))</f>
        <v/>
      </c>
      <c r="V44" s="359"/>
      <c r="W44" s="359"/>
      <c r="X44" s="359"/>
      <c r="Y44" s="355"/>
      <c r="Z44" s="355"/>
      <c r="AA44" s="355"/>
      <c r="AB44" s="355"/>
      <c r="AC44" s="355"/>
      <c r="AD44" s="355"/>
      <c r="AE44" s="362"/>
      <c r="AF44" s="357"/>
      <c r="AG44" s="359"/>
      <c r="AH44" s="359"/>
      <c r="AI44" s="358"/>
    </row>
    <row r="45" spans="1:35" s="309" customFormat="1" ht="9.6" customHeight="1" x14ac:dyDescent="0.2">
      <c r="A45" s="314">
        <v>20</v>
      </c>
      <c r="B45" s="326" t="str">
        <f>IF($D45="","",VLOOKUP($D45,'[1]ž glavni turnir žrebna lista'!$A$7:$R$38,17))</f>
        <v/>
      </c>
      <c r="C45" s="327" t="str">
        <f>IF($D45="","",VLOOKUP($D45,'[1]ž glavni turnir žrebna lista'!$A$7:$R$38,2))</f>
        <v/>
      </c>
      <c r="D45" s="300"/>
      <c r="E45" s="327" t="str">
        <f>UPPER(IF($D45="","",VLOOKUP($D45,'[1]ž glavni turnir žrebna lista'!$A$7:$R$38,3)))</f>
        <v/>
      </c>
      <c r="F45" s="327" t="str">
        <f>PROPER(IF($D45="","",VLOOKUP($D45,'[1]ž glavni turnir žrebna lista'!$A$7:$R$38,4)))</f>
        <v/>
      </c>
      <c r="G45" s="327"/>
      <c r="H45" s="327" t="str">
        <f>IF($D45="","",VLOOKUP($D45,'[1]ž glavni turnir žrebna lista'!$A$7:$R$38,5))</f>
        <v/>
      </c>
      <c r="I45" s="495" t="str">
        <f>IF($D45="","",VLOOKUP($D45,'[1]ž glavni turnir žrebna lista'!$A$7:$R$38,14))</f>
        <v/>
      </c>
      <c r="J45" s="302"/>
      <c r="K45" s="303"/>
      <c r="L45" s="302"/>
      <c r="M45" s="339"/>
      <c r="N45" s="304"/>
      <c r="O45" s="305"/>
      <c r="P45" s="304"/>
      <c r="Q45" s="343"/>
      <c r="R45" s="308"/>
      <c r="U45" s="458" t="str">
        <f>IF($D45="","",VLOOKUP($D45,'[1]ž glavni turnir žrebna lista'!$A$7:$R$38,2))</f>
        <v/>
      </c>
      <c r="V45" s="359">
        <v>1</v>
      </c>
      <c r="W45" s="359" t="str">
        <f>UPPER(IF($D$7="","",VLOOKUP($D$7,'[1]ž glavni turnir žrebna lista'!$A$7:$R$38,3)))</f>
        <v/>
      </c>
      <c r="X45" s="359" t="str">
        <f>PROPER(IF($D$7="","",VLOOKUP($D$7,'[1]ž glavni turnir žrebna lista'!$A$7:$R$38,4)))</f>
        <v/>
      </c>
      <c r="Y45" s="369" t="str">
        <f>IF($W$45="","",IF($U$7&lt;&gt;$U$8,"",IF($J$9="bb",1,IF($J$9="","0",$I$9))))</f>
        <v/>
      </c>
      <c r="Z45" s="355" t="str">
        <f>IF($W$45="","",IF($U$10&lt;&gt;$U$7,"",IF($L$11="bb",1,IF($L$11="","0",$K$12))))</f>
        <v/>
      </c>
      <c r="AA45" s="355" t="str">
        <f>IF($W$45="","",IF($U$14&lt;&gt;$U$7,"",IF($N$15="bb",1,IF($N$15="","0",$M$18))))</f>
        <v/>
      </c>
      <c r="AB45" s="355" t="str">
        <f>IF($W$45="","",IF($U$22&lt;&gt;$U$7,"",IF($P$23="bb",1,IF($P$23="","0",$O$30))))</f>
        <v/>
      </c>
      <c r="AC45" s="355" t="str">
        <f>IF($W$45="","",IF($U$38&lt;&gt;$U$7,"",IF($P$39="bb",1,IF($P$39="","0",$Q$54))))</f>
        <v/>
      </c>
      <c r="AD45" s="355"/>
      <c r="AE45" s="366">
        <f>IF($C$2="B turnir",SUM(Y45:AD45)*0.1,SUM(Y45:AD45))</f>
        <v>0</v>
      </c>
      <c r="AF45" s="359" t="str">
        <f>IF($C7="","",'ž glavni 32'!$C$7)</f>
        <v/>
      </c>
      <c r="AG45" s="359" t="str">
        <f>UPPER(IF($D$7="","",VLOOKUP($D$7,'[1]ž glavni turnir žrebna lista'!$A$7:$R$38,3)))</f>
        <v/>
      </c>
      <c r="AH45" s="359" t="str">
        <f>PROPER(IF($D$7="","",VLOOKUP($D$7,'[1]ž glavni turnir žrebna lista'!$A$7:$R$38,4)))</f>
        <v/>
      </c>
      <c r="AI45" s="366">
        <f>SUM(AE7,AE45)</f>
        <v>0</v>
      </c>
    </row>
    <row r="46" spans="1:35" s="309" customFormat="1" ht="9.6" customHeight="1" x14ac:dyDescent="0.2">
      <c r="A46" s="314"/>
      <c r="B46" s="315"/>
      <c r="C46" s="315"/>
      <c r="D46" s="331"/>
      <c r="E46" s="302"/>
      <c r="F46" s="302"/>
      <c r="G46" s="341"/>
      <c r="H46" s="342"/>
      <c r="I46" s="332"/>
      <c r="J46" s="302"/>
      <c r="K46" s="303"/>
      <c r="L46" s="318" t="s">
        <v>28</v>
      </c>
      <c r="M46" s="333"/>
      <c r="N46" s="320" t="s">
        <v>113</v>
      </c>
      <c r="O46" s="483">
        <f>IF(OR(M46="a",M46="as"),M42,IF(OR(M46="b",M46="bs"),M50,))</f>
        <v>0</v>
      </c>
      <c r="P46" s="304"/>
      <c r="Q46" s="343"/>
      <c r="R46" s="308"/>
      <c r="U46" s="458" t="str">
        <f>IF(OR(M46="a",M46="as"),U42,IF(OR(M46="b",M46="bs"),U50,""))</f>
        <v/>
      </c>
      <c r="V46" s="359">
        <v>2</v>
      </c>
      <c r="W46" s="359" t="str">
        <f>UPPER(IF($D$9="","",VLOOKUP($D$9,'[1]ž glavni turnir žrebna lista'!$A$7:$R$38,3)))</f>
        <v/>
      </c>
      <c r="X46" s="359" t="str">
        <f>PROPER(IF($D$9="","",VLOOKUP($D$9,'[1]ž glavni turnir žrebna lista'!$A$7:$R$38,4)))</f>
        <v/>
      </c>
      <c r="Y46" s="355" t="str">
        <f>IF(W46="","",IF($U$9&lt;&gt;$U$8,"",IF($J$9="bb",1,IF($J$9="","0",$I$7))))</f>
        <v/>
      </c>
      <c r="Z46" s="355" t="str">
        <f>IF($W$45="","",IF($U$10&lt;&gt;$U$9,"",IF($L$11="bb",1,IF($L$11="","0",$K$12))))</f>
        <v/>
      </c>
      <c r="AA46" s="355" t="str">
        <f>IF($W$45="","",IF($U$14&lt;&gt;$U$9,"",IF($N$15="bb",1,IF($N$15="","0",$M$18))))</f>
        <v/>
      </c>
      <c r="AB46" s="355" t="str">
        <f>IF($W$45="","",IF($U$22&lt;&gt;$U$9,"",IF($P$23="bb",1,IF($P$23="","0",$O$30))))</f>
        <v/>
      </c>
      <c r="AC46" s="355" t="str">
        <f>IF($W$45="","",IF($U$38&lt;&gt;$U$9,"",IF($P$39="bb",1,IF($P$39="","0",$Q$54))))</f>
        <v/>
      </c>
      <c r="AD46" s="355"/>
      <c r="AE46" s="366">
        <f t="shared" ref="AE46:AE76" si="3">IF($C$2="B turnir",SUM(Y46:AD46)*0.1,SUM(Y46:AD46))</f>
        <v>0</v>
      </c>
      <c r="AF46" s="359" t="str">
        <f>IF($C9="","",'ž glavni 32'!$C$9)</f>
        <v/>
      </c>
      <c r="AG46" s="359" t="str">
        <f>UPPER(IF($D$9="","",VLOOKUP($D$9,'[1]ž glavni turnir žrebna lista'!$A$7:$R$38,3)))</f>
        <v/>
      </c>
      <c r="AH46" s="359" t="str">
        <f>PROPER(IF($D$9="","",VLOOKUP($D$9,'[1]ž glavni turnir žrebna lista'!$A$7:$R$38,4)))</f>
        <v/>
      </c>
      <c r="AI46" s="366">
        <f>SUM(AE8,AE46)</f>
        <v>0</v>
      </c>
    </row>
    <row r="47" spans="1:35" s="309" customFormat="1" ht="9.6" customHeight="1" x14ac:dyDescent="0.2">
      <c r="A47" s="314">
        <v>21</v>
      </c>
      <c r="B47" s="326" t="str">
        <f>IF($D47="","",VLOOKUP($D47,'[1]ž glavni turnir žrebna lista'!$A$7:$R$38,17))</f>
        <v/>
      </c>
      <c r="C47" s="327" t="str">
        <f>IF($D47="","",VLOOKUP($D47,'[1]ž glavni turnir žrebna lista'!$A$7:$R$38,2))</f>
        <v/>
      </c>
      <c r="D47" s="300"/>
      <c r="E47" s="327" t="str">
        <f>UPPER(IF($D47="","",VLOOKUP($D47,'[1]ž glavni turnir žrebna lista'!$A$7:$R$38,3)))</f>
        <v/>
      </c>
      <c r="F47" s="327" t="str">
        <f>PROPER(IF($D47="","",VLOOKUP($D47,'[1]ž glavni turnir žrebna lista'!$A$7:$R$38,4)))</f>
        <v/>
      </c>
      <c r="G47" s="327"/>
      <c r="H47" s="327" t="str">
        <f>IF($D47="","",VLOOKUP($D47,'[1]ž glavni turnir žrebna lista'!$A$7:$R$38,5))</f>
        <v/>
      </c>
      <c r="I47" s="483" t="str">
        <f>IF($D47="","",VLOOKUP($D47,'[1]ž glavni turnir žrebna lista'!$A$7:$R$38,14))</f>
        <v/>
      </c>
      <c r="J47" s="302"/>
      <c r="K47" s="303"/>
      <c r="L47" s="302"/>
      <c r="M47" s="339"/>
      <c r="N47" s="302"/>
      <c r="O47" s="343"/>
      <c r="P47" s="304"/>
      <c r="Q47" s="343"/>
      <c r="R47" s="308"/>
      <c r="U47" s="458" t="str">
        <f>IF($D47="","",VLOOKUP($D47,'[1]ž glavni turnir žrebna lista'!$A$7:$R$38,2))</f>
        <v/>
      </c>
      <c r="V47" s="359">
        <v>3</v>
      </c>
      <c r="W47" s="359" t="str">
        <f>UPPER(IF($D$11="","",VLOOKUP($D$11,'[1]ž glavni turnir žrebna lista'!$A$7:$R$38,3)))</f>
        <v/>
      </c>
      <c r="X47" s="359" t="str">
        <f>PROPER(IF($D$11="","",VLOOKUP($D$11,'[1]ž glavni turnir žrebna lista'!$A$7:$R$38,4)))</f>
        <v/>
      </c>
      <c r="Y47" s="355" t="str">
        <f>IF(W47="","",IF($U$11&lt;&gt;$U$12,"",IF($J$13="bb",1,IF($J$13="","0",$I$13))))</f>
        <v/>
      </c>
      <c r="Z47" s="355" t="str">
        <f>IF($W$45="","",IF($U$10&lt;&gt;$U$11,"",IF($L$11="bb",1,IF($L$11="","0",$K$8))))</f>
        <v/>
      </c>
      <c r="AA47" s="355" t="str">
        <f>IF($W$45="","",IF($U$14&lt;&gt;$U$11,"",IF($N$15="bb",1,IF($N$15="","0",$M$18))))</f>
        <v/>
      </c>
      <c r="AB47" s="355" t="str">
        <f>IF($W$45="","",IF($U$22&lt;&gt;$U11,"",IF($P$23="bb",1,IF($P$23="","0",$O$30))))</f>
        <v/>
      </c>
      <c r="AC47" s="355" t="str">
        <f>IF($W$45="","",IF($U$38&lt;&gt;$U$11,"",IF($P$39="bb",1,IF($P$39="","0",$Q$54))))</f>
        <v/>
      </c>
      <c r="AD47" s="355"/>
      <c r="AE47" s="366">
        <f t="shared" si="3"/>
        <v>0</v>
      </c>
      <c r="AF47" s="359" t="str">
        <f>IF($C11="","",'ž glavni 32'!$C$11)</f>
        <v/>
      </c>
      <c r="AG47" s="359" t="str">
        <f>UPPER(IF($D$11="","",VLOOKUP($D$11,'[1]ž glavni turnir žrebna lista'!$A$7:$R$38,3)))</f>
        <v/>
      </c>
      <c r="AH47" s="359" t="str">
        <f>PROPER(IF($D$11="","",VLOOKUP($D$11,'[1]ž glavni turnir žrebna lista'!$A$7:$R$38,4)))</f>
        <v/>
      </c>
      <c r="AI47" s="366">
        <f t="shared" ref="AI47:AI76" si="4">SUM(AE9,AE47)</f>
        <v>0</v>
      </c>
    </row>
    <row r="48" spans="1:35" s="309" customFormat="1" ht="9.6" customHeight="1" x14ac:dyDescent="0.2">
      <c r="A48" s="314"/>
      <c r="B48" s="315"/>
      <c r="C48" s="315"/>
      <c r="D48" s="331"/>
      <c r="E48" s="316"/>
      <c r="F48" s="316"/>
      <c r="G48" s="317"/>
      <c r="H48" s="318" t="s">
        <v>28</v>
      </c>
      <c r="I48" s="319"/>
      <c r="J48" s="320" t="str">
        <f>UPPER(IF(OR(I48="a",I48="as"),E47,IF(OR(I48="b",I48="bs"),E49,)))</f>
        <v/>
      </c>
      <c r="K48" s="483">
        <f>IF(OR(I48="a",I48="as"),I47,IF(OR(I48="b",I48="bs"),I49,))</f>
        <v>0</v>
      </c>
      <c r="L48" s="302"/>
      <c r="M48" s="339"/>
      <c r="N48" s="304"/>
      <c r="O48" s="343"/>
      <c r="P48" s="304"/>
      <c r="Q48" s="343"/>
      <c r="R48" s="308"/>
      <c r="U48" s="458" t="str">
        <f>IF(OR(I48="a",I48="as"),C47,IF(OR(I48="b",I48="bs"),C49,""))</f>
        <v/>
      </c>
      <c r="V48" s="359">
        <v>4</v>
      </c>
      <c r="W48" s="359" t="str">
        <f>UPPER(IF($D$13="","",VLOOKUP($D$13,'[1]ž glavni turnir žrebna lista'!$A$7:$R$38,3)))</f>
        <v/>
      </c>
      <c r="X48" s="359" t="str">
        <f>PROPER(IF($D$13="","",VLOOKUP($D$13,'[1]ž glavni turnir žrebna lista'!$A$7:$R$38,4)))</f>
        <v/>
      </c>
      <c r="Y48" s="355" t="str">
        <f>IF(W48="","",IF($U$12&lt;&gt;$U$13,"",IF($J$13="bb",1,IF($J$13="","0",$I$11))))</f>
        <v/>
      </c>
      <c r="Z48" s="355" t="str">
        <f>IF($W$45="","",IF($U$10&lt;&gt;$U$13,"",IF($L$11="bb",1,IF($L$11="","0",$K$8))))</f>
        <v/>
      </c>
      <c r="AA48" s="355" t="str">
        <f>IF($W$45="","",IF($U$14&lt;&gt;$U$13,"",IF($N$15="bb",1,IF($N$15="","0",$M$18))))</f>
        <v/>
      </c>
      <c r="AB48" s="355" t="str">
        <f>IF($W$45="","",IF($U$22&lt;&gt;$U$13,"",IF($P$23="bb",1,IF($P$23="","0",$O$30))))</f>
        <v/>
      </c>
      <c r="AC48" s="355" t="str">
        <f>IF($W$45="","",IF($U$38&lt;&gt;$U$13,"",IF($P$39="bb",1,IF($P$39="","0",$Q$54))))</f>
        <v/>
      </c>
      <c r="AD48" s="355"/>
      <c r="AE48" s="366">
        <f t="shared" si="3"/>
        <v>0</v>
      </c>
      <c r="AF48" s="359" t="str">
        <f>IF($C13="","",'ž glavni 32'!$C$13)</f>
        <v/>
      </c>
      <c r="AG48" s="359" t="str">
        <f>UPPER(IF($D$13="","",VLOOKUP($D$13,'[1]ž glavni turnir žrebna lista'!$A$7:$R$38,3)))</f>
        <v/>
      </c>
      <c r="AH48" s="359" t="str">
        <f>PROPER(IF($D$13="","",VLOOKUP($D$13,'[1]ž glavni turnir žrebna lista'!$A$7:$R$38,4)))</f>
        <v/>
      </c>
      <c r="AI48" s="366">
        <f t="shared" si="4"/>
        <v>0</v>
      </c>
    </row>
    <row r="49" spans="1:35" s="309" customFormat="1" ht="9.6" customHeight="1" x14ac:dyDescent="0.2">
      <c r="A49" s="314">
        <v>22</v>
      </c>
      <c r="B49" s="326" t="str">
        <f>IF($D49="","",VLOOKUP($D49,'[1]ž glavni turnir žrebna lista'!$A$7:$R$38,17))</f>
        <v/>
      </c>
      <c r="C49" s="326" t="str">
        <f>IF($D49="","",VLOOKUP($D49,'[1]ž glavni turnir žrebna lista'!$A$7:$R$38,2))</f>
        <v/>
      </c>
      <c r="D49" s="300"/>
      <c r="E49" s="327" t="str">
        <f>UPPER(IF($D49="","",VLOOKUP($D49,'[1]ž glavni turnir žrebna lista'!$A$7:$R$38,3)))</f>
        <v/>
      </c>
      <c r="F49" s="327" t="str">
        <f>PROPER(IF($D49="","",VLOOKUP($D49,'[1]ž glavni turnir žrebna lista'!$A$7:$R$38,4)))</f>
        <v/>
      </c>
      <c r="G49" s="327"/>
      <c r="H49" s="327" t="str">
        <f>IF($D49="","",VLOOKUP($D49,'[1]ž glavni turnir žrebna lista'!$A$7:$R$38,5))</f>
        <v/>
      </c>
      <c r="I49" s="495" t="str">
        <f>IF($D49="","",VLOOKUP($D49,'[1]ž glavni turnir žrebna lista'!$A$7:$R$38,14))</f>
        <v/>
      </c>
      <c r="J49" s="302"/>
      <c r="K49" s="330"/>
      <c r="L49" s="302"/>
      <c r="M49" s="339"/>
      <c r="N49" s="304"/>
      <c r="O49" s="343"/>
      <c r="P49" s="304"/>
      <c r="Q49" s="343"/>
      <c r="R49" s="308"/>
      <c r="U49" s="458" t="str">
        <f>IF($D49="","",VLOOKUP($D49,'[1]ž glavni turnir žrebna lista'!$A$7:$R$38,2))</f>
        <v/>
      </c>
      <c r="V49" s="359">
        <v>5</v>
      </c>
      <c r="W49" s="359" t="str">
        <f>UPPER(IF($D$15="","",VLOOKUP($D$15,'[1]ž glavni turnir žrebna lista'!$A$7:$R$38,3)))</f>
        <v/>
      </c>
      <c r="X49" s="359" t="str">
        <f>PROPER(IF($D$15="","",VLOOKUP($D$15,'[1]ž glavni turnir žrebna lista'!$A$7:$R$38,4)))</f>
        <v/>
      </c>
      <c r="Y49" s="355" t="str">
        <f>IF(W49="","",IF($U$16&lt;&gt;$U$15,"",IF($J$17="bb",1,IF($J$17="","0",$I$17))))</f>
        <v/>
      </c>
      <c r="Z49" s="355" t="str">
        <f>IF($W$45="","",IF($U$18&lt;&gt;$U$15,"",IF($L$19="bb",1,IF($L$19="","0",$K$20))))</f>
        <v/>
      </c>
      <c r="AA49" s="355" t="str">
        <f>IF($W$45="","",IF($U$14&lt;&gt;$U$15,"",IF($N$15="bb",1,IF($N$15="","0",$M$10))))</f>
        <v/>
      </c>
      <c r="AB49" s="355" t="str">
        <f>IF($W$45="","",IF($U$22&lt;&gt;$U$15,"",IF($P$23="bb",1,IF($P$23="","0",$O$30))))</f>
        <v/>
      </c>
      <c r="AC49" s="355" t="str">
        <f>IF($W$45="","",IF($U$38&lt;&gt;$U$15,"",IF($P$39="bb",1,IF($P$39="","0",$Q$54))))</f>
        <v/>
      </c>
      <c r="AD49" s="355"/>
      <c r="AE49" s="366">
        <f t="shared" si="3"/>
        <v>0</v>
      </c>
      <c r="AF49" s="359" t="str">
        <f>IF($C15="","",'ž glavni 32'!$C$15)</f>
        <v/>
      </c>
      <c r="AG49" s="359" t="str">
        <f>UPPER(IF($D$15="","",VLOOKUP($D$15,'[1]ž glavni turnir žrebna lista'!$A$7:$R$38,3)))</f>
        <v/>
      </c>
      <c r="AH49" s="359" t="str">
        <f>PROPER(IF($D$15="","",VLOOKUP($D$15,'[1]ž glavni turnir žrebna lista'!$A$7:$R$38,4)))</f>
        <v/>
      </c>
      <c r="AI49" s="366">
        <f t="shared" si="4"/>
        <v>0</v>
      </c>
    </row>
    <row r="50" spans="1:35" s="309" customFormat="1" ht="9.6" customHeight="1" x14ac:dyDescent="0.2">
      <c r="A50" s="314"/>
      <c r="B50" s="315"/>
      <c r="C50" s="315"/>
      <c r="D50" s="331"/>
      <c r="E50" s="316"/>
      <c r="F50" s="316"/>
      <c r="G50" s="317"/>
      <c r="H50" s="302"/>
      <c r="I50" s="332"/>
      <c r="J50" s="318" t="s">
        <v>28</v>
      </c>
      <c r="K50" s="333"/>
      <c r="L50" s="320" t="str">
        <f>UPPER(IF(OR(K50="a",K50="as"),J48,IF(OR(K50="b",K50="bs"),J52,)))</f>
        <v/>
      </c>
      <c r="M50" s="495">
        <f>IF(OR(K50="a",K50="as"),K48,IF(OR(K50="b",K50="bs"),K52,))</f>
        <v>0</v>
      </c>
      <c r="N50" s="304"/>
      <c r="O50" s="343"/>
      <c r="P50" s="304"/>
      <c r="Q50" s="343"/>
      <c r="R50" s="308"/>
      <c r="U50" s="458" t="str">
        <f>IF(OR(K50="a",K50="as"),U48,IF(OR(K50="b",K50="bs"),U52,""))</f>
        <v/>
      </c>
      <c r="V50" s="359">
        <v>6</v>
      </c>
      <c r="W50" s="359" t="str">
        <f>UPPER(IF($D$17="","",VLOOKUP($D$17,'[1]ž glavni turnir žrebna lista'!$A$7:$R$38,3)))</f>
        <v/>
      </c>
      <c r="X50" s="359" t="str">
        <f>PROPER(IF($D$17="","",VLOOKUP($D$17,'[1]ž glavni turnir žrebna lista'!$A$7:$R$38,4)))</f>
        <v/>
      </c>
      <c r="Y50" s="355" t="str">
        <f>IF(W50="","",IF($U$16&lt;&gt;$U$17,"",IF($J$17="bb",1,IF($J$17="","0",$I$15))))</f>
        <v/>
      </c>
      <c r="Z50" s="355" t="str">
        <f>IF($W$45="","",IF($U$18&lt;&gt;$U$17,"",IF($L$19="bb",1,IF($L$19="","0",$K$20))))</f>
        <v/>
      </c>
      <c r="AA50" s="355" t="str">
        <f>IF($W$45="","",IF($U$14&lt;&gt;$U$17,"",IF($N$15="bb",1,IF($N$15="","0",$M$10))))</f>
        <v/>
      </c>
      <c r="AB50" s="355" t="str">
        <f>IF($W$45="","",IF($U$22&lt;&gt;$U$17,"",IF($P$23="bb",1,IF($P$23="","0",$O$30))))</f>
        <v/>
      </c>
      <c r="AC50" s="355" t="str">
        <f>IF($W$45="","",IF($U$38&lt;&gt;$U$17,"",IF($P$39="bb",1,IF($P$39="","0",$Q$54))))</f>
        <v/>
      </c>
      <c r="AD50" s="355"/>
      <c r="AE50" s="366">
        <f t="shared" si="3"/>
        <v>0</v>
      </c>
      <c r="AF50" s="359" t="str">
        <f>IF($C17="","",'ž glavni 32'!$C$17)</f>
        <v/>
      </c>
      <c r="AG50" s="359" t="str">
        <f>UPPER(IF($D$17="","",VLOOKUP($D$17,'[1]ž glavni turnir žrebna lista'!$A$7:$R$38,3)))</f>
        <v/>
      </c>
      <c r="AH50" s="359" t="str">
        <f>PROPER(IF($D$17="","",VLOOKUP($D$17,'[1]ž glavni turnir žrebna lista'!$A$7:$R$38,4)))</f>
        <v/>
      </c>
      <c r="AI50" s="366">
        <f t="shared" si="4"/>
        <v>0</v>
      </c>
    </row>
    <row r="51" spans="1:35" s="309" customFormat="1" ht="9.6" customHeight="1" x14ac:dyDescent="0.2">
      <c r="A51" s="314">
        <v>23</v>
      </c>
      <c r="B51" s="326" t="str">
        <f>IF($D51="","",VLOOKUP($D51,'[1]ž glavni turnir žrebna lista'!$A$7:$R$38,17))</f>
        <v/>
      </c>
      <c r="C51" s="326" t="str">
        <f>IF($D51="","",VLOOKUP($D51,'[1]ž glavni turnir žrebna lista'!$A$7:$R$38,2))</f>
        <v/>
      </c>
      <c r="D51" s="300"/>
      <c r="E51" s="327" t="str">
        <f>UPPER(IF($D51="","",VLOOKUP($D51,'[1]ž glavni turnir žrebna lista'!$A$7:$R$38,3)))</f>
        <v/>
      </c>
      <c r="F51" s="327" t="str">
        <f>PROPER(IF($D51="","",VLOOKUP($D51,'[1]ž glavni turnir žrebna lista'!$A$7:$R$38,4)))</f>
        <v/>
      </c>
      <c r="G51" s="327"/>
      <c r="H51" s="327" t="str">
        <f>IF($D51="","",VLOOKUP($D51,'[1]ž glavni turnir žrebna lista'!$A$7:$R$38,5))</f>
        <v/>
      </c>
      <c r="I51" s="483" t="str">
        <f>IF($D51="","",VLOOKUP($D51,'[1]ž glavni turnir žrebna lista'!$A$7:$R$38,14))</f>
        <v/>
      </c>
      <c r="J51" s="302"/>
      <c r="K51" s="338"/>
      <c r="L51" s="302"/>
      <c r="M51" s="336"/>
      <c r="N51" s="304"/>
      <c r="O51" s="343"/>
      <c r="P51" s="304"/>
      <c r="Q51" s="343"/>
      <c r="R51" s="308"/>
      <c r="U51" s="458" t="str">
        <f>IF($D51="","",VLOOKUP($D51,'[1]ž glavni turnir žrebna lista'!$A$7:$R$38,2))</f>
        <v/>
      </c>
      <c r="V51" s="359">
        <v>7</v>
      </c>
      <c r="W51" s="359" t="str">
        <f>UPPER(IF($D$19="","",VLOOKUP($D$19,'[1]ž glavni turnir žrebna lista'!$A$7:$R$38,3)))</f>
        <v/>
      </c>
      <c r="X51" s="359" t="str">
        <f>PROPER(IF($D$19="","",VLOOKUP($D$19,'[1]ž glavni turnir žrebna lista'!$A$7:$R$38,4)))</f>
        <v/>
      </c>
      <c r="Y51" s="355" t="str">
        <f>IF(W51="","",IF($U$20&lt;&gt;$U$19,"",IF($J$21="bb",1,IF($J$21="","0",$I$21))))</f>
        <v/>
      </c>
      <c r="Z51" s="355" t="str">
        <f>IF($W$45="","",IF($U$18&lt;&gt;$U$19,"",IF($L$19="bb",1,IF($L$19="","0",$K$16))))</f>
        <v/>
      </c>
      <c r="AA51" s="355" t="str">
        <f>IF($W$45="","",IF($U$14&lt;&gt;$U$19,"",IF($N$15="bb",1,IF($N$15="","0",$M$10))))</f>
        <v/>
      </c>
      <c r="AB51" s="355" t="str">
        <f>IF($W$45="","",IF($U$22&lt;&gt;$U$19,"",IF($P$23="bb",1,IF($P$23="","0",$O$30))))</f>
        <v/>
      </c>
      <c r="AC51" s="355" t="str">
        <f>IF($W$45="","",IF($U$38&lt;&gt;$U$19,"",IF($P$39="bb",1,IF($P$39="","0",$Q$54))))</f>
        <v/>
      </c>
      <c r="AD51" s="355"/>
      <c r="AE51" s="366">
        <f t="shared" si="3"/>
        <v>0</v>
      </c>
      <c r="AF51" s="359" t="str">
        <f>IF($C19="","",'ž glavni 32'!$C$19)</f>
        <v/>
      </c>
      <c r="AG51" s="359" t="str">
        <f>UPPER(IF($D$19="","",VLOOKUP($D$19,'[1]ž glavni turnir žrebna lista'!$A$7:$R$38,3)))</f>
        <v/>
      </c>
      <c r="AH51" s="359" t="str">
        <f>PROPER(IF($D$19="","",VLOOKUP($D$19,'[1]ž glavni turnir žrebna lista'!$A$7:$R$38,4)))</f>
        <v/>
      </c>
      <c r="AI51" s="366">
        <f t="shared" si="4"/>
        <v>0</v>
      </c>
    </row>
    <row r="52" spans="1:35" s="309" customFormat="1" ht="9.6" customHeight="1" x14ac:dyDescent="0.2">
      <c r="A52" s="314"/>
      <c r="B52" s="315"/>
      <c r="C52" s="315"/>
      <c r="D52" s="315"/>
      <c r="E52" s="316"/>
      <c r="F52" s="316"/>
      <c r="G52" s="317"/>
      <c r="H52" s="318" t="s">
        <v>28</v>
      </c>
      <c r="I52" s="319"/>
      <c r="J52" s="320" t="str">
        <f>UPPER(IF(OR(I52="a",I52="as"),E51,IF(OR(I52="b",I52="bs"),E53,)))</f>
        <v/>
      </c>
      <c r="K52" s="495">
        <f>IF(OR(I52="a",I52="as"),I51,IF(OR(I52="b",I52="bs"),I53,))</f>
        <v>0</v>
      </c>
      <c r="L52" s="302"/>
      <c r="M52" s="336"/>
      <c r="N52" s="304"/>
      <c r="O52" s="343"/>
      <c r="P52" s="304"/>
      <c r="Q52" s="343"/>
      <c r="R52" s="308"/>
      <c r="U52" s="458" t="str">
        <f>IF(OR(I52="a",I52="as"),C51,IF(OR(I52="b",I52="bs"),C53,""))</f>
        <v/>
      </c>
      <c r="V52" s="359">
        <v>8</v>
      </c>
      <c r="W52" s="359" t="str">
        <f>UPPER(IF($D$21="","",VLOOKUP($D$21,'[1]ž glavni turnir žrebna lista'!$A$7:$R$38,3)))</f>
        <v/>
      </c>
      <c r="X52" s="359" t="str">
        <f>PROPER(IF($D$21="","",VLOOKUP($D$21,'[1]ž glavni turnir žrebna lista'!$A$7:$R$38,4)))</f>
        <v/>
      </c>
      <c r="Y52" s="355" t="str">
        <f>IF(W52="","",IF($U$20&lt;&gt;$U$21,"",IF($J$21="bb",1,IF($J$21="","0",$I$19))))</f>
        <v/>
      </c>
      <c r="Z52" s="355" t="str">
        <f>IF($W$45="","",IF($U$18&lt;&gt;$U$21,"",IF($L$19="bb",1,IF($L$19="","0",$K$16))))</f>
        <v/>
      </c>
      <c r="AA52" s="355" t="str">
        <f>IF($W$45="","",IF($U$14&lt;&gt;$U$21,"",IF($N$15="bb",1,IF($N$15="","0",$M$10))))</f>
        <v/>
      </c>
      <c r="AB52" s="355" t="str">
        <f>IF($W$45="","",IF($U$22&lt;&gt;$U$21,"",IF($P$23="bb",1,IF($P$23="","0",$O$30))))</f>
        <v/>
      </c>
      <c r="AC52" s="355" t="str">
        <f>IF($W$45="","",IF($U$38&lt;&gt;$U$21,"",IF($P$39="bb",1,IF($P$39="","0",$Q$54))))</f>
        <v/>
      </c>
      <c r="AD52" s="355"/>
      <c r="AE52" s="366">
        <f t="shared" si="3"/>
        <v>0</v>
      </c>
      <c r="AF52" s="359" t="str">
        <f>IF($C21="","",'ž glavni 32'!$C$21)</f>
        <v/>
      </c>
      <c r="AG52" s="359" t="str">
        <f>UPPER(IF($D$21="","",VLOOKUP($D$21,'[1]ž glavni turnir žrebna lista'!$A$7:$R$38,3)))</f>
        <v/>
      </c>
      <c r="AH52" s="359" t="str">
        <f>PROPER(IF($D$21="","",VLOOKUP($D$21,'[1]ž glavni turnir žrebna lista'!$A$7:$R$38,4)))</f>
        <v/>
      </c>
      <c r="AI52" s="366">
        <f t="shared" si="4"/>
        <v>0</v>
      </c>
    </row>
    <row r="53" spans="1:35" s="309" customFormat="1" ht="9.6" customHeight="1" x14ac:dyDescent="0.2">
      <c r="A53" s="298">
        <v>24</v>
      </c>
      <c r="B53" s="299" t="str">
        <f>IF($D53="","",VLOOKUP($D53,'[1]ž glavni turnir žrebna lista'!$A$7:$R$38,17))</f>
        <v/>
      </c>
      <c r="C53" s="299" t="str">
        <f>IF($D53="","",VLOOKUP($D53,'[1]ž glavni turnir žrebna lista'!$A$7:$R$38,2))</f>
        <v/>
      </c>
      <c r="D53" s="300"/>
      <c r="E53" s="299" t="s">
        <v>126</v>
      </c>
      <c r="F53" s="299" t="s">
        <v>127</v>
      </c>
      <c r="G53" s="299"/>
      <c r="H53" s="299" t="str">
        <f>IF($D53="","",VLOOKUP($D53,'[1]ž glavni turnir žrebna lista'!$A$7:$R$38,5))</f>
        <v/>
      </c>
      <c r="I53" s="495" t="str">
        <f>IF($D53="","",VLOOKUP($D53,'[1]ž glavni turnir žrebna lista'!$A$7:$R$38,14))</f>
        <v/>
      </c>
      <c r="J53" s="302"/>
      <c r="K53" s="303"/>
      <c r="L53" s="302"/>
      <c r="M53" s="336"/>
      <c r="N53" s="304"/>
      <c r="O53" s="343"/>
      <c r="P53" s="304"/>
      <c r="Q53" s="343"/>
      <c r="R53" s="308"/>
      <c r="U53" s="458" t="str">
        <f>IF($D53="","",VLOOKUP($D53,'[1]ž glavni turnir žrebna lista'!$A$7:$R$38,2))</f>
        <v/>
      </c>
      <c r="V53" s="359">
        <v>9</v>
      </c>
      <c r="W53" s="359" t="str">
        <f>UPPER(IF($D$23="","",VLOOKUP($D$23,'[1]ž glavni turnir žrebna lista'!$A$7:$R$38,3)))</f>
        <v/>
      </c>
      <c r="X53" s="359" t="str">
        <f>PROPER(IF($D$23="","",VLOOKUP($D$23,'[1]ž glavni turnir žrebna lista'!$A$7:$R$38,4)))</f>
        <v/>
      </c>
      <c r="Y53" s="355" t="str">
        <f>IF(W53="","",IF($U$24&lt;&gt;$U$23,"",IF($J$25="bb",1,IF($J$25="","0",$I$25))))</f>
        <v/>
      </c>
      <c r="Z53" s="355" t="str">
        <f>IF($W$45="","",IF($U$26&lt;&gt;$U$23,"",IF($L$27="bb",1,IF($L$27="","0",$K$28))))</f>
        <v/>
      </c>
      <c r="AA53" s="355" t="str">
        <f>IF($W$45="","",IF($U$30&lt;&gt;$U$23,"",IF($N$31="bb",1,IF($N$31="","0",$M$34))))</f>
        <v/>
      </c>
      <c r="AB53" s="355" t="str">
        <f>IF($W$45="","",IF($U$22&lt;&gt;$U$23,"",IF($P$23="bb",1,IF($P$23="","0",$O$14))))</f>
        <v/>
      </c>
      <c r="AC53" s="355" t="str">
        <f>IF($W$45="","",IF($U$38&lt;&gt;$U$23,"",IF($P$39="bb",1,IF($P$39="","0",$Q$54))))</f>
        <v/>
      </c>
      <c r="AD53" s="355"/>
      <c r="AE53" s="366">
        <f t="shared" si="3"/>
        <v>0</v>
      </c>
      <c r="AF53" s="359" t="str">
        <f>IF($C23="","",'ž glavni 32'!$C$23)</f>
        <v/>
      </c>
      <c r="AG53" s="359" t="str">
        <f>UPPER(IF($D$23="","",VLOOKUP($D$23,'[1]ž glavni turnir žrebna lista'!$A$7:$R$38,3)))</f>
        <v/>
      </c>
      <c r="AH53" s="359" t="str">
        <f>PROPER(IF($D$23="","",VLOOKUP($D$23,'[1]ž glavni turnir žrebna lista'!$A$7:$R$38,4)))</f>
        <v/>
      </c>
      <c r="AI53" s="366">
        <f t="shared" si="4"/>
        <v>0</v>
      </c>
    </row>
    <row r="54" spans="1:35" s="309" customFormat="1" ht="9.6" customHeight="1" x14ac:dyDescent="0.2">
      <c r="A54" s="314"/>
      <c r="B54" s="315"/>
      <c r="C54" s="315"/>
      <c r="D54" s="315"/>
      <c r="E54" s="342"/>
      <c r="F54" s="342"/>
      <c r="G54" s="347"/>
      <c r="H54" s="342"/>
      <c r="I54" s="332"/>
      <c r="J54" s="302"/>
      <c r="K54" s="303"/>
      <c r="L54" s="302"/>
      <c r="M54" s="336"/>
      <c r="N54" s="318" t="s">
        <v>28</v>
      </c>
      <c r="O54" s="333" t="s">
        <v>245</v>
      </c>
      <c r="P54" s="320" t="str">
        <f>UPPER(IF(OR(O54="a",O54="as"),N46,IF(OR(O54="b",O54="bs"),N62,)))</f>
        <v>DAMIŠ DAMJANA</v>
      </c>
      <c r="Q54" s="495">
        <f>IF(OR(O54="a",O54="as"),O46,IF(OR(O54="b",O54="bs"),O62,))</f>
        <v>0</v>
      </c>
      <c r="R54" s="308"/>
      <c r="U54" s="458" t="str">
        <f>IF(OR(O54="a",O54="as"),U46,IF(OR(O54="b",O54="bs"),U62,""))</f>
        <v/>
      </c>
      <c r="V54" s="359">
        <v>10</v>
      </c>
      <c r="W54" s="359" t="str">
        <f>UPPER(IF($D$25="","",VLOOKUP($D$25,'[1]ž glavni turnir žrebna lista'!$A$7:$R$38,3)))</f>
        <v/>
      </c>
      <c r="X54" s="359" t="str">
        <f>PROPER(IF($D$25="","",VLOOKUP($D$25,'[1]ž glavni turnir žrebna lista'!$A$7:$R$38,4)))</f>
        <v/>
      </c>
      <c r="Y54" s="355" t="str">
        <f>IF(W54="","",IF($U$24&lt;&gt;$U$25,"",IF($J$25="bb",1,IF($J$25="","0",$I$23))))</f>
        <v/>
      </c>
      <c r="Z54" s="355" t="str">
        <f>IF($W$45="","",IF($U$26&lt;&gt;$U$25,"",IF($L$27="bb",1,IF($L$27="","0",$K$28))))</f>
        <v/>
      </c>
      <c r="AA54" s="355" t="str">
        <f>IF($W$45="","",IF($U$30&lt;&gt;$U$25,"",IF($N$31="bb",1,IF($N$31="","0",$M$34))))</f>
        <v/>
      </c>
      <c r="AB54" s="355" t="str">
        <f>IF($W$45="","",IF($U$22&lt;&gt;$U$25,"",IF($P$23="bb",1,IF($P$23="","0",$O$14))))</f>
        <v/>
      </c>
      <c r="AC54" s="355" t="str">
        <f>IF($W$45="","",IF($U$38&lt;&gt;$U$25,"",IF($P$39="bb",1,IF($P$39="","0",$Q$54))))</f>
        <v/>
      </c>
      <c r="AD54" s="355"/>
      <c r="AE54" s="366">
        <f t="shared" si="3"/>
        <v>0</v>
      </c>
      <c r="AF54" s="359" t="str">
        <f>IF($C25="","",'ž glavni 32'!$C$25)</f>
        <v/>
      </c>
      <c r="AG54" s="359" t="str">
        <f>UPPER(IF($D$25="","",VLOOKUP($D$25,'[1]ž glavni turnir žrebna lista'!$A$7:$R$38,3)))</f>
        <v/>
      </c>
      <c r="AH54" s="359" t="str">
        <f>PROPER(IF($D$25="","",VLOOKUP($D$25,'[1]ž glavni turnir žrebna lista'!$A$7:$R$38,4)))</f>
        <v/>
      </c>
      <c r="AI54" s="366">
        <f t="shared" si="4"/>
        <v>0</v>
      </c>
    </row>
    <row r="55" spans="1:35" s="309" customFormat="1" ht="9.6" customHeight="1" x14ac:dyDescent="0.2">
      <c r="A55" s="298">
        <v>25</v>
      </c>
      <c r="B55" s="299" t="str">
        <f>IF($D55="","",VLOOKUP($D55,'[1]ž glavni turnir žrebna lista'!$A$7:$R$38,17))</f>
        <v/>
      </c>
      <c r="C55" s="299" t="str">
        <f>IF($D55="","",VLOOKUP($D55,'[1]ž glavni turnir žrebna lista'!$A$7:$R$38,2))</f>
        <v/>
      </c>
      <c r="D55" s="300"/>
      <c r="E55" s="299" t="str">
        <f>UPPER(IF($D55="","",VLOOKUP($D55,'[1]ž glavni turnir žrebna lista'!$A$7:$R$38,3)))</f>
        <v/>
      </c>
      <c r="F55" s="299" t="str">
        <f>PROPER(IF($D55="","",VLOOKUP($D55,'[1]ž glavni turnir žrebna lista'!$A$7:$R$38,4)))</f>
        <v/>
      </c>
      <c r="G55" s="299"/>
      <c r="H55" s="299" t="str">
        <f>IF($D55="","",VLOOKUP($D55,'[1]ž glavni turnir žrebna lista'!$A$7:$R$38,5))</f>
        <v/>
      </c>
      <c r="I55" s="483" t="str">
        <f>IF($D55="","",VLOOKUP($D55,'[1]ž glavni turnir žrebna lista'!$A$7:$R$38,14))</f>
        <v/>
      </c>
      <c r="J55" s="302"/>
      <c r="K55" s="303"/>
      <c r="L55" s="302"/>
      <c r="M55" s="336"/>
      <c r="N55" s="304"/>
      <c r="O55" s="343"/>
      <c r="P55" s="302" t="s">
        <v>266</v>
      </c>
      <c r="Q55" s="304"/>
      <c r="R55" s="308"/>
      <c r="U55" s="458" t="str">
        <f>IF($D55="","",VLOOKUP($D55,'[1]ž glavni turnir žrebna lista'!$A$7:$R$38,2))</f>
        <v/>
      </c>
      <c r="V55" s="359">
        <v>11</v>
      </c>
      <c r="W55" s="359" t="str">
        <f>UPPER(IF($D$27="","",VLOOKUP($D$27,'[1]ž glavni turnir žrebna lista'!$A$7:$R$38,3)))</f>
        <v/>
      </c>
      <c r="X55" s="359" t="str">
        <f>PROPER(IF($D$27="","",VLOOKUP($D$27,'[1]ž glavni turnir žrebna lista'!$A$7:$R$38,4)))</f>
        <v/>
      </c>
      <c r="Y55" s="355" t="str">
        <f>IF(W55="","",IF($U$28&lt;&gt;$U$27,"",IF($J$29="bb",1,IF($J$29="","0",$I$29))))</f>
        <v/>
      </c>
      <c r="Z55" s="355" t="str">
        <f>IF($W$45="","",IF($U$26&lt;&gt;$U$27,"",IF($L$27="bb",1,IF($L$27="","0",$K$24))))</f>
        <v/>
      </c>
      <c r="AA55" s="355" t="str">
        <f>IF($W$45="","",IF($U$30&lt;&gt;$U$27,"",IF($N$31="bb",1,IF($N$31="","0",$M$34))))</f>
        <v/>
      </c>
      <c r="AB55" s="355" t="str">
        <f>IF($W$45="","",IF($U$22&lt;&gt;$U$27,"",IF($P$23="bb",1,IF($P$23="","0",$O$14))))</f>
        <v/>
      </c>
      <c r="AC55" s="355" t="str">
        <f>IF($W$45="","",IF($U$38&lt;&gt;$U$27,"",IF($P$39="bb",1,IF($P$39="","0",$Q$54))))</f>
        <v/>
      </c>
      <c r="AD55" s="355"/>
      <c r="AE55" s="366">
        <f t="shared" si="3"/>
        <v>0</v>
      </c>
      <c r="AF55" s="359" t="str">
        <f>IF($C27="","",'ž glavni 32'!$C$27)</f>
        <v/>
      </c>
      <c r="AG55" s="359" t="str">
        <f>UPPER(IF($D$27="","",VLOOKUP($D$27,'[1]ž glavni turnir žrebna lista'!$A$7:$R$38,3)))</f>
        <v/>
      </c>
      <c r="AH55" s="359" t="str">
        <f>PROPER(IF($D$27="","",VLOOKUP($D$27,'[1]ž glavni turnir žrebna lista'!$A$7:$R$38,4)))</f>
        <v/>
      </c>
      <c r="AI55" s="366">
        <f t="shared" si="4"/>
        <v>0</v>
      </c>
    </row>
    <row r="56" spans="1:35" s="309" customFormat="1" ht="9.6" customHeight="1" x14ac:dyDescent="0.2">
      <c r="A56" s="314"/>
      <c r="B56" s="315"/>
      <c r="C56" s="315"/>
      <c r="D56" s="315"/>
      <c r="E56" s="316"/>
      <c r="F56" s="316"/>
      <c r="G56" s="317"/>
      <c r="H56" s="318" t="s">
        <v>28</v>
      </c>
      <c r="I56" s="319"/>
      <c r="J56" s="320" t="str">
        <f>UPPER(IF(OR(I56="a",I56="as"),E55,IF(OR(I56="b",I56="bs"),E57,)))</f>
        <v/>
      </c>
      <c r="K56" s="483">
        <f>IF(OR(I56="a",I56="as"),I55,IF(OR(I56="b",I56="bs"),I57,))</f>
        <v>0</v>
      </c>
      <c r="L56" s="302"/>
      <c r="M56" s="336"/>
      <c r="N56" s="304"/>
      <c r="O56" s="343"/>
      <c r="P56" s="304"/>
      <c r="Q56" s="304"/>
      <c r="R56" s="308"/>
      <c r="U56" s="458" t="str">
        <f>IF(OR(I56="a",I56="as"),C55,IF(OR(I56="b",I56="bs"),C57,""))</f>
        <v/>
      </c>
      <c r="V56" s="359">
        <v>12</v>
      </c>
      <c r="W56" s="359" t="str">
        <f>UPPER(IF($D$29="","",VLOOKUP($D$29,'[1]ž glavni turnir žrebna lista'!$A$7:$R$38,3)))</f>
        <v/>
      </c>
      <c r="X56" s="359" t="str">
        <f>PROPER(IF($D$29="","",VLOOKUP($D$29,'[1]ž glavni turnir žrebna lista'!$A$7:$R$38,4)))</f>
        <v/>
      </c>
      <c r="Y56" s="355" t="str">
        <f>IF(W56="","",IF($U$28&lt;&gt;$U$29,"",IF($J$29="bb",1,IF($J$29="","0",$I$27))))</f>
        <v/>
      </c>
      <c r="Z56" s="355" t="str">
        <f>IF($W$45="","",IF($U$26&lt;&gt;$U$29,"",IF($L$27="bb",1,IF($L$27="","0",$K$24))))</f>
        <v/>
      </c>
      <c r="AA56" s="355" t="str">
        <f>IF($W$45="","",IF($U$30&lt;&gt;$U$29,"",IF($N$31="bb",1,IF($N$31="","0",$M$34))))</f>
        <v/>
      </c>
      <c r="AB56" s="355" t="str">
        <f>IF($W$45="","",IF($U$22&lt;&gt;$U$29,"",IF($P$23="bb",1,IF($P$23="","0",$O$14))))</f>
        <v/>
      </c>
      <c r="AC56" s="355" t="str">
        <f>IF($W$45="","",IF($U$38&lt;&gt;$U$29,"",IF($P$39="bb",1,IF($P$39="","0",$Q$54))))</f>
        <v/>
      </c>
      <c r="AD56" s="355"/>
      <c r="AE56" s="366">
        <f t="shared" si="3"/>
        <v>0</v>
      </c>
      <c r="AF56" s="359" t="str">
        <f>IF($C29="","",'ž glavni 32'!$C$29)</f>
        <v/>
      </c>
      <c r="AG56" s="359" t="str">
        <f>UPPER(IF($D$29="","",VLOOKUP($D$29,'[1]ž glavni turnir žrebna lista'!$A$7:$R$38,3)))</f>
        <v/>
      </c>
      <c r="AH56" s="359" t="str">
        <f>PROPER(IF($D$29="","",VLOOKUP($D$29,'[1]ž glavni turnir žrebna lista'!$A$7:$R$38,4)))</f>
        <v/>
      </c>
      <c r="AI56" s="366">
        <f t="shared" si="4"/>
        <v>0</v>
      </c>
    </row>
    <row r="57" spans="1:35" s="309" customFormat="1" ht="9.6" customHeight="1" x14ac:dyDescent="0.2">
      <c r="A57" s="314">
        <v>26</v>
      </c>
      <c r="B57" s="326" t="str">
        <f>IF($D57="","",VLOOKUP($D57,'[1]ž glavni turnir žrebna lista'!$A$7:$R$38,17))</f>
        <v/>
      </c>
      <c r="C57" s="326" t="str">
        <f>IF($D57="","",VLOOKUP($D57,'[1]ž glavni turnir žrebna lista'!$A$7:$R$38,2))</f>
        <v/>
      </c>
      <c r="D57" s="300"/>
      <c r="E57" s="327" t="str">
        <f>UPPER(IF($D57="","",VLOOKUP($D57,'[1]ž glavni turnir žrebna lista'!$A$7:$R$38,3)))</f>
        <v/>
      </c>
      <c r="F57" s="327" t="str">
        <f>PROPER(IF($D57="","",VLOOKUP($D57,'[1]ž glavni turnir žrebna lista'!$A$7:$R$38,4)))</f>
        <v/>
      </c>
      <c r="G57" s="327"/>
      <c r="H57" s="327" t="str">
        <f>IF($D57="","",VLOOKUP($D57,'[1]ž glavni turnir žrebna lista'!$A$7:$R$38,5))</f>
        <v/>
      </c>
      <c r="I57" s="495" t="str">
        <f>IF($D57="","",VLOOKUP($D57,'[1]ž glavni turnir žrebna lista'!$A$7:$R$38,14))</f>
        <v/>
      </c>
      <c r="J57" s="302"/>
      <c r="K57" s="330"/>
      <c r="L57" s="302"/>
      <c r="M57" s="336"/>
      <c r="N57" s="304"/>
      <c r="O57" s="343"/>
      <c r="P57" s="304"/>
      <c r="Q57" s="304"/>
      <c r="R57" s="308"/>
      <c r="U57" s="458" t="str">
        <f>IF($D57="","",VLOOKUP($D57,'[1]ž glavni turnir žrebna lista'!$A$7:$R$38,2))</f>
        <v/>
      </c>
      <c r="V57" s="359">
        <v>13</v>
      </c>
      <c r="W57" s="359" t="str">
        <f>UPPER(IF($D$31="","",VLOOKUP($D$31,'[1]ž glavni turnir žrebna lista'!$A$7:$R$38,3)))</f>
        <v/>
      </c>
      <c r="X57" s="359" t="str">
        <f>PROPER(IF($D$31="","",VLOOKUP($D$31,'[1]ž glavni turnir žrebna lista'!$A$7:$R$38,4)))</f>
        <v/>
      </c>
      <c r="Y57" s="355" t="str">
        <f>IF(W57="","",IF($U$32&lt;&gt;$U$31,"",IF($J$33="bb",1,IF($J$33="","0",$I$33))))</f>
        <v/>
      </c>
      <c r="Z57" s="355" t="str">
        <f>IF($W$45="","",IF($U$34&lt;&gt;$U$31,"",IF($L$35="bb",1,IF($L$35="","0",$K$36))))</f>
        <v/>
      </c>
      <c r="AA57" s="355" t="str">
        <f>IF($W$45="","",IF($U$30&lt;&gt;$U$31,"",IF($N$31="bb",1,IF($N$31="","0",$M$26))))</f>
        <v/>
      </c>
      <c r="AB57" s="355" t="str">
        <f>IF($W$45="","",IF($U$22&lt;&gt;$U$31,"",IF($P$23="bb",1,IF($P$23="","0",$O$14))))</f>
        <v/>
      </c>
      <c r="AC57" s="355" t="str">
        <f>IF($W$45="","",IF($U$38&lt;&gt;$U$31,"",IF($P$39="bb",1,IF($P$39="","0",$Q$54))))</f>
        <v/>
      </c>
      <c r="AD57" s="355"/>
      <c r="AE57" s="366">
        <f t="shared" si="3"/>
        <v>0</v>
      </c>
      <c r="AF57" s="359" t="str">
        <f>IF($C31="","",'ž glavni 32'!$C$31)</f>
        <v/>
      </c>
      <c r="AG57" s="359" t="str">
        <f>UPPER(IF($D$31="","",VLOOKUP($D$31,'[1]ž glavni turnir žrebna lista'!$A$7:$R$38,3)))</f>
        <v/>
      </c>
      <c r="AH57" s="359" t="str">
        <f>PROPER(IF($D$31="","",VLOOKUP($D$31,'[1]ž glavni turnir žrebna lista'!$A$7:$R$38,4)))</f>
        <v/>
      </c>
      <c r="AI57" s="366">
        <f t="shared" si="4"/>
        <v>0</v>
      </c>
    </row>
    <row r="58" spans="1:35" s="309" customFormat="1" ht="9.6" customHeight="1" x14ac:dyDescent="0.2">
      <c r="A58" s="314"/>
      <c r="B58" s="315"/>
      <c r="C58" s="315"/>
      <c r="D58" s="331"/>
      <c r="E58" s="316"/>
      <c r="F58" s="316"/>
      <c r="G58" s="317"/>
      <c r="H58" s="316"/>
      <c r="I58" s="332"/>
      <c r="J58" s="318" t="s">
        <v>28</v>
      </c>
      <c r="K58" s="333"/>
      <c r="L58" s="320" t="str">
        <f>UPPER(IF(OR(K58="a",K58="as"),J56,IF(OR(K58="b",K58="bs"),J60,)))</f>
        <v/>
      </c>
      <c r="M58" s="483">
        <f>IF(OR(K58="a",K58="as"),K56,IF(OR(K58="b",K58="bs"),K60,))</f>
        <v>0</v>
      </c>
      <c r="N58" s="304"/>
      <c r="O58" s="343"/>
      <c r="P58" s="304"/>
      <c r="Q58" s="304"/>
      <c r="R58" s="308"/>
      <c r="U58" s="458" t="str">
        <f>IF(OR(K58="a",K58="as"),U56,IF(OR(K58="b",K58="bs"),U60,""))</f>
        <v/>
      </c>
      <c r="V58" s="359">
        <v>14</v>
      </c>
      <c r="W58" s="359" t="str">
        <f>UPPER(IF($D$33="","",VLOOKUP($D$33,'[1]ž glavni turnir žrebna lista'!$A$7:$R$38,3)))</f>
        <v/>
      </c>
      <c r="X58" s="359" t="str">
        <f>PROPER(IF($D$33="","",VLOOKUP($D$33,'[1]ž glavni turnir žrebna lista'!$A$7:$R$38,4)))</f>
        <v/>
      </c>
      <c r="Y58" s="355" t="str">
        <f>IF(W58="","",IF($U$32&lt;&gt;$U$33,"",IF($J$33="bb",1,IF($J$33="","0",$I$31))))</f>
        <v/>
      </c>
      <c r="Z58" s="355" t="str">
        <f>IF($W$45="","",IF($U$34&lt;&gt;$U$33,"",IF($L$35="bb",1,IF($L$35="","0",$K$36))))</f>
        <v/>
      </c>
      <c r="AA58" s="355" t="str">
        <f>IF($W$45="","",IF($U$30&lt;&gt;$U$33,"",IF($N$31="bb",1,IF($N$31="","0",$M$26))))</f>
        <v/>
      </c>
      <c r="AB58" s="355" t="str">
        <f>IF($W$45="","",IF($U$22&lt;&gt;$U$33,"",IF($P$23="bb",1,IF($P$23="","0",$O$14))))</f>
        <v/>
      </c>
      <c r="AC58" s="355" t="str">
        <f>IF($W$45="","",IF($U$38&lt;&gt;$U$33,"",IF($P$39="bb",1,IF($P$39="","0",$Q$54))))</f>
        <v/>
      </c>
      <c r="AD58" s="355"/>
      <c r="AE58" s="366">
        <f t="shared" si="3"/>
        <v>0</v>
      </c>
      <c r="AF58" s="359" t="str">
        <f>IF($C33="","",'ž glavni 32'!$C$33)</f>
        <v/>
      </c>
      <c r="AG58" s="359" t="str">
        <f>UPPER(IF($D$33="","",VLOOKUP($D$33,'[1]ž glavni turnir žrebna lista'!$A$7:$R$38,3)))</f>
        <v/>
      </c>
      <c r="AH58" s="359" t="str">
        <f>PROPER(IF($D$33="","",VLOOKUP($D$33,'[1]ž glavni turnir žrebna lista'!$A$7:$R$38,4)))</f>
        <v/>
      </c>
      <c r="AI58" s="366">
        <f t="shared" si="4"/>
        <v>0</v>
      </c>
    </row>
    <row r="59" spans="1:35" s="309" customFormat="1" ht="9.6" customHeight="1" x14ac:dyDescent="0.2">
      <c r="A59" s="314">
        <v>27</v>
      </c>
      <c r="B59" s="326" t="str">
        <f>IF($D59="","",VLOOKUP($D59,'[1]ž glavni turnir žrebna lista'!$A$7:$R$38,17))</f>
        <v/>
      </c>
      <c r="C59" s="326" t="str">
        <f>IF($D59="","",VLOOKUP($D59,'[1]ž glavni turnir žrebna lista'!$A$7:$R$38,2))</f>
        <v/>
      </c>
      <c r="D59" s="300"/>
      <c r="E59" s="327" t="str">
        <f>UPPER(IF($D59="","",VLOOKUP($D59,'[1]ž glavni turnir žrebna lista'!$A$7:$R$38,3)))</f>
        <v/>
      </c>
      <c r="F59" s="327" t="str">
        <f>PROPER(IF($D59="","",VLOOKUP($D59,'[1]ž glavni turnir žrebna lista'!$A$7:$R$38,4)))</f>
        <v/>
      </c>
      <c r="G59" s="327"/>
      <c r="H59" s="327" t="str">
        <f>IF($D59="","",VLOOKUP($D59,'[1]ž glavni turnir žrebna lista'!$A$7:$R$38,5))</f>
        <v/>
      </c>
      <c r="I59" s="483" t="str">
        <f>IF($D59="","",VLOOKUP($D59,'[1]ž glavni turnir žrebna lista'!$A$7:$R$38,14))</f>
        <v/>
      </c>
      <c r="J59" s="302"/>
      <c r="K59" s="338"/>
      <c r="L59" s="302"/>
      <c r="M59" s="339"/>
      <c r="N59" s="304"/>
      <c r="O59" s="343"/>
      <c r="P59" s="304"/>
      <c r="Q59" s="304"/>
      <c r="R59" s="376"/>
      <c r="U59" s="458" t="str">
        <f>IF($D59="","",VLOOKUP($D59,'[1]ž glavni turnir žrebna lista'!$A$7:$R$38,2))</f>
        <v/>
      </c>
      <c r="V59" s="359">
        <v>15</v>
      </c>
      <c r="W59" s="359" t="str">
        <f>UPPER(IF($D$35="","",VLOOKUP($D$35,'[1]ž glavni turnir žrebna lista'!$A$7:$R$38,3)))</f>
        <v/>
      </c>
      <c r="X59" s="359" t="str">
        <f>PROPER(IF($D$35="","",VLOOKUP($D$35,'[1]ž glavni turnir žrebna lista'!$A$7:$R$38,4)))</f>
        <v/>
      </c>
      <c r="Y59" s="355" t="str">
        <f>IF(W59="","",IF($U$36&lt;&gt;$U$35,"",IF($J$37="bb",1,IF($J$37="","0",$I$37))))</f>
        <v/>
      </c>
      <c r="Z59" s="355" t="str">
        <f>IF($W$45="","",IF($U$34&lt;&gt;$U$35,"",IF($L$35="bb",1,IF($L$35="","0",$K$32))))</f>
        <v/>
      </c>
      <c r="AA59" s="355" t="str">
        <f>IF($W$45="","",IF($U$30&lt;&gt;$U$35,"",IF($N$31="bb",1,IF($N$31="","0",$M$26))))</f>
        <v/>
      </c>
      <c r="AB59" s="355" t="str">
        <f>IF($W$45="","",IF($U$22&lt;&gt;$U$35,"",IF($P$23="bb",1,IF($P$23="","0",$O$14))))</f>
        <v/>
      </c>
      <c r="AC59" s="355" t="str">
        <f>IF($W$45="","",IF($U$38&lt;&gt;$U$35,"",IF($P$39="bb",1,IF($P$39="","0",$Q$54))))</f>
        <v/>
      </c>
      <c r="AD59" s="355"/>
      <c r="AE59" s="366">
        <f t="shared" si="3"/>
        <v>0</v>
      </c>
      <c r="AF59" s="359" t="str">
        <f>IF($C35="","",'ž glavni 32'!$C$35)</f>
        <v/>
      </c>
      <c r="AG59" s="359" t="str">
        <f>UPPER(IF($D$35="","",VLOOKUP($D$35,'[1]ž glavni turnir žrebna lista'!$A$7:$R$38,3)))</f>
        <v/>
      </c>
      <c r="AH59" s="359" t="str">
        <f>PROPER(IF($D$35="","",VLOOKUP($D$35,'[1]ž glavni turnir žrebna lista'!$A$7:$R$38,4)))</f>
        <v/>
      </c>
      <c r="AI59" s="366">
        <f t="shared" si="4"/>
        <v>0</v>
      </c>
    </row>
    <row r="60" spans="1:35" s="309" customFormat="1" ht="9.6" customHeight="1" x14ac:dyDescent="0.2">
      <c r="A60" s="314"/>
      <c r="B60" s="315"/>
      <c r="C60" s="315"/>
      <c r="D60" s="331"/>
      <c r="E60" s="316"/>
      <c r="F60" s="316"/>
      <c r="G60" s="317"/>
      <c r="H60" s="318" t="s">
        <v>28</v>
      </c>
      <c r="I60" s="319"/>
      <c r="J60" s="320" t="str">
        <f>UPPER(IF(OR(I60="a",I60="as"),E59,IF(OR(I60="b",I60="bs"),E61,)))</f>
        <v/>
      </c>
      <c r="K60" s="495">
        <f>IF(OR(I60="a",I60="as"),I59,IF(OR(I60="b",I60="bs"),I61,))</f>
        <v>0</v>
      </c>
      <c r="L60" s="302"/>
      <c r="M60" s="339"/>
      <c r="N60" s="304"/>
      <c r="O60" s="343"/>
      <c r="P60" s="304"/>
      <c r="Q60" s="304"/>
      <c r="R60" s="308"/>
      <c r="U60" s="458" t="str">
        <f>IF(OR(I60="a",I60="as"),C59,IF(OR(I60="b",I60="bs"),C61,""))</f>
        <v/>
      </c>
      <c r="V60" s="359">
        <v>16</v>
      </c>
      <c r="W60" s="359" t="str">
        <f>UPPER(IF($D$37="","",VLOOKUP($D$37,'[1]ž glavni turnir žrebna lista'!$A$7:$R$38,3)))</f>
        <v/>
      </c>
      <c r="X60" s="359" t="str">
        <f>PROPER(IF($D$37="","",VLOOKUP($D$37,'[1]ž glavni turnir žrebna lista'!$A$7:$R$38,4)))</f>
        <v/>
      </c>
      <c r="Y60" s="355" t="str">
        <f>IF(W60="","",IF($U$36&lt;&gt;$U$37,"",IF($J$37="bb",1,IF($J$37="","0",$I$35))))</f>
        <v/>
      </c>
      <c r="Z60" s="355" t="str">
        <f>IF($W$45="","",IF($U$34&lt;&gt;$U$37,"",IF($L$35="bb",1,IF($L$35="","0",$K$32))))</f>
        <v/>
      </c>
      <c r="AA60" s="355" t="str">
        <f>IF($W$45="","",IF($U$30&lt;&gt;$U$37,"",IF($N$31="bb",1,IF($N$31="","0",$M$26))))</f>
        <v/>
      </c>
      <c r="AB60" s="355" t="str">
        <f>IF($W$45="","",IF($U$22&lt;&gt;$U$37,"",IF($P$23="bb",1,IF($P$23="","0",$O$14))))</f>
        <v/>
      </c>
      <c r="AC60" s="355" t="str">
        <f>IF($W$45="","",IF($U$38&lt;&gt;$U$37,"",IF($P$39="bb",1,IF($P$39="","0",$Q$54))))</f>
        <v/>
      </c>
      <c r="AD60" s="355"/>
      <c r="AE60" s="366">
        <f t="shared" si="3"/>
        <v>0</v>
      </c>
      <c r="AF60" s="359" t="str">
        <f>IF($C37="","",'ž glavni 32'!$C$37)</f>
        <v/>
      </c>
      <c r="AG60" s="359" t="str">
        <f>UPPER(IF($D$37="","",VLOOKUP($D$37,'[1]ž glavni turnir žrebna lista'!$A$7:$R$38,3)))</f>
        <v/>
      </c>
      <c r="AH60" s="359" t="str">
        <f>PROPER(IF($D$37="","",VLOOKUP($D$37,'[1]ž glavni turnir žrebna lista'!$A$7:$R$38,4)))</f>
        <v/>
      </c>
      <c r="AI60" s="366">
        <f t="shared" si="4"/>
        <v>0</v>
      </c>
    </row>
    <row r="61" spans="1:35" s="309" customFormat="1" ht="9.6" customHeight="1" x14ac:dyDescent="0.2">
      <c r="A61" s="314">
        <v>28</v>
      </c>
      <c r="B61" s="326" t="str">
        <f>IF($D61="","",VLOOKUP($D61,'[1]ž glavni turnir žrebna lista'!$A$7:$R$38,17))</f>
        <v/>
      </c>
      <c r="C61" s="326" t="str">
        <f>IF($D61="","",VLOOKUP($D61,'[1]ž glavni turnir žrebna lista'!$A$7:$R$38,2))</f>
        <v/>
      </c>
      <c r="D61" s="300"/>
      <c r="E61" s="327" t="str">
        <f>UPPER(IF($D61="","",VLOOKUP($D61,'[1]ž glavni turnir žrebna lista'!$A$7:$R$38,3)))</f>
        <v/>
      </c>
      <c r="F61" s="327" t="str">
        <f>PROPER(IF($D61="","",VLOOKUP($D61,'[1]ž glavni turnir žrebna lista'!$A$7:$R$38,4)))</f>
        <v/>
      </c>
      <c r="G61" s="327"/>
      <c r="H61" s="327" t="str">
        <f>IF($D61="","",VLOOKUP($D61,'[1]ž glavni turnir žrebna lista'!$A$7:$R$38,5))</f>
        <v/>
      </c>
      <c r="I61" s="495" t="str">
        <f>IF($D61="","",VLOOKUP($D61,'[1]ž glavni turnir žrebna lista'!$A$7:$R$38,14))</f>
        <v/>
      </c>
      <c r="J61" s="302"/>
      <c r="K61" s="303"/>
      <c r="L61" s="302"/>
      <c r="M61" s="339"/>
      <c r="N61" s="304"/>
      <c r="O61" s="343"/>
      <c r="P61" s="590" t="s">
        <v>114</v>
      </c>
      <c r="Q61" s="591"/>
      <c r="R61" s="308"/>
      <c r="U61" s="458" t="str">
        <f>IF($D61="","",VLOOKUP($D61,'[1]ž glavni turnir žrebna lista'!$A$7:$R$38,2))</f>
        <v/>
      </c>
      <c r="V61" s="359">
        <v>17</v>
      </c>
      <c r="W61" s="359" t="str">
        <f>UPPER(IF($D$39="","",VLOOKUP($D$39,'[1]ž glavni turnir žrebna lista'!$A$7:$R$38,3)))</f>
        <v/>
      </c>
      <c r="X61" s="359" t="str">
        <f>PROPER(IF($D$39="","",VLOOKUP($D$39,'[1]ž glavni turnir žrebna lista'!$A$7:$R$38,4)))</f>
        <v/>
      </c>
      <c r="Y61" s="355" t="str">
        <f>IF(W61="","",IF($U$40&lt;&gt;$U$39,"",IF($J$41="bb",1,IF($J$41="","0",$I$41))))</f>
        <v/>
      </c>
      <c r="Z61" s="355" t="str">
        <f>IF($W$45="","",IF($U$42&lt;&gt;$U$39,"",IF($L$43="bb",1,IF($L$43="","0",$K$44))))</f>
        <v/>
      </c>
      <c r="AA61" s="355" t="str">
        <f>IF($W$45="","",IF($U$46&lt;&gt;$U$39,"",IF($N$47="bb",1,IF($N$47="","0",$M$50))))</f>
        <v/>
      </c>
      <c r="AB61" s="355" t="str">
        <f>IF($W$45="","",IF($U$54&lt;&gt;$U$39,"",IF($P$55="bb",1,IF($P$55="","0",$O$62))))</f>
        <v/>
      </c>
      <c r="AC61" s="355" t="str">
        <f>IF($W$45="","",IF($U$38&lt;&gt;$U$39,"",IF($P$39="bb",1,IF($P$39="","0",$Q$22))))</f>
        <v/>
      </c>
      <c r="AD61" s="355"/>
      <c r="AE61" s="366">
        <f t="shared" si="3"/>
        <v>0</v>
      </c>
      <c r="AF61" s="359" t="str">
        <f>IF($C39="","",'ž glavni 32'!$C$39)</f>
        <v/>
      </c>
      <c r="AG61" s="359" t="str">
        <f>UPPER(IF($D$39="","",VLOOKUP($D$39,'[1]ž glavni turnir žrebna lista'!$A$7:$R$38,3)))</f>
        <v/>
      </c>
      <c r="AH61" s="359" t="str">
        <f>PROPER(IF($D$39="","",VLOOKUP($D$39,'[1]ž glavni turnir žrebna lista'!$A$7:$R$38,4)))</f>
        <v/>
      </c>
      <c r="AI61" s="366">
        <f t="shared" si="4"/>
        <v>0</v>
      </c>
    </row>
    <row r="62" spans="1:35" s="309" customFormat="1" ht="9.6" customHeight="1" x14ac:dyDescent="0.2">
      <c r="A62" s="314"/>
      <c r="B62" s="315"/>
      <c r="C62" s="315"/>
      <c r="D62" s="331"/>
      <c r="E62" s="302"/>
      <c r="F62" s="302"/>
      <c r="G62" s="341"/>
      <c r="H62" s="342"/>
      <c r="I62" s="332"/>
      <c r="J62" s="302"/>
      <c r="K62" s="303"/>
      <c r="L62" s="318" t="s">
        <v>28</v>
      </c>
      <c r="M62" s="333"/>
      <c r="N62" s="320" t="s">
        <v>115</v>
      </c>
      <c r="O62" s="483">
        <f>IF(OR(M62="a",M62="as"),M58,IF(OR(M62="b",M62="bs"),M66,))</f>
        <v>0</v>
      </c>
      <c r="P62" s="590"/>
      <c r="Q62" s="591"/>
      <c r="R62" s="308"/>
      <c r="S62" s="498" t="str">
        <f>IF($S$63&gt;=310,1,IF($S$63&gt;=220,2,IF($S$63&gt;=10,3,"")))</f>
        <v/>
      </c>
      <c r="U62" s="458" t="str">
        <f>IF(OR(M62="a",M62="as"),U58,IF(OR(M62="b",M62="bs"),U66,""))</f>
        <v/>
      </c>
      <c r="V62" s="359">
        <v>18</v>
      </c>
      <c r="W62" s="359" t="str">
        <f>UPPER(IF($D$41="","",VLOOKUP($D$41,'[1]ž glavni turnir žrebna lista'!$A$7:$R$38,3)))</f>
        <v/>
      </c>
      <c r="X62" s="359" t="str">
        <f>PROPER(IF($D$41="","",VLOOKUP($D$41,'[1]ž glavni turnir žrebna lista'!$A$7:$R$38,4)))</f>
        <v/>
      </c>
      <c r="Y62" s="355" t="str">
        <f>IF(W62="","",IF($U$40&lt;&gt;$U$41,"",IF($J$41="bb",1,IF($J$41="","0",$I$39))))</f>
        <v/>
      </c>
      <c r="Z62" s="355" t="str">
        <f>IF($W$45="","",IF($U$42&lt;&gt;$U$41,"",IF($L$43="bb",1,IF($L$43="","0",$K$44))))</f>
        <v/>
      </c>
      <c r="AA62" s="355" t="str">
        <f>IF($W$45="","",IF($U$46&lt;&gt;$U$41,"",IF($N$47="bb",1,IF($N$47="","0",$M$50))))</f>
        <v/>
      </c>
      <c r="AB62" s="355" t="str">
        <f>IF($W$45="","",IF($U$54&lt;&gt;$U$41,"",IF($P$55="bb",1,IF($P$55="","0",$O$62))))</f>
        <v/>
      </c>
      <c r="AC62" s="355" t="str">
        <f>IF($W$45="","",IF($U$38&lt;&gt;$U$41,"",IF($P$39="bb",1,IF($P$39="","0",$Q$22))))</f>
        <v/>
      </c>
      <c r="AD62" s="355"/>
      <c r="AE62" s="366">
        <f t="shared" si="3"/>
        <v>0</v>
      </c>
      <c r="AF62" s="359" t="str">
        <f>IF($C41="","",'ž glavni 32'!$C$41)</f>
        <v/>
      </c>
      <c r="AG62" s="359" t="str">
        <f>UPPER(IF($D$41="","",VLOOKUP($D$41,'[1]ž glavni turnir žrebna lista'!$A$7:$R$38,3)))</f>
        <v/>
      </c>
      <c r="AH62" s="359" t="str">
        <f>PROPER(IF($D$41="","",VLOOKUP($D$41,'[1]ž glavni turnir žrebna lista'!$A$7:$R$38,4)))</f>
        <v/>
      </c>
      <c r="AI62" s="366">
        <f t="shared" si="4"/>
        <v>0</v>
      </c>
    </row>
    <row r="63" spans="1:35" s="309" customFormat="1" ht="9.6" customHeight="1" x14ac:dyDescent="0.2">
      <c r="A63" s="314">
        <v>29</v>
      </c>
      <c r="B63" s="326" t="str">
        <f>IF($D63="","",VLOOKUP($D63,'[1]ž glavni turnir žrebna lista'!$A$7:$R$38,17))</f>
        <v/>
      </c>
      <c r="C63" s="326" t="str">
        <f>IF($D63="","",VLOOKUP($D63,'[1]ž glavni turnir žrebna lista'!$A$7:$R$38,2))</f>
        <v/>
      </c>
      <c r="D63" s="300"/>
      <c r="E63" s="327" t="str">
        <f>UPPER(IF($D63="","",VLOOKUP($D63,'[1]ž glavni turnir žrebna lista'!$A$7:$R$38,3)))</f>
        <v/>
      </c>
      <c r="F63" s="327" t="str">
        <f>PROPER(IF($D63="","",VLOOKUP($D63,'[1]ž glavni turnir žrebna lista'!$A$7:$R$38,4)))</f>
        <v/>
      </c>
      <c r="G63" s="327"/>
      <c r="H63" s="327" t="str">
        <f>IF($D63="","",VLOOKUP($D63,'[1]ž glavni turnir žrebna lista'!$A$7:$R$38,5))</f>
        <v/>
      </c>
      <c r="I63" s="483" t="str">
        <f>IF($D63="","",VLOOKUP($D63,'[1]ž glavni turnir žrebna lista'!$A$7:$R$38,14))</f>
        <v/>
      </c>
      <c r="J63" s="302"/>
      <c r="K63" s="303"/>
      <c r="L63" s="302"/>
      <c r="M63" s="339"/>
      <c r="N63" s="302"/>
      <c r="O63" s="496"/>
      <c r="P63" s="499" t="s">
        <v>36</v>
      </c>
      <c r="Q63" s="500">
        <f>MIN(J4,S62)</f>
        <v>1</v>
      </c>
      <c r="R63" s="308"/>
      <c r="S63" s="489">
        <f>SUM(LARGE(H72:H79,{1}),LARGE(H72:H79,{2}),LARGE(H72:H79,{3}),LARGE(H72:H79,{4}))</f>
        <v>0</v>
      </c>
      <c r="U63" s="458" t="str">
        <f>IF($D63="","",VLOOKUP($D63,'[1]ž glavni turnir žrebna lista'!$A$7:$R$38,2))</f>
        <v/>
      </c>
      <c r="V63" s="359">
        <v>19</v>
      </c>
      <c r="W63" s="359" t="str">
        <f>UPPER(IF($D$43="","",VLOOKUP($D$43,'[1]ž glavni turnir žrebna lista'!$A$7:$R$38,3)))</f>
        <v/>
      </c>
      <c r="X63" s="359" t="str">
        <f>PROPER(IF($D$43="","",VLOOKUP($D$43,'[1]ž glavni turnir žrebna lista'!$A$7:$R$38,4)))</f>
        <v/>
      </c>
      <c r="Y63" s="355" t="str">
        <f>IF(W63="","",IF($U$44&lt;&gt;$U$43,"",IF($J$45="bb",1,IF($J$45="","0",$I$45))))</f>
        <v/>
      </c>
      <c r="Z63" s="355" t="str">
        <f>IF($W$45="","",IF($U$42&lt;&gt;$U$43,"",IF($L$43="bb",1,IF($L$43="","0",$K$40))))</f>
        <v/>
      </c>
      <c r="AA63" s="355" t="str">
        <f>IF($W$45="","",IF($U$46&lt;&gt;$U$43,"",IF($N$47="bb",1,IF($N$47="","0",$M$50))))</f>
        <v/>
      </c>
      <c r="AB63" s="355" t="str">
        <f>IF($W$45="","",IF($U$54&lt;&gt;$U$43,"",IF($P$55="bb",1,IF($P$55="","0",$O$62))))</f>
        <v/>
      </c>
      <c r="AC63" s="355" t="str">
        <f>IF($W$45="","",IF($U$38&lt;&gt;$U$43,"",IF($P$39="bb",1,IF($P$39="","0",$Q$22))))</f>
        <v/>
      </c>
      <c r="AD63" s="355"/>
      <c r="AE63" s="366">
        <f t="shared" si="3"/>
        <v>0</v>
      </c>
      <c r="AF63" s="359" t="str">
        <f>IF($C43="","",'ž glavni 32'!$C$43)</f>
        <v/>
      </c>
      <c r="AG63" s="359" t="str">
        <f>UPPER(IF($D$43="","",VLOOKUP($D$43,'[1]ž glavni turnir žrebna lista'!$A$7:$R$38,3)))</f>
        <v/>
      </c>
      <c r="AH63" s="359" t="str">
        <f>PROPER(IF($D$43="","",VLOOKUP($D$43,'[1]ž glavni turnir žrebna lista'!$A$7:$R$38,4)))</f>
        <v/>
      </c>
      <c r="AI63" s="366">
        <f t="shared" si="4"/>
        <v>0</v>
      </c>
    </row>
    <row r="64" spans="1:35" s="309" customFormat="1" ht="9.6" customHeight="1" x14ac:dyDescent="0.2">
      <c r="A64" s="314"/>
      <c r="B64" s="315"/>
      <c r="C64" s="315"/>
      <c r="D64" s="331"/>
      <c r="E64" s="316"/>
      <c r="F64" s="316"/>
      <c r="G64" s="317"/>
      <c r="H64" s="318" t="s">
        <v>28</v>
      </c>
      <c r="I64" s="319"/>
      <c r="J64" s="320" t="str">
        <f>UPPER(IF(OR(I64="a",I64="as"),E63,IF(OR(I64="b",I64="bs"),E65,)))</f>
        <v/>
      </c>
      <c r="K64" s="483">
        <f>IF(OR(I64="a",I64="as"),I63,IF(OR(I64="b",I64="bs"),I65,))</f>
        <v>0</v>
      </c>
      <c r="L64" s="302"/>
      <c r="M64" s="339"/>
      <c r="N64" s="335"/>
      <c r="O64" s="496"/>
      <c r="P64" s="283" t="s">
        <v>37</v>
      </c>
      <c r="Q64" s="501">
        <f>IF($C$2="B turnir",16,IF($Q$63=1,480,IF($Q$63=2,240,IF($Q$63=3,160,""))))</f>
        <v>480</v>
      </c>
      <c r="R64" s="308"/>
      <c r="U64" s="458" t="str">
        <f>IF(OR(I64="a",I64="as"),C63,IF(OR(I64="b",I64="bs"),C65,""))</f>
        <v/>
      </c>
      <c r="V64" s="359">
        <v>20</v>
      </c>
      <c r="W64" s="359" t="str">
        <f>UPPER(IF($D$45="","",VLOOKUP($D$45,'[1]ž glavni turnir žrebna lista'!$A$7:$R$38,3)))</f>
        <v/>
      </c>
      <c r="X64" s="359" t="str">
        <f>PROPER(IF($D$45="","",VLOOKUP($D$45,'[1]ž glavni turnir žrebna lista'!$A$7:$R$38,4)))</f>
        <v/>
      </c>
      <c r="Y64" s="355" t="str">
        <f>IF(W64="","",IF($U$44&lt;&gt;$U$45,"",IF($J$45="bb",1,IF($J$45="","0",$I$43))))</f>
        <v/>
      </c>
      <c r="Z64" s="355" t="str">
        <f>IF($W$45="","",IF($U$42&lt;&gt;$U$45,"",IF($L$43="bb",1,IF($L$43="","0",$K$40))))</f>
        <v/>
      </c>
      <c r="AA64" s="355" t="str">
        <f>IF($W$45="","",IF($U$46&lt;&gt;$U$45,"",IF($N$47="bb",1,IF($N$47="","0",$M$50))))</f>
        <v/>
      </c>
      <c r="AB64" s="355" t="str">
        <f>IF($W$45="","",IF($U$54&lt;&gt;$U$45,"",IF($P$55="bb",1,IF($P$55="","0",$O$62))))</f>
        <v/>
      </c>
      <c r="AC64" s="355" t="str">
        <f>IF($W$45="","",IF($U$38&lt;&gt;$U$45,"",IF($P$39="bb",1,IF($P$39="","0",$Q$22))))</f>
        <v/>
      </c>
      <c r="AD64" s="355"/>
      <c r="AE64" s="366">
        <f t="shared" si="3"/>
        <v>0</v>
      </c>
      <c r="AF64" s="359" t="str">
        <f>IF($C45="","",'ž glavni 32'!$C$45)</f>
        <v/>
      </c>
      <c r="AG64" s="359" t="str">
        <f>UPPER(IF($D$45="","",VLOOKUP($D$45,'[1]ž glavni turnir žrebna lista'!$A$7:$R$38,3)))</f>
        <v/>
      </c>
      <c r="AH64" s="359" t="str">
        <f>PROPER(IF($D$45="","",VLOOKUP($D$45,'[1]ž glavni turnir žrebna lista'!$A$7:$R$38,4)))</f>
        <v/>
      </c>
      <c r="AI64" s="366">
        <f t="shared" si="4"/>
        <v>0</v>
      </c>
    </row>
    <row r="65" spans="1:59" s="309" customFormat="1" ht="9.6" customHeight="1" x14ac:dyDescent="0.2">
      <c r="A65" s="314">
        <v>30</v>
      </c>
      <c r="B65" s="326" t="str">
        <f>IF($D65="","",VLOOKUP($D65,'[1]ž glavni turnir žrebna lista'!$A$7:$R$38,17))</f>
        <v/>
      </c>
      <c r="C65" s="326" t="str">
        <f>IF($D65="","",VLOOKUP($D65,'[1]ž glavni turnir žrebna lista'!$A$7:$R$38,2))</f>
        <v/>
      </c>
      <c r="D65" s="300"/>
      <c r="E65" s="327" t="str">
        <f>UPPER(IF($D65="","",VLOOKUP($D65,'[1]ž glavni turnir žrebna lista'!$A$7:$R$38,3)))</f>
        <v/>
      </c>
      <c r="F65" s="327" t="str">
        <f>PROPER(IF($D65="","",VLOOKUP($D65,'[1]ž glavni turnir žrebna lista'!$A$7:$R$38,4)))</f>
        <v/>
      </c>
      <c r="G65" s="327"/>
      <c r="H65" s="327" t="str">
        <f>IF($D65="","",VLOOKUP($D65,'[1]ž glavni turnir žrebna lista'!$A$7:$R$38,5))</f>
        <v/>
      </c>
      <c r="I65" s="495" t="str">
        <f>IF($D65="","",VLOOKUP($D65,'[1]ž glavni turnir žrebna lista'!$A$7:$R$38,14))</f>
        <v/>
      </c>
      <c r="J65" s="302"/>
      <c r="K65" s="330"/>
      <c r="L65" s="302"/>
      <c r="M65" s="339"/>
      <c r="N65" s="335"/>
      <c r="O65" s="496"/>
      <c r="P65" s="470" t="s">
        <v>38</v>
      </c>
      <c r="Q65" s="502">
        <f>IF($C$2="B turnir",12,IF($Q$63=1,360,IF($Q$63=2,180,IF($Q$63=3,120,""))))</f>
        <v>360</v>
      </c>
      <c r="R65" s="308"/>
      <c r="U65" s="458" t="str">
        <f>IF($D65="","",VLOOKUP($D65,'[1]ž glavni turnir žrebna lista'!$A$7:$R$38,2))</f>
        <v/>
      </c>
      <c r="V65" s="359">
        <v>21</v>
      </c>
      <c r="W65" s="359" t="str">
        <f>UPPER(IF($D$47="","",VLOOKUP($D$47,'[1]ž glavni turnir žrebna lista'!$A$7:$R$38,3)))</f>
        <v/>
      </c>
      <c r="X65" s="359" t="str">
        <f>PROPER(IF($D$47="","",VLOOKUP($D$47,'[1]ž glavni turnir žrebna lista'!$A$7:$R$38,4)))</f>
        <v/>
      </c>
      <c r="Y65" s="355" t="str">
        <f>IF(W65="","",IF($U$48&lt;&gt;$U$47,"",IF($J$49="bb",1,IF($J$49="","0",$I$49))))</f>
        <v/>
      </c>
      <c r="Z65" s="355" t="str">
        <f>IF($W$45="","",IF($U$50&lt;&gt;$U$47,"",IF($L$51="bb",1,IF($L$51="","0",$K$52))))</f>
        <v/>
      </c>
      <c r="AA65" s="355" t="str">
        <f>IF($W$45="","",IF($U$46&lt;&gt;$U$47,"",IF($N$47="bb",1,IF($N$47="","0",$M$42))))</f>
        <v/>
      </c>
      <c r="AB65" s="355" t="str">
        <f>IF($W$45="","",IF($U$54&lt;&gt;$U$47,"",IF($P$55="bb",1,IF($P$55="","0",$O$62))))</f>
        <v/>
      </c>
      <c r="AC65" s="355" t="str">
        <f>IF($W$45="","",IF($U$38&lt;&gt;$U$47,"",IF($P$39="bb",1,IF($P$39="","0",$Q$22))))</f>
        <v/>
      </c>
      <c r="AD65" s="355"/>
      <c r="AE65" s="366">
        <f t="shared" si="3"/>
        <v>0</v>
      </c>
      <c r="AF65" s="359" t="str">
        <f>IF($C47="","",'ž glavni 32'!$C$47)</f>
        <v/>
      </c>
      <c r="AG65" s="359" t="str">
        <f>UPPER(IF($D$47="","",VLOOKUP($D$47,'[1]ž glavni turnir žrebna lista'!$A$7:$R$38,3)))</f>
        <v/>
      </c>
      <c r="AH65" s="359" t="str">
        <f>PROPER(IF($D$47="","",VLOOKUP($D$47,'[1]ž glavni turnir žrebna lista'!$A$7:$R$38,4)))</f>
        <v/>
      </c>
      <c r="AI65" s="366">
        <f t="shared" si="4"/>
        <v>0</v>
      </c>
    </row>
    <row r="66" spans="1:59" s="309" customFormat="1" ht="9.6" customHeight="1" x14ac:dyDescent="0.2">
      <c r="A66" s="314"/>
      <c r="B66" s="315"/>
      <c r="C66" s="315"/>
      <c r="D66" s="331"/>
      <c r="E66" s="316"/>
      <c r="F66" s="316"/>
      <c r="G66" s="317"/>
      <c r="H66" s="302"/>
      <c r="I66" s="332"/>
      <c r="J66" s="318" t="s">
        <v>28</v>
      </c>
      <c r="K66" s="333"/>
      <c r="L66" s="320" t="str">
        <f>UPPER(IF(OR(K66="a",K66="as"),J64,IF(OR(K66="b",K66="bs"),J68,)))</f>
        <v/>
      </c>
      <c r="M66" s="495">
        <f>IF(OR(K66="a",K66="as"),K64,IF(OR(K66="b",K66="bs"),K68,))</f>
        <v>0</v>
      </c>
      <c r="N66" s="335"/>
      <c r="O66" s="496"/>
      <c r="P66" s="470" t="s">
        <v>40</v>
      </c>
      <c r="Q66" s="502">
        <f>IF($C$2="B turnir",8,IF($Q$63=1,240,IF($Q$63=2,120,IF($Q$63=3,80,""))))</f>
        <v>240</v>
      </c>
      <c r="R66" s="308"/>
      <c r="U66" s="458" t="str">
        <f>IF(OR(K66="a",K66="as"),U64,IF(OR(K66="b",K66="bs"),U68,""))</f>
        <v/>
      </c>
      <c r="V66" s="359">
        <v>22</v>
      </c>
      <c r="W66" s="359" t="str">
        <f>UPPER(IF($D$49="","",VLOOKUP($D$49,'[1]ž glavni turnir žrebna lista'!$A$7:$R$38,3)))</f>
        <v/>
      </c>
      <c r="X66" s="359" t="str">
        <f>PROPER(IF($D$49="","",VLOOKUP($D$49,'[1]ž glavni turnir žrebna lista'!$A$7:$R$38,4)))</f>
        <v/>
      </c>
      <c r="Y66" s="355" t="str">
        <f>IF(W66="","",IF($U$48&lt;&gt;$U$49,"",IF($J$49="bb",1,IF($J$49="","0",$I$47))))</f>
        <v/>
      </c>
      <c r="Z66" s="355" t="str">
        <f>IF($W$45="","",IF($U$50&lt;&gt;$U$49,"",IF($L$51="bb",1,IF($L$51="","0",$K$52))))</f>
        <v/>
      </c>
      <c r="AA66" s="355" t="str">
        <f>IF($W$45="","",IF($U$46&lt;&gt;$U$49,"",IF($N$47="bb",1,IF($N$47="","0",$M$42))))</f>
        <v/>
      </c>
      <c r="AB66" s="355" t="str">
        <f>IF($W$45="","",IF($U$54&lt;&gt;$U$49,"",IF($P$55="bb",1,IF($P$55="","0",$O$62))))</f>
        <v/>
      </c>
      <c r="AC66" s="355" t="str">
        <f>IF($W$45="","",IF($U$38&lt;&gt;$U$49,"",IF($P$39="bb",1,IF($P$39="","0",$Q$22))))</f>
        <v/>
      </c>
      <c r="AD66" s="355"/>
      <c r="AE66" s="366">
        <f t="shared" si="3"/>
        <v>0</v>
      </c>
      <c r="AF66" s="359" t="str">
        <f>IF($C49="","",'ž glavni 32'!$C$49)</f>
        <v/>
      </c>
      <c r="AG66" s="359" t="str">
        <f>UPPER(IF($D$49="","",VLOOKUP($D$49,'[1]ž glavni turnir žrebna lista'!$A$7:$R$38,3)))</f>
        <v/>
      </c>
      <c r="AH66" s="359" t="str">
        <f>PROPER(IF($D$49="","",VLOOKUP($D$49,'[1]ž glavni turnir žrebna lista'!$A$7:$R$38,4)))</f>
        <v/>
      </c>
      <c r="AI66" s="366">
        <f t="shared" si="4"/>
        <v>0</v>
      </c>
    </row>
    <row r="67" spans="1:59" s="309" customFormat="1" ht="9.6" customHeight="1" x14ac:dyDescent="0.2">
      <c r="A67" s="314">
        <v>31</v>
      </c>
      <c r="B67" s="326" t="str">
        <f>IF($D67="","",VLOOKUP($D67,'[1]ž glavni turnir žrebna lista'!$A$7:$R$38,17))</f>
        <v/>
      </c>
      <c r="C67" s="326" t="str">
        <f>IF($D67="","",VLOOKUP($D67,'[1]ž glavni turnir žrebna lista'!$A$7:$R$38,2))</f>
        <v/>
      </c>
      <c r="D67" s="300"/>
      <c r="E67" s="327" t="str">
        <f>UPPER(IF($D67="","",VLOOKUP($D67,'[1]ž glavni turnir žrebna lista'!$A$7:$R$38,3)))</f>
        <v/>
      </c>
      <c r="F67" s="327" t="str">
        <f>PROPER(IF($D67="","",VLOOKUP($D67,'[1]ž glavni turnir žrebna lista'!$A$7:$R$38,4)))</f>
        <v/>
      </c>
      <c r="G67" s="327"/>
      <c r="H67" s="327" t="str">
        <f>IF($D67="","",VLOOKUP($D67,'[1]ž glavni turnir žrebna lista'!$A$7:$R$38,5))</f>
        <v/>
      </c>
      <c r="I67" s="483" t="str">
        <f>IF($D67="","",VLOOKUP($D67,'[1]ž glavni turnir žrebna lista'!$A$7:$R$38,14))</f>
        <v/>
      </c>
      <c r="J67" s="302"/>
      <c r="K67" s="338"/>
      <c r="L67" s="302"/>
      <c r="M67" s="496"/>
      <c r="N67" s="335"/>
      <c r="O67" s="496"/>
      <c r="P67" s="470" t="s">
        <v>41</v>
      </c>
      <c r="Q67" s="502">
        <f>IF($C$2="B turnir",4,IF($Q$63=1,120,IF($Q$63=2,60,IF($Q$63=3,40,""))))</f>
        <v>120</v>
      </c>
      <c r="R67" s="308"/>
      <c r="U67" s="458" t="str">
        <f>IF($D67="","",VLOOKUP($D67,'[1]ž glavni turnir žrebna lista'!$A$7:$R$38,2))</f>
        <v/>
      </c>
      <c r="V67" s="359">
        <v>23</v>
      </c>
      <c r="W67" s="359" t="str">
        <f>UPPER(IF($D$51="","",VLOOKUP($D$51,'[1]ž glavni turnir žrebna lista'!$A$7:$R$38,3)))</f>
        <v/>
      </c>
      <c r="X67" s="359" t="str">
        <f>PROPER(IF($D$51="","",VLOOKUP($D$51,'[1]ž glavni turnir žrebna lista'!$A$7:$R$38,4)))</f>
        <v/>
      </c>
      <c r="Y67" s="355" t="str">
        <f>IF(W67="","",IF($U$52&lt;&gt;$U$51,"",IF($J$53="bb",1,IF($J$53="","0",$I$53))))</f>
        <v/>
      </c>
      <c r="Z67" s="355" t="str">
        <f>IF($W$45="","",IF($U$50&lt;&gt;$U$51,"",IF($L$51="bb",1,IF($L$51="","0",$K$48))))</f>
        <v/>
      </c>
      <c r="AA67" s="355" t="str">
        <f>IF($W$45="","",IF($U$46&lt;&gt;$U$51,"",IF($N$47="bb",1,IF($N$47="","0",$M$42))))</f>
        <v/>
      </c>
      <c r="AB67" s="355" t="str">
        <f>IF($W$45="","",IF($U$54&lt;&gt;$U$51,"",IF($P$55="bb",1,IF($P$55="","0",$O$62))))</f>
        <v/>
      </c>
      <c r="AC67" s="355" t="str">
        <f>IF($W$45="","",IF($U$38&lt;&gt;$U$51,"",IF($P$39="bb",1,IF($P$39="","0",$Q$22))))</f>
        <v/>
      </c>
      <c r="AD67" s="355"/>
      <c r="AE67" s="366">
        <f t="shared" si="3"/>
        <v>0</v>
      </c>
      <c r="AF67" s="359" t="str">
        <f>IF($C51="","",'ž glavni 32'!$C$51)</f>
        <v/>
      </c>
      <c r="AG67" s="359" t="str">
        <f>UPPER(IF($D$51="","",VLOOKUP($D$51,'[1]ž glavni turnir žrebna lista'!$A$7:$R$38,3)))</f>
        <v/>
      </c>
      <c r="AH67" s="359" t="str">
        <f>PROPER(IF($D$51="","",VLOOKUP($D$51,'[1]ž glavni turnir žrebna lista'!$A$7:$R$38,4)))</f>
        <v/>
      </c>
      <c r="AI67" s="366">
        <f t="shared" si="4"/>
        <v>0</v>
      </c>
    </row>
    <row r="68" spans="1:59" s="309" customFormat="1" ht="9.6" customHeight="1" x14ac:dyDescent="0.2">
      <c r="A68" s="314"/>
      <c r="B68" s="315"/>
      <c r="C68" s="315"/>
      <c r="D68" s="315"/>
      <c r="E68" s="316"/>
      <c r="F68" s="316"/>
      <c r="G68" s="317"/>
      <c r="H68" s="318" t="s">
        <v>28</v>
      </c>
      <c r="I68" s="319"/>
      <c r="J68" s="320" t="str">
        <f>UPPER(IF(OR(I68="a",I68="as"),E67,IF(OR(I68="b",I68="bs"),E69,)))</f>
        <v/>
      </c>
      <c r="K68" s="495">
        <f>IF(OR(I68="a",I68="as"),I67,IF(OR(I68="b",I68="bs"),I69,))</f>
        <v>0</v>
      </c>
      <c r="L68" s="302"/>
      <c r="M68" s="496"/>
      <c r="N68" s="335"/>
      <c r="O68" s="496"/>
      <c r="P68" s="470" t="s">
        <v>42</v>
      </c>
      <c r="Q68" s="502">
        <f>IF($C$2="B turnir",2,IF($Q$63=1,60,IF($Q$63=2,30,IF($Q$63=3,20,""))))</f>
        <v>60</v>
      </c>
      <c r="R68" s="308"/>
      <c r="U68" s="458" t="str">
        <f>IF(OR(I68="a",I68="as"),C67,IF(OR(I68="b",I68="bs"),C69,""))</f>
        <v/>
      </c>
      <c r="V68" s="359">
        <v>24</v>
      </c>
      <c r="W68" s="359" t="str">
        <f>UPPER(IF($D$53="","",VLOOKUP($D$53,'[1]ž glavni turnir žrebna lista'!$A$7:$R$38,3)))</f>
        <v/>
      </c>
      <c r="X68" s="359" t="str">
        <f>PROPER(IF($D$53="","",VLOOKUP($D$53,'[1]ž glavni turnir žrebna lista'!$A$7:$R$38,4)))</f>
        <v/>
      </c>
      <c r="Y68" s="355" t="str">
        <f>IF(W68="","",IF($U$52&lt;&gt;$U$53,"",IF($J$53="bb",1,IF($J$53="","0",$I$51))))</f>
        <v/>
      </c>
      <c r="Z68" s="355" t="str">
        <f>IF($W$45="","",IF($U$50&lt;&gt;$U$53,"",IF($L$51="bb",1,IF($L$51="","0",$K$48))))</f>
        <v/>
      </c>
      <c r="AA68" s="355" t="str">
        <f>IF($W$45="","",IF($U$46&lt;&gt;$U$53,"",IF($N$47="bb",1,IF($N$47="","0",$M$42))))</f>
        <v/>
      </c>
      <c r="AB68" s="355" t="str">
        <f>IF($W$45="","",IF($U$54&lt;&gt;$U$53,"",IF($P$55="bb",1,IF($P$55="","0",$O$62))))</f>
        <v/>
      </c>
      <c r="AC68" s="355" t="str">
        <f>IF($W$45="","",IF($U$38&lt;&gt;$U$53,"",IF($P$39="bb",1,IF($P$39="","0",$Q$22))))</f>
        <v/>
      </c>
      <c r="AD68" s="355"/>
      <c r="AE68" s="366">
        <f t="shared" si="3"/>
        <v>0</v>
      </c>
      <c r="AF68" s="359" t="str">
        <f>IF($C53="","",'ž glavni 32'!$C$53)</f>
        <v/>
      </c>
      <c r="AG68" s="359" t="str">
        <f>UPPER(IF($D$53="","",VLOOKUP($D$53,'[1]ž glavni turnir žrebna lista'!$A$7:$R$38,3)))</f>
        <v/>
      </c>
      <c r="AH68" s="359" t="str">
        <f>PROPER(IF($D$53="","",VLOOKUP($D$53,'[1]ž glavni turnir žrebna lista'!$A$7:$R$38,4)))</f>
        <v/>
      </c>
      <c r="AI68" s="366">
        <f t="shared" si="4"/>
        <v>0</v>
      </c>
    </row>
    <row r="69" spans="1:59" s="309" customFormat="1" ht="9.6" customHeight="1" x14ac:dyDescent="0.2">
      <c r="A69" s="298">
        <v>32</v>
      </c>
      <c r="B69" s="299" t="str">
        <f>IF($D69="","",VLOOKUP($D69,'[1]ž glavni turnir žrebna lista'!$A$7:$R$38,17))</f>
        <v/>
      </c>
      <c r="C69" s="299" t="str">
        <f>IF($D69="","",VLOOKUP($D69,'[1]ž glavni turnir žrebna lista'!$A$7:$R$38,2))</f>
        <v/>
      </c>
      <c r="D69" s="300"/>
      <c r="E69" s="299" t="s">
        <v>128</v>
      </c>
      <c r="F69" s="299" t="s">
        <v>129</v>
      </c>
      <c r="G69" s="299"/>
      <c r="H69" s="299" t="str">
        <f>IF($D69="","",VLOOKUP($D69,'[1]ž glavni turnir žrebna lista'!$A$7:$R$38,5))</f>
        <v/>
      </c>
      <c r="I69" s="495" t="str">
        <f>IF($D69="","",VLOOKUP($D69,'[1]ž glavni turnir žrebna lista'!$A$7:$R$38,14))</f>
        <v/>
      </c>
      <c r="J69" s="302"/>
      <c r="K69" s="484"/>
      <c r="L69" s="302"/>
      <c r="M69" s="484"/>
      <c r="N69" s="304"/>
      <c r="O69" s="304"/>
      <c r="P69" s="470" t="s">
        <v>43</v>
      </c>
      <c r="Q69" s="502">
        <f>IF($C$2="B turnir",1,IF($Q$63=1,30,IF($Q$63=2,15,IF($Q$63=3,10,""))))</f>
        <v>30</v>
      </c>
      <c r="R69" s="308"/>
      <c r="U69" s="458" t="str">
        <f>IF($D69="","",VLOOKUP($D69,'[1]ž glavni turnir žrebna lista'!$A$7:$R$38,2))</f>
        <v/>
      </c>
      <c r="V69" s="359">
        <v>25</v>
      </c>
      <c r="W69" s="359" t="str">
        <f>UPPER(IF($D$55="","",VLOOKUP($D$55,'[1]ž glavni turnir žrebna lista'!$A$7:$R$38,3)))</f>
        <v/>
      </c>
      <c r="X69" s="359" t="str">
        <f>PROPER(IF($D$55="","",VLOOKUP($D$55,'[1]ž glavni turnir žrebna lista'!$A$7:$R$38,4)))</f>
        <v/>
      </c>
      <c r="Y69" s="355" t="str">
        <f>IF(W69="","",IF($U$56&lt;&gt;$U$55,"",IF($J$57="bb",1,IF($J$57="","0",$I$57))))</f>
        <v/>
      </c>
      <c r="Z69" s="355" t="str">
        <f>IF($W$45="","",IF($U$58&lt;&gt;$U$55,"",IF($L$59="bb",1,IF($L$59="","0",$K$60))))</f>
        <v/>
      </c>
      <c r="AA69" s="355" t="str">
        <f>IF($W$45="","",IF($U$62&lt;&gt;$U$55,"",IF($N$63="bb",1,IF($N$63="","0",$M$66))))</f>
        <v/>
      </c>
      <c r="AB69" s="355" t="str">
        <f>IF($W$45="","",IF($U$54&lt;&gt;$U$55,"",IF($P$55="bb",1,IF($P$55="","0",$O$46))))</f>
        <v/>
      </c>
      <c r="AC69" s="355" t="str">
        <f>IF($W$45="","",IF($U$38&lt;&gt;$U$55,"",IF($P$39="bb",1,IF($P$39="","0",$Q$22))))</f>
        <v/>
      </c>
      <c r="AD69" s="355"/>
      <c r="AE69" s="366">
        <f t="shared" si="3"/>
        <v>0</v>
      </c>
      <c r="AF69" s="359" t="str">
        <f>IF($C55="","",'ž glavni 32'!$C$55)</f>
        <v/>
      </c>
      <c r="AG69" s="359" t="str">
        <f>UPPER(IF($D$55="","",VLOOKUP($D$55,'[1]ž glavni turnir žrebna lista'!$A$7:$R$38,3)))</f>
        <v/>
      </c>
      <c r="AH69" s="359" t="str">
        <f>PROPER(IF($D$55="","",VLOOKUP($D$55,'[1]ž glavni turnir žrebna lista'!$A$7:$R$38,4)))</f>
        <v/>
      </c>
      <c r="AI69" s="366">
        <f t="shared" si="4"/>
        <v>0</v>
      </c>
    </row>
    <row r="70" spans="1:59" s="391" customFormat="1" ht="9" customHeight="1" x14ac:dyDescent="0.2">
      <c r="A70" s="385"/>
      <c r="B70" s="385"/>
      <c r="C70" s="385"/>
      <c r="D70" s="385"/>
      <c r="E70" s="386"/>
      <c r="F70" s="386"/>
      <c r="G70" s="386"/>
      <c r="H70" s="386"/>
      <c r="I70" s="503"/>
      <c r="J70" s="388"/>
      <c r="K70" s="388"/>
      <c r="L70" s="388"/>
      <c r="M70" s="388"/>
      <c r="N70" s="388"/>
      <c r="O70" s="388"/>
      <c r="P70" s="388"/>
      <c r="Q70" s="388"/>
      <c r="R70" s="390"/>
      <c r="U70" s="458"/>
      <c r="V70" s="359">
        <v>26</v>
      </c>
      <c r="W70" s="359" t="str">
        <f>UPPER(IF($D$57="","",VLOOKUP($D$57,'[1]ž glavni turnir žrebna lista'!$A$7:$R$38,3)))</f>
        <v/>
      </c>
      <c r="X70" s="359" t="str">
        <f>PROPER(IF($D$57="","",VLOOKUP($D$57,'[1]ž glavni turnir žrebna lista'!$A$7:$R$38,4)))</f>
        <v/>
      </c>
      <c r="Y70" s="355" t="str">
        <f>IF(W70="","",IF($U$56&lt;&gt;$U$57,"",IF($J$57="bb",1,IF($J$57="","0",$I$55))))</f>
        <v/>
      </c>
      <c r="Z70" s="355" t="str">
        <f>IF($W$45="","",IF($U$58&lt;&gt;$U$57,"",IF($L$59="bb",1,IF($L$59="","0",$K$60))))</f>
        <v/>
      </c>
      <c r="AA70" s="355" t="str">
        <f>IF($W$45="","",IF($U$62&lt;&gt;$U$57,"",IF($N$63="bb",1,IF($N$63="","0",$M$66))))</f>
        <v/>
      </c>
      <c r="AB70" s="355" t="str">
        <f>IF($W$45="","",IF($U$54&lt;&gt;$U$57,"",IF($P$55="bb",1,IF($P$55="","0",$O$46))))</f>
        <v/>
      </c>
      <c r="AC70" s="355" t="str">
        <f>IF($W$45="","",IF($U$38&lt;&gt;$U$57,"",IF($P$39="bb",1,IF($P$39="","0",$Q$22))))</f>
        <v/>
      </c>
      <c r="AD70" s="355"/>
      <c r="AE70" s="366">
        <f t="shared" si="3"/>
        <v>0</v>
      </c>
      <c r="AF70" s="359" t="str">
        <f>IF($C57="","",'ž glavni 32'!$C$57)</f>
        <v/>
      </c>
      <c r="AG70" s="359" t="str">
        <f>UPPER(IF($D$57="","",VLOOKUP($D$57,'[1]ž glavni turnir žrebna lista'!$A$7:$R$38,3)))</f>
        <v/>
      </c>
      <c r="AH70" s="359" t="str">
        <f>PROPER(IF($D$57="","",VLOOKUP($D$57,'[1]ž glavni turnir žrebna lista'!$A$7:$R$38,4)))</f>
        <v/>
      </c>
      <c r="AI70" s="366">
        <f t="shared" si="4"/>
        <v>0</v>
      </c>
    </row>
    <row r="71" spans="1:59" s="404" customFormat="1" ht="10.5" customHeight="1" x14ac:dyDescent="0.2">
      <c r="A71" s="392" t="s">
        <v>44</v>
      </c>
      <c r="B71" s="393"/>
      <c r="C71" s="394"/>
      <c r="D71" s="395" t="s">
        <v>45</v>
      </c>
      <c r="E71" s="396" t="s">
        <v>116</v>
      </c>
      <c r="F71" s="395"/>
      <c r="G71" s="504" t="s">
        <v>47</v>
      </c>
      <c r="H71" s="505" t="s">
        <v>48</v>
      </c>
      <c r="I71" s="398" t="s">
        <v>45</v>
      </c>
      <c r="J71" s="396" t="s">
        <v>117</v>
      </c>
      <c r="K71" s="506"/>
      <c r="L71" s="400" t="s">
        <v>50</v>
      </c>
      <c r="M71" s="507"/>
      <c r="N71" s="402" t="s">
        <v>118</v>
      </c>
      <c r="O71" s="402"/>
      <c r="P71" s="592"/>
      <c r="Q71" s="593"/>
      <c r="U71" s="458"/>
      <c r="V71" s="359">
        <v>27</v>
      </c>
      <c r="W71" s="359" t="str">
        <f>UPPER(IF($D$59="","",VLOOKUP($D$59,'[1]ž glavni turnir žrebna lista'!$A$7:$R$38,3)))</f>
        <v/>
      </c>
      <c r="X71" s="359" t="str">
        <f>PROPER(IF($D$59="","",VLOOKUP($D$59,'[1]ž glavni turnir žrebna lista'!$A$7:$R$38,4)))</f>
        <v/>
      </c>
      <c r="Y71" s="355" t="str">
        <f>IF(W71="","",IF($U$60&lt;&gt;$U$59,"",IF($J$61="bb",1,IF($J$61="","0",$I$61))))</f>
        <v/>
      </c>
      <c r="Z71" s="355" t="str">
        <f>IF($W$45="","",IF($U$58&lt;&gt;$U$59,"",IF($L$59="bb",1,IF($L$59="","0",$K$56))))</f>
        <v/>
      </c>
      <c r="AA71" s="355" t="str">
        <f>IF($W$45="","",IF($U$62&lt;&gt;$U$59,"",IF($N$63="bb",1,IF($N$63="","0",$M$66))))</f>
        <v/>
      </c>
      <c r="AB71" s="355" t="str">
        <f>IF($W$45="","",IF($U$54&lt;&gt;$U$59,"",IF($P$55="bb",1,IF($P$55="","0",$O$46))))</f>
        <v/>
      </c>
      <c r="AC71" s="355" t="str">
        <f>IF($W$45="","",IF($U$38&lt;&gt;$U$59,"",IF($P$39="bb",1,IF($P$39="","0",$Q$22))))</f>
        <v/>
      </c>
      <c r="AD71" s="355"/>
      <c r="AE71" s="366">
        <f t="shared" si="3"/>
        <v>0</v>
      </c>
      <c r="AF71" s="359" t="str">
        <f>IF($C59="","",'ž glavni 32'!$C$59)</f>
        <v/>
      </c>
      <c r="AG71" s="359" t="str">
        <f>UPPER(IF($D$59="","",VLOOKUP($D$59,'[1]ž glavni turnir žrebna lista'!$A$7:$R$38,3)))</f>
        <v/>
      </c>
      <c r="AH71" s="359" t="str">
        <f>PROPER(IF($D$59="","",VLOOKUP($D$59,'[1]ž glavni turnir žrebna lista'!$A$7:$R$38,4)))</f>
        <v/>
      </c>
      <c r="AI71" s="366">
        <f t="shared" si="4"/>
        <v>0</v>
      </c>
    </row>
    <row r="72" spans="1:59" s="404" customFormat="1" ht="9" customHeight="1" x14ac:dyDescent="0.2">
      <c r="A72" s="405" t="s">
        <v>5</v>
      </c>
      <c r="B72" s="406"/>
      <c r="C72" s="407"/>
      <c r="D72" s="277">
        <v>1</v>
      </c>
      <c r="E72" s="508" t="str">
        <f>UPPER(IF($D72="","",VLOOKUP($D72,'[1]ž glavni turnir žrebna lista'!$A$7:$R$38,3)))</f>
        <v/>
      </c>
      <c r="F72" s="277"/>
      <c r="G72" s="509">
        <f>IF($D72="","",VLOOKUP($D72,'[1]ž glavni turnir žrebna lista'!$A$7:$R$38,10))</f>
        <v>0</v>
      </c>
      <c r="H72" s="409">
        <f>IF($D72="","",VLOOKUP($D72,'[1]ž glavni turnir žrebna lista'!$A$7:$R$38,14))</f>
        <v>0</v>
      </c>
      <c r="I72" s="410" t="s">
        <v>52</v>
      </c>
      <c r="J72" s="406"/>
      <c r="K72" s="406"/>
      <c r="L72" s="406"/>
      <c r="M72" s="510"/>
      <c r="N72" s="412" t="s">
        <v>119</v>
      </c>
      <c r="O72" s="414"/>
      <c r="P72" s="414"/>
      <c r="Q72" s="510"/>
      <c r="U72" s="458"/>
      <c r="V72" s="359">
        <v>28</v>
      </c>
      <c r="W72" s="359" t="str">
        <f>UPPER(IF($D$61="","",VLOOKUP($D$61,'[1]ž glavni turnir žrebna lista'!$A$7:$R$38,3)))</f>
        <v/>
      </c>
      <c r="X72" s="359" t="str">
        <f>PROPER(IF($D$61="","",VLOOKUP($D$61,'[1]ž glavni turnir žrebna lista'!$A$7:$R$38,4)))</f>
        <v/>
      </c>
      <c r="Y72" s="355" t="str">
        <f>IF(W72="","",IF($U$60&lt;&gt;$U$61,"",IF($J$61="bb",1,IF($J$61="","0",$I$59))))</f>
        <v/>
      </c>
      <c r="Z72" s="355" t="str">
        <f>IF($W$45="","",IF($U$58&lt;&gt;$U$61,"",IF($L$59="bb",1,IF($L$59="","0",$K$56))))</f>
        <v/>
      </c>
      <c r="AA72" s="355" t="str">
        <f>IF($W$45="","",IF($U$62&lt;&gt;$U$61,"",IF($N$63="bb",1,IF($N$63="","0",$M$66))))</f>
        <v/>
      </c>
      <c r="AB72" s="355" t="str">
        <f>IF($W$45="","",IF($U$54&lt;&gt;$U$61,"",IF($P$55="bb",1,IF($P$55="","0",$O$46))))</f>
        <v/>
      </c>
      <c r="AC72" s="355" t="str">
        <f>IF($W$45="","",IF($U$38&lt;&gt;$U$61,"",IF($P$39="bb",1,IF($P$39="","0",$Q$22))))</f>
        <v/>
      </c>
      <c r="AD72" s="355"/>
      <c r="AE72" s="366">
        <f t="shared" si="3"/>
        <v>0</v>
      </c>
      <c r="AF72" s="359" t="str">
        <f>IF($C61="","",'ž glavni 32'!$C$61)</f>
        <v/>
      </c>
      <c r="AG72" s="359" t="str">
        <f>UPPER(IF($D$61="","",VLOOKUP($D$61,'[1]ž glavni turnir žrebna lista'!$A$7:$R$38,3)))</f>
        <v/>
      </c>
      <c r="AH72" s="359" t="str">
        <f>PROPER(IF($D$61="","",VLOOKUP($D$61,'[1]ž glavni turnir žrebna lista'!$A$7:$R$38,4)))</f>
        <v/>
      </c>
      <c r="AI72" s="366">
        <f t="shared" si="4"/>
        <v>0</v>
      </c>
    </row>
    <row r="73" spans="1:59" s="404" customFormat="1" ht="9" customHeight="1" x14ac:dyDescent="0.2">
      <c r="A73" s="594"/>
      <c r="B73" s="595"/>
      <c r="C73" s="596"/>
      <c r="D73" s="277">
        <v>2</v>
      </c>
      <c r="E73" s="508" t="str">
        <f>UPPER(IF($D73="","",VLOOKUP($D73,'[1]ž glavni turnir žrebna lista'!$A$7:$R$38,3)))</f>
        <v/>
      </c>
      <c r="F73" s="277"/>
      <c r="G73" s="509">
        <f>IF($D73="","",VLOOKUP($D73,'[1]ž glavni turnir žrebna lista'!$A$7:$R$38,10))</f>
        <v>0</v>
      </c>
      <c r="H73" s="409">
        <f>IF($D73="","",VLOOKUP($D73,'[1]ž glavni turnir žrebna lista'!$A$7:$R$38,14))</f>
        <v>0</v>
      </c>
      <c r="I73" s="416" t="s">
        <v>54</v>
      </c>
      <c r="J73" s="406"/>
      <c r="K73" s="406"/>
      <c r="L73" s="406"/>
      <c r="M73" s="510"/>
      <c r="N73" s="418"/>
      <c r="O73" s="420"/>
      <c r="P73" s="420"/>
      <c r="Q73" s="511"/>
      <c r="U73" s="458"/>
      <c r="V73" s="359">
        <v>29</v>
      </c>
      <c r="W73" s="359" t="str">
        <f>UPPER(IF($D$63="","",VLOOKUP($D$63,'[1]ž glavni turnir žrebna lista'!$A$7:$R$38,3)))</f>
        <v/>
      </c>
      <c r="X73" s="359" t="str">
        <f>PROPER(IF($D$63="","",VLOOKUP($D$63,'[1]ž glavni turnir žrebna lista'!$A$7:$R$38,4)))</f>
        <v/>
      </c>
      <c r="Y73" s="355" t="str">
        <f>IF(W73="","",IF($U$64&lt;&gt;$U$63,"",IF($J$65="bb",1,IF($J$65="","0",$I$65))))</f>
        <v/>
      </c>
      <c r="Z73" s="355" t="str">
        <f>IF($W$45="","",IF($U$66&lt;&gt;$U$63,"",IF($L$67="bb",1,IF($L$67="","0",$K$68))))</f>
        <v/>
      </c>
      <c r="AA73" s="355" t="str">
        <f>IF($W$45="","",IF($U$62&lt;&gt;$U$63,"",IF($N$63="bb",1,IF($N$63="","0",$M$58))))</f>
        <v/>
      </c>
      <c r="AB73" s="355" t="str">
        <f>IF($W$45="","",IF($U$54&lt;&gt;$U$63,"",IF($P$55="bb",1,IF($P$55="","0",$O$46))))</f>
        <v/>
      </c>
      <c r="AC73" s="355" t="str">
        <f>IF($W$45="","",IF($U$38&lt;&gt;$U$63,"",IF($P$39="bb",1,IF($P$39="","0",$Q$22))))</f>
        <v/>
      </c>
      <c r="AD73" s="355"/>
      <c r="AE73" s="366">
        <f t="shared" si="3"/>
        <v>0</v>
      </c>
      <c r="AF73" s="359" t="str">
        <f>IF($C63="","",'ž glavni 32'!$C$63)</f>
        <v/>
      </c>
      <c r="AG73" s="359" t="str">
        <f>UPPER(IF($D$63="","",VLOOKUP($D$63,'[1]ž glavni turnir žrebna lista'!$A$7:$R$38,3)))</f>
        <v/>
      </c>
      <c r="AH73" s="359" t="str">
        <f>PROPER(IF($D$63="","",VLOOKUP($D$63,'[1]ž glavni turnir žrebna lista'!$A$7:$R$38,4)))</f>
        <v/>
      </c>
      <c r="AI73" s="366">
        <f t="shared" si="4"/>
        <v>0</v>
      </c>
    </row>
    <row r="74" spans="1:59" s="404" customFormat="1" ht="9" customHeight="1" x14ac:dyDescent="0.2">
      <c r="A74" s="422"/>
      <c r="B74" s="423"/>
      <c r="C74" s="424"/>
      <c r="D74" s="277">
        <v>3</v>
      </c>
      <c r="E74" s="508" t="str">
        <f>UPPER(IF($D74="","",VLOOKUP($D74,'[1]ž glavni turnir žrebna lista'!$A$7:$R$38,3)))</f>
        <v/>
      </c>
      <c r="F74" s="277"/>
      <c r="G74" s="509">
        <f>IF($D74="","",VLOOKUP($D74,'[1]ž glavni turnir žrebna lista'!$A$7:$R$38,10))</f>
        <v>0</v>
      </c>
      <c r="H74" s="409">
        <f>IF($D74="","",VLOOKUP($D74,'[1]ž glavni turnir žrebna lista'!$A$7:$R$38,14))</f>
        <v>0</v>
      </c>
      <c r="I74" s="416" t="s">
        <v>55</v>
      </c>
      <c r="J74" s="406"/>
      <c r="K74" s="406"/>
      <c r="L74" s="406"/>
      <c r="M74" s="510"/>
      <c r="N74" s="412" t="s">
        <v>120</v>
      </c>
      <c r="O74" s="414"/>
      <c r="P74" s="414"/>
      <c r="Q74" s="510"/>
      <c r="U74" s="458"/>
      <c r="V74" s="359">
        <v>30</v>
      </c>
      <c r="W74" s="359" t="str">
        <f>UPPER(IF($D$65="","",VLOOKUP($D$65,'[1]ž glavni turnir žrebna lista'!$A$7:$R$38,3)))</f>
        <v/>
      </c>
      <c r="X74" s="359" t="str">
        <f>PROPER(IF($D$65="","",VLOOKUP($D$65,'[1]ž glavni turnir žrebna lista'!$A$7:$R$38,4)))</f>
        <v/>
      </c>
      <c r="Y74" s="355" t="str">
        <f>IF(W74="","",IF($U$64&lt;&gt;$U$65,"",IF($J$65="bb",1,IF($J$65="","0",$I$63))))</f>
        <v/>
      </c>
      <c r="Z74" s="355" t="str">
        <f>IF($W$45="","",IF($U$66&lt;&gt;$U$65,"",IF($L$67="bb",1,IF($L$67="","0",$K$68))))</f>
        <v/>
      </c>
      <c r="AA74" s="355" t="str">
        <f>IF($W$45="","",IF($U$62&lt;&gt;$U$65,"",IF($N$63="bb",1,IF($N$63="","0",$M$58))))</f>
        <v/>
      </c>
      <c r="AB74" s="355" t="str">
        <f>IF($W$45="","",IF($U$54&lt;&gt;$U$65,"",IF($P$55="bb",1,IF($P$55="","0",$O$46))))</f>
        <v/>
      </c>
      <c r="AC74" s="355" t="str">
        <f>IF($W$45="","",IF($U$38&lt;&gt;$U$65,"",IF($P$39="bb",1,IF($P$39="","0",$Q$22))))</f>
        <v/>
      </c>
      <c r="AD74" s="355"/>
      <c r="AE74" s="366">
        <f t="shared" si="3"/>
        <v>0</v>
      </c>
      <c r="AF74" s="359" t="str">
        <f>IF($C65="","",'ž glavni 32'!$C$65)</f>
        <v/>
      </c>
      <c r="AG74" s="359" t="str">
        <f>UPPER(IF($D$65="","",VLOOKUP($D$65,'[1]ž glavni turnir žrebna lista'!$A$7:$R$38,3)))</f>
        <v/>
      </c>
      <c r="AH74" s="359" t="str">
        <f>PROPER(IF($D$65="","",VLOOKUP($D$65,'[1]ž glavni turnir žrebna lista'!$A$7:$R$38,4)))</f>
        <v/>
      </c>
      <c r="AI74" s="366">
        <f t="shared" si="4"/>
        <v>0</v>
      </c>
    </row>
    <row r="75" spans="1:59" s="404" customFormat="1" ht="9" customHeight="1" x14ac:dyDescent="0.2">
      <c r="A75" s="425"/>
      <c r="B75" s="276"/>
      <c r="C75" s="407"/>
      <c r="D75" s="277">
        <v>4</v>
      </c>
      <c r="E75" s="508" t="str">
        <f>UPPER(IF($D75="","",VLOOKUP($D75,'[1]ž glavni turnir žrebna lista'!$A$7:$R$38,3)))</f>
        <v/>
      </c>
      <c r="F75" s="277"/>
      <c r="G75" s="509">
        <f>IF($D75="","",VLOOKUP($D75,'[1]ž glavni turnir žrebna lista'!$A$7:$R$38,10))</f>
        <v>0</v>
      </c>
      <c r="H75" s="409">
        <f>IF($D75="","",VLOOKUP($D75,'[1]ž glavni turnir žrebna lista'!$A$7:$R$38,14))</f>
        <v>0</v>
      </c>
      <c r="I75" s="416" t="s">
        <v>57</v>
      </c>
      <c r="J75" s="406"/>
      <c r="K75" s="406"/>
      <c r="L75" s="406"/>
      <c r="M75" s="510"/>
      <c r="N75" s="406"/>
      <c r="O75" s="406"/>
      <c r="P75" s="406"/>
      <c r="Q75" s="510"/>
      <c r="U75" s="458"/>
      <c r="V75" s="359">
        <v>31</v>
      </c>
      <c r="W75" s="359" t="str">
        <f>UPPER(IF($D$67="","",VLOOKUP($D$67,'[1]ž glavni turnir žrebna lista'!$A$7:$R$38,3)))</f>
        <v/>
      </c>
      <c r="X75" s="359" t="str">
        <f>PROPER(IF($D$67="","",VLOOKUP($D$67,'[1]ž glavni turnir žrebna lista'!$A$7:$R$38,4)))</f>
        <v/>
      </c>
      <c r="Y75" s="355" t="str">
        <f>IF(W75="","",IF($U$68&lt;&gt;$U$67,"",IF($J$69="bb",1,IF($J$69="","0",$I$69))))</f>
        <v/>
      </c>
      <c r="Z75" s="355" t="str">
        <f>IF($W$45="","",IF($U$66&lt;&gt;$U$67,"",IF($L$67="bb",1,IF($L$67="","0",$K$64))))</f>
        <v/>
      </c>
      <c r="AA75" s="355" t="str">
        <f>IF($W$45="","",IF($U$62&lt;&gt;$U$67,"",IF($N$63="bb",1,IF($N$63="","0",$M$58))))</f>
        <v/>
      </c>
      <c r="AB75" s="355" t="str">
        <f>IF($W$45="","",IF($U$54&lt;&gt;$U$67,"",IF($P$55="bb",1,IF($P$55="","0",$O$46))))</f>
        <v/>
      </c>
      <c r="AC75" s="355" t="str">
        <f>IF($W$45="","",IF($U$38&lt;&gt;$U$67,"",IF($P$39="bb",1,IF($P$39="","0",$Q$22))))</f>
        <v/>
      </c>
      <c r="AD75" s="355"/>
      <c r="AE75" s="366">
        <f t="shared" si="3"/>
        <v>0</v>
      </c>
      <c r="AF75" s="359" t="str">
        <f>IF($C67="","",'ž glavni 32'!$C$67)</f>
        <v/>
      </c>
      <c r="AG75" s="359" t="str">
        <f>UPPER(IF($D$67="","",VLOOKUP($D$67,'[1]ž glavni turnir žrebna lista'!$A$7:$R$38,3)))</f>
        <v/>
      </c>
      <c r="AH75" s="359" t="str">
        <f>PROPER(IF($D$67="","",VLOOKUP($D$67,'[1]ž glavni turnir žrebna lista'!$A$7:$R$38,4)))</f>
        <v/>
      </c>
      <c r="AI75" s="366">
        <f t="shared" si="4"/>
        <v>0</v>
      </c>
    </row>
    <row r="76" spans="1:59" s="404" customFormat="1" ht="9" customHeight="1" x14ac:dyDescent="0.2">
      <c r="A76" s="426"/>
      <c r="B76" s="427"/>
      <c r="C76" s="428"/>
      <c r="D76" s="277">
        <v>5</v>
      </c>
      <c r="E76" s="508" t="str">
        <f>UPPER(IF($D76="","",VLOOKUP($D76,'[1]ž glavni turnir žrebna lista'!$A$7:$R$38,3)))</f>
        <v/>
      </c>
      <c r="F76" s="277"/>
      <c r="G76" s="509">
        <f>IF($D76="","",VLOOKUP($D76,'[1]ž glavni turnir žrebna lista'!$A$7:$R$38,10))</f>
        <v>0</v>
      </c>
      <c r="H76" s="409">
        <f>IF($D76="","",VLOOKUP($D76,'[1]ž glavni turnir žrebna lista'!$A$7:$R$38,14))</f>
        <v>0</v>
      </c>
      <c r="I76" s="416" t="s">
        <v>59</v>
      </c>
      <c r="J76" s="406"/>
      <c r="K76" s="406"/>
      <c r="L76" s="406"/>
      <c r="M76" s="510"/>
      <c r="N76" s="420" t="s">
        <v>56</v>
      </c>
      <c r="O76" s="420"/>
      <c r="P76" s="420"/>
      <c r="Q76" s="511"/>
      <c r="U76" s="458"/>
      <c r="V76" s="359">
        <v>32</v>
      </c>
      <c r="W76" s="359" t="str">
        <f>UPPER(IF($D$69="","",VLOOKUP($D$69,'[1]ž glavni turnir žrebna lista'!$A$7:$R$38,3)))</f>
        <v/>
      </c>
      <c r="X76" s="359" t="str">
        <f>PROPER(IF($D$69="","",VLOOKUP($D$69,'[1]ž glavni turnir žrebna lista'!$A$7:$R$38,4)))</f>
        <v/>
      </c>
      <c r="Y76" s="355" t="str">
        <f>IF(W76="","",IF($U$68&lt;&gt;$U$69,"",IF($J$69="bb",1,IF($J$69="","0",$I$67))))</f>
        <v/>
      </c>
      <c r="Z76" s="355" t="str">
        <f>IF($W$45="","",IF($U$66&lt;&gt;$U$69,"",IF($L$67="bb",1,IF($L$67="","0",$K$64))))</f>
        <v/>
      </c>
      <c r="AA76" s="355" t="str">
        <f>IF($W$45="","",IF($U$62&lt;&gt;$U$69,"",IF($N$63="bb",1,IF($N$63="","0",$M$58))))</f>
        <v/>
      </c>
      <c r="AB76" s="355" t="str">
        <f>IF($W$45="","",IF($U$54&lt;&gt;$U$69,"",IF($P$55="bb",1,IF($P$55="","0",$O$46))))</f>
        <v/>
      </c>
      <c r="AC76" s="355" t="str">
        <f>IF($W$45="","",IF($U$38&lt;&gt;$U$69,"",IF($P$39="bb",1,IF($P$39="","0",$Q$22))))</f>
        <v/>
      </c>
      <c r="AD76" s="355"/>
      <c r="AE76" s="366">
        <f t="shared" si="3"/>
        <v>0</v>
      </c>
      <c r="AF76" s="359" t="str">
        <f>IF($C69="","",'ž glavni 32'!$C$69)</f>
        <v/>
      </c>
      <c r="AG76" s="359" t="str">
        <f>UPPER(IF($D$69="","",VLOOKUP($D$69,'[1]ž glavni turnir žrebna lista'!$A$7:$R$38,3)))</f>
        <v/>
      </c>
      <c r="AH76" s="359" t="str">
        <f>PROPER(IF($D$69="","",VLOOKUP($D$69,'[1]ž glavni turnir žrebna lista'!$A$7:$R$38,4)))</f>
        <v/>
      </c>
      <c r="AI76" s="366">
        <f t="shared" si="4"/>
        <v>0</v>
      </c>
    </row>
    <row r="77" spans="1:59" s="404" customFormat="1" ht="9" customHeight="1" x14ac:dyDescent="0.2">
      <c r="A77" s="405"/>
      <c r="B77" s="406"/>
      <c r="C77" s="407"/>
      <c r="D77" s="277">
        <v>6</v>
      </c>
      <c r="E77" s="508" t="str">
        <f>UPPER(IF($D77="","",VLOOKUP($D77,'[1]ž glavni turnir žrebna lista'!$A$7:$R$38,3)))</f>
        <v/>
      </c>
      <c r="F77" s="277"/>
      <c r="G77" s="509">
        <f>IF($D77="","",VLOOKUP($D77,'[1]ž glavni turnir žrebna lista'!$A$7:$R$38,10))</f>
        <v>0</v>
      </c>
      <c r="H77" s="409">
        <f>IF($D77="","",VLOOKUP($D77,'[1]ž glavni turnir žrebna lista'!$A$7:$R$38,14))</f>
        <v>0</v>
      </c>
      <c r="I77" s="416" t="s">
        <v>60</v>
      </c>
      <c r="J77" s="406"/>
      <c r="K77" s="406"/>
      <c r="L77" s="406"/>
      <c r="M77" s="510"/>
      <c r="N77" s="412" t="s">
        <v>56</v>
      </c>
      <c r="O77" s="414"/>
      <c r="P77" s="414"/>
      <c r="Q77" s="510"/>
      <c r="U77" s="458"/>
      <c r="V77" s="437"/>
      <c r="W77" s="373"/>
      <c r="X77" s="373"/>
      <c r="Y77" s="355">
        <f>COUNTIF(Y45:Y76,"&gt;0")</f>
        <v>0</v>
      </c>
      <c r="Z77" s="355">
        <f>COUNTIF(Z45:Z76,"&gt;0")</f>
        <v>0</v>
      </c>
      <c r="AA77" s="355">
        <f>COUNTIF(AA45:AA76,"&gt;0")</f>
        <v>0</v>
      </c>
      <c r="AB77" s="355">
        <f>COUNTIF(AB45:AB76,"&gt;0")</f>
        <v>0</v>
      </c>
      <c r="AC77" s="355">
        <f>COUNTIF(AC45:AC76,"&gt;0")</f>
        <v>0</v>
      </c>
      <c r="AD77" s="355"/>
      <c r="AE77" s="355">
        <f>COUNTIF(AE45:AE76,"&gt;0")</f>
        <v>0</v>
      </c>
      <c r="AF77" s="429"/>
      <c r="AG77" s="429"/>
      <c r="AH77" s="429"/>
      <c r="AI77" s="355">
        <f>COUNTIF(AI45:AI76,"&gt;0")</f>
        <v>0</v>
      </c>
      <c r="AJ77" s="429"/>
      <c r="AK77" s="429"/>
      <c r="AL77" s="429"/>
      <c r="AM77" s="429"/>
      <c r="AN77" s="429"/>
      <c r="AO77" s="429"/>
      <c r="AP77" s="429"/>
      <c r="AQ77" s="429"/>
      <c r="AR77" s="429"/>
      <c r="AS77" s="429"/>
      <c r="AT77" s="429"/>
      <c r="AU77" s="429"/>
      <c r="AV77" s="429"/>
      <c r="AW77" s="429"/>
      <c r="AX77" s="429"/>
      <c r="AY77" s="429"/>
      <c r="AZ77" s="429"/>
      <c r="BA77" s="429"/>
      <c r="BB77" s="429"/>
      <c r="BC77" s="429"/>
      <c r="BD77" s="429"/>
      <c r="BE77" s="429"/>
      <c r="BF77" s="429"/>
      <c r="BG77" s="429"/>
    </row>
    <row r="78" spans="1:59" s="404" customFormat="1" ht="9" customHeight="1" x14ac:dyDescent="0.2">
      <c r="A78" s="405"/>
      <c r="B78" s="406"/>
      <c r="C78" s="430"/>
      <c r="D78" s="277">
        <v>7</v>
      </c>
      <c r="E78" s="508" t="str">
        <f>UPPER(IF($D78="","",VLOOKUP($D78,'[1]ž glavni turnir žrebna lista'!$A$7:$R$38,3)))</f>
        <v/>
      </c>
      <c r="F78" s="277"/>
      <c r="G78" s="509">
        <f>IF($D78="","",VLOOKUP($D78,'[1]ž glavni turnir žrebna lista'!$A$7:$R$38,10))</f>
        <v>0</v>
      </c>
      <c r="H78" s="409">
        <f>IF($D78="","",VLOOKUP($D78,'[1]ž glavni turnir žrebna lista'!$A$7:$R$38,14))</f>
        <v>0</v>
      </c>
      <c r="I78" s="416" t="s">
        <v>61</v>
      </c>
      <c r="J78" s="406"/>
      <c r="K78" s="406"/>
      <c r="L78" s="406"/>
      <c r="M78" s="510"/>
      <c r="N78" s="406" t="s">
        <v>8</v>
      </c>
      <c r="O78" s="406"/>
      <c r="P78" s="597" t="str">
        <f>'[1]vnos podatkov'!$B$10</f>
        <v>SAŠO SVOLJŠAK</v>
      </c>
      <c r="Q78" s="598"/>
      <c r="U78" s="458"/>
      <c r="V78" s="437"/>
      <c r="W78" s="373"/>
      <c r="X78" s="373"/>
      <c r="Y78" s="355"/>
      <c r="Z78" s="355"/>
      <c r="AA78" s="355"/>
      <c r="AB78" s="355"/>
      <c r="AC78" s="355"/>
      <c r="AD78" s="355"/>
      <c r="AE78" s="512"/>
      <c r="AF78" s="429"/>
      <c r="AG78" s="429"/>
      <c r="AH78" s="429"/>
      <c r="AI78" s="429"/>
      <c r="AJ78" s="429"/>
      <c r="AK78" s="429"/>
      <c r="AL78" s="429"/>
      <c r="AM78" s="429"/>
      <c r="AN78" s="429"/>
      <c r="AO78" s="429"/>
      <c r="AP78" s="429"/>
      <c r="AQ78" s="429"/>
      <c r="AR78" s="429"/>
      <c r="AS78" s="429"/>
      <c r="AT78" s="429"/>
      <c r="AU78" s="429"/>
      <c r="AV78" s="429"/>
      <c r="AW78" s="429"/>
      <c r="AX78" s="429"/>
      <c r="AY78" s="429"/>
      <c r="AZ78" s="429"/>
      <c r="BA78" s="429"/>
      <c r="BB78" s="429"/>
      <c r="BC78" s="429"/>
      <c r="BD78" s="429"/>
      <c r="BE78" s="429"/>
      <c r="BF78" s="429"/>
      <c r="BG78" s="429"/>
    </row>
    <row r="79" spans="1:59" s="404" customFormat="1" ht="9" customHeight="1" x14ac:dyDescent="0.2">
      <c r="A79" s="431"/>
      <c r="B79" s="420"/>
      <c r="C79" s="432"/>
      <c r="D79" s="433">
        <v>8</v>
      </c>
      <c r="E79" s="418" t="str">
        <f>UPPER(IF($D79="","",VLOOKUP($D79,'[1]ž glavni turnir žrebna lista'!$A$7:$R$38,3)))</f>
        <v/>
      </c>
      <c r="F79" s="433"/>
      <c r="G79" s="513">
        <f>IF($D79="","",VLOOKUP($D79,'[1]ž glavni turnir žrebna lista'!$A$7:$R$38,10))</f>
        <v>0</v>
      </c>
      <c r="H79" s="435">
        <f>IF($D79="","",VLOOKUP($D79,'[1]ž glavni turnir žrebna lista'!$A$7:$R$38,14))</f>
        <v>0</v>
      </c>
      <c r="I79" s="436" t="s">
        <v>63</v>
      </c>
      <c r="J79" s="420"/>
      <c r="K79" s="420"/>
      <c r="L79" s="420"/>
      <c r="M79" s="511"/>
      <c r="N79" s="420" t="s">
        <v>121</v>
      </c>
      <c r="O79" s="420"/>
      <c r="P79" s="587" t="str">
        <f>'[1]vnos podatkov'!$E$10</f>
        <v>MARJAN OGRINC</v>
      </c>
      <c r="Q79" s="588"/>
      <c r="U79" s="458"/>
      <c r="V79" s="437"/>
      <c r="W79" s="373"/>
      <c r="X79" s="373"/>
      <c r="Y79" s="462"/>
      <c r="Z79" s="462"/>
      <c r="AA79" s="462"/>
      <c r="AB79" s="462"/>
      <c r="AC79" s="462"/>
      <c r="AD79" s="462"/>
      <c r="AE79" s="514"/>
      <c r="AF79" s="515"/>
    </row>
  </sheetData>
  <mergeCells count="6">
    <mergeCell ref="P79:Q79"/>
    <mergeCell ref="V41:Z41"/>
    <mergeCell ref="P61:Q62"/>
    <mergeCell ref="P71:Q71"/>
    <mergeCell ref="A73:C73"/>
    <mergeCell ref="P78:Q78"/>
  </mergeCells>
  <conditionalFormatting sqref="G39 G41 G7 G9 G11 G13 G15 G17 G19 G23 G43 G45 G47 G49 G51 G53 G21 G25 G27 G29 G31 G33 G35 G37 G55 G57 G59 G61 G63 G65 G67 G69">
    <cfRule type="expression" dxfId="125" priority="14" stopIfTrue="1">
      <formula>AND($D7&lt;9,$C7&gt;0)</formula>
    </cfRule>
  </conditionalFormatting>
  <conditionalFormatting sqref="L10 L18 L26 L34 L42 L50 L58 L66 N14 N30 N46 N62 P22 P54 J8 J12 J16 J20 J24 J28 J32 J36 J40 J44 J48 J52 J56 J60 J64 J68">
    <cfRule type="expression" dxfId="124" priority="12" stopIfTrue="1">
      <formula>I8="as"</formula>
    </cfRule>
    <cfRule type="expression" dxfId="123" priority="13" stopIfTrue="1">
      <formula>I8="bs"</formula>
    </cfRule>
  </conditionalFormatting>
  <conditionalFormatting sqref="B69 B9 B11 B13 B15 B17 B19 B21 B23 B25 B27 B29 B31 B33 B35 B37 B39 B41 B43 B45 B47 B49 B51 B53 B55 B57 B59 B61 B63 B65 B67 B7">
    <cfRule type="cellIs" dxfId="122" priority="10" stopIfTrue="1" operator="equal">
      <formula>"QA"</formula>
    </cfRule>
    <cfRule type="cellIs" dxfId="121" priority="11" stopIfTrue="1" operator="equal">
      <formula>"DA"</formula>
    </cfRule>
  </conditionalFormatting>
  <conditionalFormatting sqref="K66 K58 K50 K42 K34 K26 K18 K10 M14 M30 M46 M62 O22 O54 O39 I12 I68 I8 I16 I20 I24 I28 I32 I36 I40 I44 I48 I52 I56 I60 I64">
    <cfRule type="expression" dxfId="120" priority="9" stopIfTrue="1">
      <formula>$N$1="CU"</formula>
    </cfRule>
  </conditionalFormatting>
  <conditionalFormatting sqref="P38">
    <cfRule type="expression" dxfId="119" priority="7" stopIfTrue="1">
      <formula>O39="as"</formula>
    </cfRule>
    <cfRule type="expression" dxfId="118" priority="8" stopIfTrue="1">
      <formula>O39="bs"</formula>
    </cfRule>
  </conditionalFormatting>
  <conditionalFormatting sqref="H8 H12 H56 H20 H24 H28 H32 H36 H40 H44 H48 H52 N22 H60 H64 H68 J66 J58 J50 J42 J34 J26 J18 J10 H16 L30 L46 L62 N54 N39 L14">
    <cfRule type="expression" dxfId="117" priority="4" stopIfTrue="1">
      <formula>AND($N$1="CU",H8="Sodnik")</formula>
    </cfRule>
    <cfRule type="expression" dxfId="116" priority="5" stopIfTrue="1">
      <formula>AND($N$1="CU",H8&lt;&gt;"Sodnik",I8&lt;&gt;"")</formula>
    </cfRule>
    <cfRule type="expression" dxfId="115" priority="6" stopIfTrue="1">
      <formula>AND($N$1="CU",H8&lt;&gt;"Sodnik")</formula>
    </cfRule>
  </conditionalFormatting>
  <conditionalFormatting sqref="I72">
    <cfRule type="expression" dxfId="114" priority="3" stopIfTrue="1">
      <formula>"I72=1"</formula>
    </cfRule>
  </conditionalFormatting>
  <conditionalFormatting sqref="D9 D11 D13 D15 D17 D19 D25 D27 D29 D31 D33 D35 D41 D43 D45 D47 D49 D51 D57 D59 D61 D63 D65 D67">
    <cfRule type="expression" dxfId="113" priority="2" stopIfTrue="1">
      <formula>$D9&gt;0</formula>
    </cfRule>
  </conditionalFormatting>
  <conditionalFormatting sqref="D7 D21 D23 D37 D39 D53 D55 D69">
    <cfRule type="expression" dxfId="112" priority="1" stopIfTrue="1">
      <formula>$D7&lt;&gt;""</formula>
    </cfRule>
  </conditionalFormatting>
  <printOptions horizontalCentered="1"/>
  <pageMargins left="0.35" right="0.35" top="0.39" bottom="0.39" header="0" footer="0"/>
  <pageSetup paperSize="9" scale="9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Jun_Show_CU">
                <anchor moveWithCells="1" sizeWithCells="1">
                  <from>
                    <xdr:col>11</xdr:col>
                    <xdr:colOff>314325</xdr:colOff>
                    <xdr:row>0</xdr:row>
                    <xdr:rowOff>9525</xdr:rowOff>
                  </from>
                  <to>
                    <xdr:col>13</xdr:col>
                    <xdr:colOff>419100</xdr:colOff>
                    <xdr:row>0</xdr:row>
                    <xdr:rowOff>238125</xdr:rowOff>
                  </to>
                </anchor>
              </controlPr>
            </control>
          </mc:Choice>
        </mc:AlternateContent>
        <mc:AlternateContent xmlns:mc="http://schemas.openxmlformats.org/markup-compatibility/2006">
          <mc:Choice Requires="x14">
            <control shapeId="8194" r:id="rId5" name="Button 2">
              <controlPr defaultSize="0" print="0" autoFill="0" autoPict="0" macro="[0]!Jun_Hide_CU">
                <anchor moveWithCells="1" sizeWithCells="1">
                  <from>
                    <xdr:col>11</xdr:col>
                    <xdr:colOff>314325</xdr:colOff>
                    <xdr:row>0</xdr:row>
                    <xdr:rowOff>228600</xdr:rowOff>
                  </from>
                  <to>
                    <xdr:col>13</xdr:col>
                    <xdr:colOff>419100</xdr:colOff>
                    <xdr:row>1</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$T$7:$T$16</xm:f>
          </x14:formula1>
          <xm:sqref>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H131116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H196652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H262188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H327724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H393260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H458796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H524332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H589868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H655404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H720940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H786476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H852012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H917548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H983084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H60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H65596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H131132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H196668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H262204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H327740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H393276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H458812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H524348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H589884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H655420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H720956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H786492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H852028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H917564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H983100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VSB983100 WBX983100 WLT983100 WVP983100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8">
    <pageSetUpPr fitToPage="1"/>
  </sheetPr>
  <dimension ref="A1:M162"/>
  <sheetViews>
    <sheetView showGridLines="0" showZeros="0" zoomScale="86" workbookViewId="0">
      <selection activeCell="F12" sqref="F12"/>
    </sheetView>
  </sheetViews>
  <sheetFormatPr defaultRowHeight="12.75" x14ac:dyDescent="0.2"/>
  <cols>
    <col min="1" max="1" width="10.28515625" style="249" customWidth="1"/>
    <col min="2" max="8" width="17.5703125" style="249" customWidth="1"/>
    <col min="9" max="9" width="17.28515625" style="249" customWidth="1"/>
    <col min="10" max="10" width="5.85546875" style="249" hidden="1" customWidth="1"/>
    <col min="11" max="11" width="8.140625" style="242" hidden="1" customWidth="1"/>
    <col min="12" max="12" width="10.42578125" style="249" hidden="1" customWidth="1"/>
    <col min="13" max="13" width="9.140625" style="249" hidden="1" customWidth="1"/>
    <col min="14" max="256" width="9.140625" style="249"/>
    <col min="257" max="257" width="10.28515625" style="249" customWidth="1"/>
    <col min="258" max="264" width="17.5703125" style="249" customWidth="1"/>
    <col min="265" max="265" width="17.28515625" style="249" customWidth="1"/>
    <col min="266" max="269" width="0" style="249" hidden="1" customWidth="1"/>
    <col min="270" max="512" width="9.140625" style="249"/>
    <col min="513" max="513" width="10.28515625" style="249" customWidth="1"/>
    <col min="514" max="520" width="17.5703125" style="249" customWidth="1"/>
    <col min="521" max="521" width="17.28515625" style="249" customWidth="1"/>
    <col min="522" max="525" width="0" style="249" hidden="1" customWidth="1"/>
    <col min="526" max="768" width="9.140625" style="249"/>
    <col min="769" max="769" width="10.28515625" style="249" customWidth="1"/>
    <col min="770" max="776" width="17.5703125" style="249" customWidth="1"/>
    <col min="777" max="777" width="17.28515625" style="249" customWidth="1"/>
    <col min="778" max="781" width="0" style="249" hidden="1" customWidth="1"/>
    <col min="782" max="1024" width="9.140625" style="249"/>
    <col min="1025" max="1025" width="10.28515625" style="249" customWidth="1"/>
    <col min="1026" max="1032" width="17.5703125" style="249" customWidth="1"/>
    <col min="1033" max="1033" width="17.28515625" style="249" customWidth="1"/>
    <col min="1034" max="1037" width="0" style="249" hidden="1" customWidth="1"/>
    <col min="1038" max="1280" width="9.140625" style="249"/>
    <col min="1281" max="1281" width="10.28515625" style="249" customWidth="1"/>
    <col min="1282" max="1288" width="17.5703125" style="249" customWidth="1"/>
    <col min="1289" max="1289" width="17.28515625" style="249" customWidth="1"/>
    <col min="1290" max="1293" width="0" style="249" hidden="1" customWidth="1"/>
    <col min="1294" max="1536" width="9.140625" style="249"/>
    <col min="1537" max="1537" width="10.28515625" style="249" customWidth="1"/>
    <col min="1538" max="1544" width="17.5703125" style="249" customWidth="1"/>
    <col min="1545" max="1545" width="17.28515625" style="249" customWidth="1"/>
    <col min="1546" max="1549" width="0" style="249" hidden="1" customWidth="1"/>
    <col min="1550" max="1792" width="9.140625" style="249"/>
    <col min="1793" max="1793" width="10.28515625" style="249" customWidth="1"/>
    <col min="1794" max="1800" width="17.5703125" style="249" customWidth="1"/>
    <col min="1801" max="1801" width="17.28515625" style="249" customWidth="1"/>
    <col min="1802" max="1805" width="0" style="249" hidden="1" customWidth="1"/>
    <col min="1806" max="2048" width="9.140625" style="249"/>
    <col min="2049" max="2049" width="10.28515625" style="249" customWidth="1"/>
    <col min="2050" max="2056" width="17.5703125" style="249" customWidth="1"/>
    <col min="2057" max="2057" width="17.28515625" style="249" customWidth="1"/>
    <col min="2058" max="2061" width="0" style="249" hidden="1" customWidth="1"/>
    <col min="2062" max="2304" width="9.140625" style="249"/>
    <col min="2305" max="2305" width="10.28515625" style="249" customWidth="1"/>
    <col min="2306" max="2312" width="17.5703125" style="249" customWidth="1"/>
    <col min="2313" max="2313" width="17.28515625" style="249" customWidth="1"/>
    <col min="2314" max="2317" width="0" style="249" hidden="1" customWidth="1"/>
    <col min="2318" max="2560" width="9.140625" style="249"/>
    <col min="2561" max="2561" width="10.28515625" style="249" customWidth="1"/>
    <col min="2562" max="2568" width="17.5703125" style="249" customWidth="1"/>
    <col min="2569" max="2569" width="17.28515625" style="249" customWidth="1"/>
    <col min="2570" max="2573" width="0" style="249" hidden="1" customWidth="1"/>
    <col min="2574" max="2816" width="9.140625" style="249"/>
    <col min="2817" max="2817" width="10.28515625" style="249" customWidth="1"/>
    <col min="2818" max="2824" width="17.5703125" style="249" customWidth="1"/>
    <col min="2825" max="2825" width="17.28515625" style="249" customWidth="1"/>
    <col min="2826" max="2829" width="0" style="249" hidden="1" customWidth="1"/>
    <col min="2830" max="3072" width="9.140625" style="249"/>
    <col min="3073" max="3073" width="10.28515625" style="249" customWidth="1"/>
    <col min="3074" max="3080" width="17.5703125" style="249" customWidth="1"/>
    <col min="3081" max="3081" width="17.28515625" style="249" customWidth="1"/>
    <col min="3082" max="3085" width="0" style="249" hidden="1" customWidth="1"/>
    <col min="3086" max="3328" width="9.140625" style="249"/>
    <col min="3329" max="3329" width="10.28515625" style="249" customWidth="1"/>
    <col min="3330" max="3336" width="17.5703125" style="249" customWidth="1"/>
    <col min="3337" max="3337" width="17.28515625" style="249" customWidth="1"/>
    <col min="3338" max="3341" width="0" style="249" hidden="1" customWidth="1"/>
    <col min="3342" max="3584" width="9.140625" style="249"/>
    <col min="3585" max="3585" width="10.28515625" style="249" customWidth="1"/>
    <col min="3586" max="3592" width="17.5703125" style="249" customWidth="1"/>
    <col min="3593" max="3593" width="17.28515625" style="249" customWidth="1"/>
    <col min="3594" max="3597" width="0" style="249" hidden="1" customWidth="1"/>
    <col min="3598" max="3840" width="9.140625" style="249"/>
    <col min="3841" max="3841" width="10.28515625" style="249" customWidth="1"/>
    <col min="3842" max="3848" width="17.5703125" style="249" customWidth="1"/>
    <col min="3849" max="3849" width="17.28515625" style="249" customWidth="1"/>
    <col min="3850" max="3853" width="0" style="249" hidden="1" customWidth="1"/>
    <col min="3854" max="4096" width="9.140625" style="249"/>
    <col min="4097" max="4097" width="10.28515625" style="249" customWidth="1"/>
    <col min="4098" max="4104" width="17.5703125" style="249" customWidth="1"/>
    <col min="4105" max="4105" width="17.28515625" style="249" customWidth="1"/>
    <col min="4106" max="4109" width="0" style="249" hidden="1" customWidth="1"/>
    <col min="4110" max="4352" width="9.140625" style="249"/>
    <col min="4353" max="4353" width="10.28515625" style="249" customWidth="1"/>
    <col min="4354" max="4360" width="17.5703125" style="249" customWidth="1"/>
    <col min="4361" max="4361" width="17.28515625" style="249" customWidth="1"/>
    <col min="4362" max="4365" width="0" style="249" hidden="1" customWidth="1"/>
    <col min="4366" max="4608" width="9.140625" style="249"/>
    <col min="4609" max="4609" width="10.28515625" style="249" customWidth="1"/>
    <col min="4610" max="4616" width="17.5703125" style="249" customWidth="1"/>
    <col min="4617" max="4617" width="17.28515625" style="249" customWidth="1"/>
    <col min="4618" max="4621" width="0" style="249" hidden="1" customWidth="1"/>
    <col min="4622" max="4864" width="9.140625" style="249"/>
    <col min="4865" max="4865" width="10.28515625" style="249" customWidth="1"/>
    <col min="4866" max="4872" width="17.5703125" style="249" customWidth="1"/>
    <col min="4873" max="4873" width="17.28515625" style="249" customWidth="1"/>
    <col min="4874" max="4877" width="0" style="249" hidden="1" customWidth="1"/>
    <col min="4878" max="5120" width="9.140625" style="249"/>
    <col min="5121" max="5121" width="10.28515625" style="249" customWidth="1"/>
    <col min="5122" max="5128" width="17.5703125" style="249" customWidth="1"/>
    <col min="5129" max="5129" width="17.28515625" style="249" customWidth="1"/>
    <col min="5130" max="5133" width="0" style="249" hidden="1" customWidth="1"/>
    <col min="5134" max="5376" width="9.140625" style="249"/>
    <col min="5377" max="5377" width="10.28515625" style="249" customWidth="1"/>
    <col min="5378" max="5384" width="17.5703125" style="249" customWidth="1"/>
    <col min="5385" max="5385" width="17.28515625" style="249" customWidth="1"/>
    <col min="5386" max="5389" width="0" style="249" hidden="1" customWidth="1"/>
    <col min="5390" max="5632" width="9.140625" style="249"/>
    <col min="5633" max="5633" width="10.28515625" style="249" customWidth="1"/>
    <col min="5634" max="5640" width="17.5703125" style="249" customWidth="1"/>
    <col min="5641" max="5641" width="17.28515625" style="249" customWidth="1"/>
    <col min="5642" max="5645" width="0" style="249" hidden="1" customWidth="1"/>
    <col min="5646" max="5888" width="9.140625" style="249"/>
    <col min="5889" max="5889" width="10.28515625" style="249" customWidth="1"/>
    <col min="5890" max="5896" width="17.5703125" style="249" customWidth="1"/>
    <col min="5897" max="5897" width="17.28515625" style="249" customWidth="1"/>
    <col min="5898" max="5901" width="0" style="249" hidden="1" customWidth="1"/>
    <col min="5902" max="6144" width="9.140625" style="249"/>
    <col min="6145" max="6145" width="10.28515625" style="249" customWidth="1"/>
    <col min="6146" max="6152" width="17.5703125" style="249" customWidth="1"/>
    <col min="6153" max="6153" width="17.28515625" style="249" customWidth="1"/>
    <col min="6154" max="6157" width="0" style="249" hidden="1" customWidth="1"/>
    <col min="6158" max="6400" width="9.140625" style="249"/>
    <col min="6401" max="6401" width="10.28515625" style="249" customWidth="1"/>
    <col min="6402" max="6408" width="17.5703125" style="249" customWidth="1"/>
    <col min="6409" max="6409" width="17.28515625" style="249" customWidth="1"/>
    <col min="6410" max="6413" width="0" style="249" hidden="1" customWidth="1"/>
    <col min="6414" max="6656" width="9.140625" style="249"/>
    <col min="6657" max="6657" width="10.28515625" style="249" customWidth="1"/>
    <col min="6658" max="6664" width="17.5703125" style="249" customWidth="1"/>
    <col min="6665" max="6665" width="17.28515625" style="249" customWidth="1"/>
    <col min="6666" max="6669" width="0" style="249" hidden="1" customWidth="1"/>
    <col min="6670" max="6912" width="9.140625" style="249"/>
    <col min="6913" max="6913" width="10.28515625" style="249" customWidth="1"/>
    <col min="6914" max="6920" width="17.5703125" style="249" customWidth="1"/>
    <col min="6921" max="6921" width="17.28515625" style="249" customWidth="1"/>
    <col min="6922" max="6925" width="0" style="249" hidden="1" customWidth="1"/>
    <col min="6926" max="7168" width="9.140625" style="249"/>
    <col min="7169" max="7169" width="10.28515625" style="249" customWidth="1"/>
    <col min="7170" max="7176" width="17.5703125" style="249" customWidth="1"/>
    <col min="7177" max="7177" width="17.28515625" style="249" customWidth="1"/>
    <col min="7178" max="7181" width="0" style="249" hidden="1" customWidth="1"/>
    <col min="7182" max="7424" width="9.140625" style="249"/>
    <col min="7425" max="7425" width="10.28515625" style="249" customWidth="1"/>
    <col min="7426" max="7432" width="17.5703125" style="249" customWidth="1"/>
    <col min="7433" max="7433" width="17.28515625" style="249" customWidth="1"/>
    <col min="7434" max="7437" width="0" style="249" hidden="1" customWidth="1"/>
    <col min="7438" max="7680" width="9.140625" style="249"/>
    <col min="7681" max="7681" width="10.28515625" style="249" customWidth="1"/>
    <col min="7682" max="7688" width="17.5703125" style="249" customWidth="1"/>
    <col min="7689" max="7689" width="17.28515625" style="249" customWidth="1"/>
    <col min="7690" max="7693" width="0" style="249" hidden="1" customWidth="1"/>
    <col min="7694" max="7936" width="9.140625" style="249"/>
    <col min="7937" max="7937" width="10.28515625" style="249" customWidth="1"/>
    <col min="7938" max="7944" width="17.5703125" style="249" customWidth="1"/>
    <col min="7945" max="7945" width="17.28515625" style="249" customWidth="1"/>
    <col min="7946" max="7949" width="0" style="249" hidden="1" customWidth="1"/>
    <col min="7950" max="8192" width="9.140625" style="249"/>
    <col min="8193" max="8193" width="10.28515625" style="249" customWidth="1"/>
    <col min="8194" max="8200" width="17.5703125" style="249" customWidth="1"/>
    <col min="8201" max="8201" width="17.28515625" style="249" customWidth="1"/>
    <col min="8202" max="8205" width="0" style="249" hidden="1" customWidth="1"/>
    <col min="8206" max="8448" width="9.140625" style="249"/>
    <col min="8449" max="8449" width="10.28515625" style="249" customWidth="1"/>
    <col min="8450" max="8456" width="17.5703125" style="249" customWidth="1"/>
    <col min="8457" max="8457" width="17.28515625" style="249" customWidth="1"/>
    <col min="8458" max="8461" width="0" style="249" hidden="1" customWidth="1"/>
    <col min="8462" max="8704" width="9.140625" style="249"/>
    <col min="8705" max="8705" width="10.28515625" style="249" customWidth="1"/>
    <col min="8706" max="8712" width="17.5703125" style="249" customWidth="1"/>
    <col min="8713" max="8713" width="17.28515625" style="249" customWidth="1"/>
    <col min="8714" max="8717" width="0" style="249" hidden="1" customWidth="1"/>
    <col min="8718" max="8960" width="9.140625" style="249"/>
    <col min="8961" max="8961" width="10.28515625" style="249" customWidth="1"/>
    <col min="8962" max="8968" width="17.5703125" style="249" customWidth="1"/>
    <col min="8969" max="8969" width="17.28515625" style="249" customWidth="1"/>
    <col min="8970" max="8973" width="0" style="249" hidden="1" customWidth="1"/>
    <col min="8974" max="9216" width="9.140625" style="249"/>
    <col min="9217" max="9217" width="10.28515625" style="249" customWidth="1"/>
    <col min="9218" max="9224" width="17.5703125" style="249" customWidth="1"/>
    <col min="9225" max="9225" width="17.28515625" style="249" customWidth="1"/>
    <col min="9226" max="9229" width="0" style="249" hidden="1" customWidth="1"/>
    <col min="9230" max="9472" width="9.140625" style="249"/>
    <col min="9473" max="9473" width="10.28515625" style="249" customWidth="1"/>
    <col min="9474" max="9480" width="17.5703125" style="249" customWidth="1"/>
    <col min="9481" max="9481" width="17.28515625" style="249" customWidth="1"/>
    <col min="9482" max="9485" width="0" style="249" hidden="1" customWidth="1"/>
    <col min="9486" max="9728" width="9.140625" style="249"/>
    <col min="9729" max="9729" width="10.28515625" style="249" customWidth="1"/>
    <col min="9730" max="9736" width="17.5703125" style="249" customWidth="1"/>
    <col min="9737" max="9737" width="17.28515625" style="249" customWidth="1"/>
    <col min="9738" max="9741" width="0" style="249" hidden="1" customWidth="1"/>
    <col min="9742" max="9984" width="9.140625" style="249"/>
    <col min="9985" max="9985" width="10.28515625" style="249" customWidth="1"/>
    <col min="9986" max="9992" width="17.5703125" style="249" customWidth="1"/>
    <col min="9993" max="9993" width="17.28515625" style="249" customWidth="1"/>
    <col min="9994" max="9997" width="0" style="249" hidden="1" customWidth="1"/>
    <col min="9998" max="10240" width="9.140625" style="249"/>
    <col min="10241" max="10241" width="10.28515625" style="249" customWidth="1"/>
    <col min="10242" max="10248" width="17.5703125" style="249" customWidth="1"/>
    <col min="10249" max="10249" width="17.28515625" style="249" customWidth="1"/>
    <col min="10250" max="10253" width="0" style="249" hidden="1" customWidth="1"/>
    <col min="10254" max="10496" width="9.140625" style="249"/>
    <col min="10497" max="10497" width="10.28515625" style="249" customWidth="1"/>
    <col min="10498" max="10504" width="17.5703125" style="249" customWidth="1"/>
    <col min="10505" max="10505" width="17.28515625" style="249" customWidth="1"/>
    <col min="10506" max="10509" width="0" style="249" hidden="1" customWidth="1"/>
    <col min="10510" max="10752" width="9.140625" style="249"/>
    <col min="10753" max="10753" width="10.28515625" style="249" customWidth="1"/>
    <col min="10754" max="10760" width="17.5703125" style="249" customWidth="1"/>
    <col min="10761" max="10761" width="17.28515625" style="249" customWidth="1"/>
    <col min="10762" max="10765" width="0" style="249" hidden="1" customWidth="1"/>
    <col min="10766" max="11008" width="9.140625" style="249"/>
    <col min="11009" max="11009" width="10.28515625" style="249" customWidth="1"/>
    <col min="11010" max="11016" width="17.5703125" style="249" customWidth="1"/>
    <col min="11017" max="11017" width="17.28515625" style="249" customWidth="1"/>
    <col min="11018" max="11021" width="0" style="249" hidden="1" customWidth="1"/>
    <col min="11022" max="11264" width="9.140625" style="249"/>
    <col min="11265" max="11265" width="10.28515625" style="249" customWidth="1"/>
    <col min="11266" max="11272" width="17.5703125" style="249" customWidth="1"/>
    <col min="11273" max="11273" width="17.28515625" style="249" customWidth="1"/>
    <col min="11274" max="11277" width="0" style="249" hidden="1" customWidth="1"/>
    <col min="11278" max="11520" width="9.140625" style="249"/>
    <col min="11521" max="11521" width="10.28515625" style="249" customWidth="1"/>
    <col min="11522" max="11528" width="17.5703125" style="249" customWidth="1"/>
    <col min="11529" max="11529" width="17.28515625" style="249" customWidth="1"/>
    <col min="11530" max="11533" width="0" style="249" hidden="1" customWidth="1"/>
    <col min="11534" max="11776" width="9.140625" style="249"/>
    <col min="11777" max="11777" width="10.28515625" style="249" customWidth="1"/>
    <col min="11778" max="11784" width="17.5703125" style="249" customWidth="1"/>
    <col min="11785" max="11785" width="17.28515625" style="249" customWidth="1"/>
    <col min="11786" max="11789" width="0" style="249" hidden="1" customWidth="1"/>
    <col min="11790" max="12032" width="9.140625" style="249"/>
    <col min="12033" max="12033" width="10.28515625" style="249" customWidth="1"/>
    <col min="12034" max="12040" width="17.5703125" style="249" customWidth="1"/>
    <col min="12041" max="12041" width="17.28515625" style="249" customWidth="1"/>
    <col min="12042" max="12045" width="0" style="249" hidden="1" customWidth="1"/>
    <col min="12046" max="12288" width="9.140625" style="249"/>
    <col min="12289" max="12289" width="10.28515625" style="249" customWidth="1"/>
    <col min="12290" max="12296" width="17.5703125" style="249" customWidth="1"/>
    <col min="12297" max="12297" width="17.28515625" style="249" customWidth="1"/>
    <col min="12298" max="12301" width="0" style="249" hidden="1" customWidth="1"/>
    <col min="12302" max="12544" width="9.140625" style="249"/>
    <col min="12545" max="12545" width="10.28515625" style="249" customWidth="1"/>
    <col min="12546" max="12552" width="17.5703125" style="249" customWidth="1"/>
    <col min="12553" max="12553" width="17.28515625" style="249" customWidth="1"/>
    <col min="12554" max="12557" width="0" style="249" hidden="1" customWidth="1"/>
    <col min="12558" max="12800" width="9.140625" style="249"/>
    <col min="12801" max="12801" width="10.28515625" style="249" customWidth="1"/>
    <col min="12802" max="12808" width="17.5703125" style="249" customWidth="1"/>
    <col min="12809" max="12809" width="17.28515625" style="249" customWidth="1"/>
    <col min="12810" max="12813" width="0" style="249" hidden="1" customWidth="1"/>
    <col min="12814" max="13056" width="9.140625" style="249"/>
    <col min="13057" max="13057" width="10.28515625" style="249" customWidth="1"/>
    <col min="13058" max="13064" width="17.5703125" style="249" customWidth="1"/>
    <col min="13065" max="13065" width="17.28515625" style="249" customWidth="1"/>
    <col min="13066" max="13069" width="0" style="249" hidden="1" customWidth="1"/>
    <col min="13070" max="13312" width="9.140625" style="249"/>
    <col min="13313" max="13313" width="10.28515625" style="249" customWidth="1"/>
    <col min="13314" max="13320" width="17.5703125" style="249" customWidth="1"/>
    <col min="13321" max="13321" width="17.28515625" style="249" customWidth="1"/>
    <col min="13322" max="13325" width="0" style="249" hidden="1" customWidth="1"/>
    <col min="13326" max="13568" width="9.140625" style="249"/>
    <col min="13569" max="13569" width="10.28515625" style="249" customWidth="1"/>
    <col min="13570" max="13576" width="17.5703125" style="249" customWidth="1"/>
    <col min="13577" max="13577" width="17.28515625" style="249" customWidth="1"/>
    <col min="13578" max="13581" width="0" style="249" hidden="1" customWidth="1"/>
    <col min="13582" max="13824" width="9.140625" style="249"/>
    <col min="13825" max="13825" width="10.28515625" style="249" customWidth="1"/>
    <col min="13826" max="13832" width="17.5703125" style="249" customWidth="1"/>
    <col min="13833" max="13833" width="17.28515625" style="249" customWidth="1"/>
    <col min="13834" max="13837" width="0" style="249" hidden="1" customWidth="1"/>
    <col min="13838" max="14080" width="9.140625" style="249"/>
    <col min="14081" max="14081" width="10.28515625" style="249" customWidth="1"/>
    <col min="14082" max="14088" width="17.5703125" style="249" customWidth="1"/>
    <col min="14089" max="14089" width="17.28515625" style="249" customWidth="1"/>
    <col min="14090" max="14093" width="0" style="249" hidden="1" customWidth="1"/>
    <col min="14094" max="14336" width="9.140625" style="249"/>
    <col min="14337" max="14337" width="10.28515625" style="249" customWidth="1"/>
    <col min="14338" max="14344" width="17.5703125" style="249" customWidth="1"/>
    <col min="14345" max="14345" width="17.28515625" style="249" customWidth="1"/>
    <col min="14346" max="14349" width="0" style="249" hidden="1" customWidth="1"/>
    <col min="14350" max="14592" width="9.140625" style="249"/>
    <col min="14593" max="14593" width="10.28515625" style="249" customWidth="1"/>
    <col min="14594" max="14600" width="17.5703125" style="249" customWidth="1"/>
    <col min="14601" max="14601" width="17.28515625" style="249" customWidth="1"/>
    <col min="14602" max="14605" width="0" style="249" hidden="1" customWidth="1"/>
    <col min="14606" max="14848" width="9.140625" style="249"/>
    <col min="14849" max="14849" width="10.28515625" style="249" customWidth="1"/>
    <col min="14850" max="14856" width="17.5703125" style="249" customWidth="1"/>
    <col min="14857" max="14857" width="17.28515625" style="249" customWidth="1"/>
    <col min="14858" max="14861" width="0" style="249" hidden="1" customWidth="1"/>
    <col min="14862" max="15104" width="9.140625" style="249"/>
    <col min="15105" max="15105" width="10.28515625" style="249" customWidth="1"/>
    <col min="15106" max="15112" width="17.5703125" style="249" customWidth="1"/>
    <col min="15113" max="15113" width="17.28515625" style="249" customWidth="1"/>
    <col min="15114" max="15117" width="0" style="249" hidden="1" customWidth="1"/>
    <col min="15118" max="15360" width="9.140625" style="249"/>
    <col min="15361" max="15361" width="10.28515625" style="249" customWidth="1"/>
    <col min="15362" max="15368" width="17.5703125" style="249" customWidth="1"/>
    <col min="15369" max="15369" width="17.28515625" style="249" customWidth="1"/>
    <col min="15370" max="15373" width="0" style="249" hidden="1" customWidth="1"/>
    <col min="15374" max="15616" width="9.140625" style="249"/>
    <col min="15617" max="15617" width="10.28515625" style="249" customWidth="1"/>
    <col min="15618" max="15624" width="17.5703125" style="249" customWidth="1"/>
    <col min="15625" max="15625" width="17.28515625" style="249" customWidth="1"/>
    <col min="15626" max="15629" width="0" style="249" hidden="1" customWidth="1"/>
    <col min="15630" max="15872" width="9.140625" style="249"/>
    <col min="15873" max="15873" width="10.28515625" style="249" customWidth="1"/>
    <col min="15874" max="15880" width="17.5703125" style="249" customWidth="1"/>
    <col min="15881" max="15881" width="17.28515625" style="249" customWidth="1"/>
    <col min="15882" max="15885" width="0" style="249" hidden="1" customWidth="1"/>
    <col min="15886" max="16128" width="9.140625" style="249"/>
    <col min="16129" max="16129" width="10.28515625" style="249" customWidth="1"/>
    <col min="16130" max="16136" width="17.5703125" style="249" customWidth="1"/>
    <col min="16137" max="16137" width="17.28515625" style="249" customWidth="1"/>
    <col min="16138" max="16141" width="0" style="249" hidden="1" customWidth="1"/>
    <col min="16142" max="16384" width="9.140625" style="249"/>
  </cols>
  <sheetData>
    <row r="1" spans="1:12" ht="13.5" thickBot="1" x14ac:dyDescent="0.25">
      <c r="A1" s="519"/>
      <c r="B1" s="520"/>
      <c r="C1" s="521"/>
      <c r="D1" s="522"/>
      <c r="E1" s="523"/>
      <c r="F1" s="524"/>
      <c r="G1" s="524" t="s">
        <v>130</v>
      </c>
      <c r="H1" s="524"/>
      <c r="I1" s="525"/>
      <c r="K1" s="526"/>
    </row>
    <row r="2" spans="1:12" ht="26.25" x14ac:dyDescent="0.25">
      <c r="A2" s="527" t="str">
        <f>'[1]vnos podatkov'!$A$6</f>
        <v>DP VETERANOV DOMŽ</v>
      </c>
      <c r="B2" s="223"/>
      <c r="C2" s="224"/>
      <c r="D2" s="528" t="s">
        <v>131</v>
      </c>
      <c r="E2" s="529"/>
      <c r="F2" s="616" t="s">
        <v>234</v>
      </c>
      <c r="G2" s="617"/>
      <c r="H2" s="529"/>
      <c r="I2" s="224"/>
      <c r="K2" s="526"/>
      <c r="L2" s="530" t="s">
        <v>132</v>
      </c>
    </row>
    <row r="3" spans="1:12" ht="16.5" thickBot="1" x14ac:dyDescent="0.3">
      <c r="A3" s="531" t="str">
        <f>'[1]vnos podatkov'!$A$8</f>
        <v>VETER.</v>
      </c>
      <c r="B3" s="532" t="str">
        <f>'[1]vnos podatkov'!$B$8</f>
        <v>m,ž</v>
      </c>
      <c r="C3" s="237"/>
      <c r="D3" s="228"/>
      <c r="E3" s="533"/>
      <c r="F3" s="618" t="s">
        <v>233</v>
      </c>
      <c r="G3" s="619"/>
      <c r="H3" s="533"/>
      <c r="I3" s="238"/>
      <c r="K3" s="526"/>
    </row>
    <row r="4" spans="1:12" s="391" customFormat="1" x14ac:dyDescent="0.2">
      <c r="A4" s="250" t="s">
        <v>4</v>
      </c>
      <c r="B4" s="253" t="s">
        <v>5</v>
      </c>
      <c r="C4" s="253" t="s">
        <v>6</v>
      </c>
      <c r="D4" s="253" t="s">
        <v>7</v>
      </c>
      <c r="E4" s="534"/>
      <c r="F4" s="253" t="s">
        <v>8</v>
      </c>
      <c r="G4" s="250"/>
      <c r="H4" s="534"/>
      <c r="I4" s="535" t="s">
        <v>121</v>
      </c>
      <c r="K4" s="536"/>
    </row>
    <row r="5" spans="1:12" s="391" customFormat="1" ht="16.5" customHeight="1" thickBot="1" x14ac:dyDescent="0.25">
      <c r="A5" s="537" t="str">
        <f>'[1]vnos podatkov'!$D$8</f>
        <v>DP</v>
      </c>
      <c r="B5" s="538" t="str">
        <f>'[1]vnos podatkov'!$A$10</f>
        <v>4./7. 9. 2014</v>
      </c>
      <c r="C5" s="539" t="str">
        <f>'[1]vnos podatkov'!$C$10</f>
        <v>TK DOMŽALE</v>
      </c>
      <c r="D5" s="539">
        <f>'[1]vnos podatkov'!$D$10</f>
        <v>1</v>
      </c>
      <c r="E5" s="540"/>
      <c r="F5" s="541" t="str">
        <f>'[1]vnos podatkov'!$B$10</f>
        <v>SAŠO SVOLJŠAK</v>
      </c>
      <c r="G5" s="542"/>
      <c r="H5" s="542"/>
      <c r="I5" s="543" t="str">
        <f>'[1]vnos podatkov'!$E$10</f>
        <v>MARJAN OGRINC</v>
      </c>
      <c r="K5" s="544"/>
    </row>
    <row r="6" spans="1:12" s="548" customFormat="1" ht="18" x14ac:dyDescent="0.2">
      <c r="A6" s="545"/>
      <c r="B6" s="546" t="s">
        <v>133</v>
      </c>
      <c r="C6" s="546" t="s">
        <v>134</v>
      </c>
      <c r="D6" s="546" t="s">
        <v>135</v>
      </c>
      <c r="E6" s="546" t="s">
        <v>136</v>
      </c>
      <c r="F6" s="546" t="s">
        <v>137</v>
      </c>
      <c r="G6" s="546" t="s">
        <v>138</v>
      </c>
      <c r="H6" s="546" t="s">
        <v>139</v>
      </c>
      <c r="I6" s="547" t="s">
        <v>140</v>
      </c>
      <c r="K6" s="549"/>
    </row>
    <row r="7" spans="1:12" s="271" customFormat="1" ht="11.1" customHeight="1" x14ac:dyDescent="0.2">
      <c r="A7" s="550"/>
      <c r="B7" s="551" t="s">
        <v>141</v>
      </c>
      <c r="C7" s="551" t="s">
        <v>142</v>
      </c>
      <c r="D7" s="551" t="s">
        <v>141</v>
      </c>
      <c r="E7" s="551" t="s">
        <v>143</v>
      </c>
      <c r="F7" s="551" t="s">
        <v>141</v>
      </c>
      <c r="G7" s="551" t="s">
        <v>143</v>
      </c>
      <c r="H7" s="551" t="s">
        <v>143</v>
      </c>
      <c r="I7" s="552" t="s">
        <v>143</v>
      </c>
      <c r="K7" s="553" t="str">
        <f>'[1]m glavni 32'!W7</f>
        <v/>
      </c>
    </row>
    <row r="8" spans="1:12" s="391" customFormat="1" ht="11.1" customHeight="1" x14ac:dyDescent="0.2">
      <c r="A8" s="554" t="s">
        <v>144</v>
      </c>
      <c r="B8" s="555" t="s">
        <v>186</v>
      </c>
      <c r="C8" s="555" t="s">
        <v>152</v>
      </c>
      <c r="D8" s="555" t="s">
        <v>189</v>
      </c>
      <c r="E8" s="555" t="s">
        <v>253</v>
      </c>
      <c r="F8" s="555" t="s">
        <v>164</v>
      </c>
      <c r="G8" s="555"/>
      <c r="H8" s="555"/>
      <c r="I8" s="556"/>
      <c r="K8" s="557" t="str">
        <f>'[1]m glavni 32'!W8</f>
        <v/>
      </c>
    </row>
    <row r="9" spans="1:12" s="391" customFormat="1" ht="11.1" customHeight="1" x14ac:dyDescent="0.2">
      <c r="A9" s="558"/>
      <c r="B9" s="555"/>
      <c r="C9" s="555"/>
      <c r="D9" s="555"/>
      <c r="E9" s="555"/>
      <c r="F9" s="555"/>
      <c r="G9" s="555"/>
      <c r="H9" s="555"/>
      <c r="I9" s="556"/>
      <c r="K9" s="557" t="str">
        <f>'[1]m glavni 32'!W9</f>
        <v/>
      </c>
    </row>
    <row r="10" spans="1:12" s="404" customFormat="1" ht="11.1" customHeight="1" x14ac:dyDescent="0.2">
      <c r="A10" s="558" t="s">
        <v>149</v>
      </c>
      <c r="B10" s="559" t="s">
        <v>150</v>
      </c>
      <c r="C10" s="559" t="s">
        <v>150</v>
      </c>
      <c r="D10" s="559" t="s">
        <v>150</v>
      </c>
      <c r="E10" s="559" t="s">
        <v>150</v>
      </c>
      <c r="F10" s="559" t="s">
        <v>150</v>
      </c>
      <c r="G10" s="559" t="s">
        <v>150</v>
      </c>
      <c r="H10" s="559" t="s">
        <v>150</v>
      </c>
      <c r="I10" s="560" t="s">
        <v>150</v>
      </c>
      <c r="K10" s="557" t="str">
        <f>'[1]m glavni 32'!W10</f>
        <v/>
      </c>
    </row>
    <row r="11" spans="1:12" s="391" customFormat="1" ht="11.1" customHeight="1" x14ac:dyDescent="0.2">
      <c r="A11" s="558"/>
      <c r="B11" s="555" t="s">
        <v>151</v>
      </c>
      <c r="C11" s="555" t="s">
        <v>190</v>
      </c>
      <c r="D11" s="555" t="s">
        <v>254</v>
      </c>
      <c r="E11" s="555" t="s">
        <v>191</v>
      </c>
      <c r="F11" s="555" t="s">
        <v>168</v>
      </c>
      <c r="G11" s="555"/>
      <c r="H11" s="555"/>
      <c r="I11" s="556"/>
      <c r="K11" s="557" t="str">
        <f>'[1]m glavni 32'!W11</f>
        <v/>
      </c>
    </row>
    <row r="12" spans="1:12" s="391" customFormat="1" ht="11.1" customHeight="1" x14ac:dyDescent="0.2">
      <c r="A12" s="558"/>
      <c r="B12" s="555"/>
      <c r="C12" s="555"/>
      <c r="D12" s="555"/>
      <c r="E12" s="555"/>
      <c r="F12" s="555"/>
      <c r="G12" s="555"/>
      <c r="H12" s="555"/>
      <c r="I12" s="556"/>
      <c r="K12" s="557" t="str">
        <f>'[1]m glavni 32'!W12</f>
        <v/>
      </c>
    </row>
    <row r="13" spans="1:12" s="374" customFormat="1" ht="11.1" customHeight="1" x14ac:dyDescent="0.2">
      <c r="A13" s="561"/>
      <c r="B13" s="562"/>
      <c r="C13" s="562"/>
      <c r="D13" s="562"/>
      <c r="E13" s="562"/>
      <c r="F13" s="562"/>
      <c r="G13" s="562"/>
      <c r="H13" s="562"/>
      <c r="I13" s="563"/>
      <c r="K13" s="557" t="str">
        <f>'[1]m glavni 32'!W13</f>
        <v/>
      </c>
    </row>
    <row r="14" spans="1:12" s="374" customFormat="1" ht="11.1" customHeight="1" x14ac:dyDescent="0.2">
      <c r="A14" s="550"/>
      <c r="B14" s="551" t="s">
        <v>155</v>
      </c>
      <c r="C14" s="551" t="s">
        <v>155</v>
      </c>
      <c r="D14" s="551" t="s">
        <v>155</v>
      </c>
      <c r="E14" s="551" t="s">
        <v>155</v>
      </c>
      <c r="F14" s="551" t="s">
        <v>155</v>
      </c>
      <c r="G14" s="551" t="s">
        <v>155</v>
      </c>
      <c r="H14" s="551" t="s">
        <v>155</v>
      </c>
      <c r="I14" s="552" t="s">
        <v>155</v>
      </c>
      <c r="K14" s="557" t="str">
        <f>'[1]m glavni 32'!W14</f>
        <v/>
      </c>
    </row>
    <row r="15" spans="1:12" s="391" customFormat="1" ht="11.1" customHeight="1" x14ac:dyDescent="0.2">
      <c r="A15" s="554" t="s">
        <v>156</v>
      </c>
      <c r="B15" s="555" t="s">
        <v>192</v>
      </c>
      <c r="C15" s="555" t="s">
        <v>255</v>
      </c>
      <c r="D15" s="555"/>
      <c r="E15" s="555"/>
      <c r="F15" s="555"/>
      <c r="G15" s="555"/>
      <c r="H15" s="555"/>
      <c r="I15" s="556"/>
      <c r="K15" s="557" t="str">
        <f>'[1]m glavni 32'!W15</f>
        <v/>
      </c>
    </row>
    <row r="16" spans="1:12" s="391" customFormat="1" ht="11.1" customHeight="1" x14ac:dyDescent="0.2">
      <c r="A16" s="558"/>
      <c r="B16" s="555"/>
      <c r="C16" s="555"/>
      <c r="D16" s="555" t="s">
        <v>193</v>
      </c>
      <c r="E16" s="555" t="s">
        <v>194</v>
      </c>
      <c r="F16" s="555"/>
      <c r="G16" s="555"/>
      <c r="H16" s="555"/>
      <c r="I16" s="556"/>
      <c r="K16" s="557" t="str">
        <f>'[1]m glavni 32'!W16</f>
        <v/>
      </c>
    </row>
    <row r="17" spans="1:11" s="404" customFormat="1" ht="11.1" customHeight="1" x14ac:dyDescent="0.2">
      <c r="A17" s="558" t="s">
        <v>172</v>
      </c>
      <c r="B17" s="559" t="s">
        <v>150</v>
      </c>
      <c r="C17" s="559" t="s">
        <v>150</v>
      </c>
      <c r="D17" s="559" t="s">
        <v>150</v>
      </c>
      <c r="E17" s="559" t="s">
        <v>150</v>
      </c>
      <c r="F17" s="559" t="s">
        <v>150</v>
      </c>
      <c r="G17" s="559" t="s">
        <v>150</v>
      </c>
      <c r="H17" s="559" t="s">
        <v>150</v>
      </c>
      <c r="I17" s="560" t="s">
        <v>150</v>
      </c>
      <c r="K17" s="557" t="str">
        <f>'[1]m glavni 32'!W17</f>
        <v/>
      </c>
    </row>
    <row r="18" spans="1:11" s="391" customFormat="1" ht="11.1" customHeight="1" x14ac:dyDescent="0.2">
      <c r="A18" s="558"/>
      <c r="B18" s="555" t="s">
        <v>256</v>
      </c>
      <c r="C18" s="555" t="s">
        <v>195</v>
      </c>
      <c r="D18" s="555"/>
      <c r="E18" s="555"/>
      <c r="F18" s="555"/>
      <c r="G18" s="555"/>
      <c r="H18" s="555"/>
      <c r="I18" s="556"/>
      <c r="K18" s="557" t="str">
        <f>'[1]m glavni 32'!W18</f>
        <v/>
      </c>
    </row>
    <row r="19" spans="1:11" s="391" customFormat="1" ht="11.1" customHeight="1" x14ac:dyDescent="0.2">
      <c r="A19" s="558"/>
      <c r="B19" s="555"/>
      <c r="C19" s="555"/>
      <c r="D19" s="555"/>
      <c r="E19" s="555"/>
      <c r="F19" s="555"/>
      <c r="G19" s="555"/>
      <c r="H19" s="555"/>
      <c r="I19" s="556"/>
      <c r="K19" s="557" t="str">
        <f>'[1]m glavni 32'!W19</f>
        <v/>
      </c>
    </row>
    <row r="20" spans="1:11" s="391" customFormat="1" ht="11.1" customHeight="1" x14ac:dyDescent="0.2">
      <c r="A20" s="561"/>
      <c r="B20" s="562"/>
      <c r="C20" s="562"/>
      <c r="D20" s="562"/>
      <c r="E20" s="562"/>
      <c r="F20" s="562"/>
      <c r="G20" s="562"/>
      <c r="H20" s="562"/>
      <c r="I20" s="563"/>
      <c r="K20" s="557" t="str">
        <f>'[1]m glavni 32'!W20</f>
        <v/>
      </c>
    </row>
    <row r="21" spans="1:11" s="374" customFormat="1" ht="11.1" customHeight="1" x14ac:dyDescent="0.2">
      <c r="A21" s="550"/>
      <c r="B21" s="551" t="s">
        <v>155</v>
      </c>
      <c r="C21" s="551" t="s">
        <v>155</v>
      </c>
      <c r="D21" s="551" t="s">
        <v>155</v>
      </c>
      <c r="E21" s="551" t="s">
        <v>155</v>
      </c>
      <c r="F21" s="551" t="s">
        <v>155</v>
      </c>
      <c r="G21" s="551" t="s">
        <v>155</v>
      </c>
      <c r="H21" s="551" t="s">
        <v>155</v>
      </c>
      <c r="I21" s="552" t="s">
        <v>155</v>
      </c>
      <c r="K21" s="557" t="str">
        <f>'[1]m glavni 32'!W21</f>
        <v/>
      </c>
    </row>
    <row r="22" spans="1:11" s="391" customFormat="1" ht="11.1" customHeight="1" x14ac:dyDescent="0.2">
      <c r="A22" s="554" t="s">
        <v>162</v>
      </c>
      <c r="B22" s="555" t="s">
        <v>122</v>
      </c>
      <c r="C22" s="555" t="s">
        <v>196</v>
      </c>
      <c r="D22" s="555" t="s">
        <v>197</v>
      </c>
      <c r="E22" s="555" t="s">
        <v>197</v>
      </c>
      <c r="F22" s="555"/>
      <c r="G22" s="555"/>
      <c r="H22" s="555"/>
      <c r="I22" s="556"/>
      <c r="K22" s="557" t="str">
        <f>'[1]m glavni 32'!W22</f>
        <v/>
      </c>
    </row>
    <row r="23" spans="1:11" s="391" customFormat="1" ht="11.1" customHeight="1" x14ac:dyDescent="0.2">
      <c r="A23" s="558"/>
      <c r="B23" s="555"/>
      <c r="C23" s="555"/>
      <c r="D23" s="555" t="s">
        <v>187</v>
      </c>
      <c r="E23" s="555" t="s">
        <v>154</v>
      </c>
      <c r="F23" s="555"/>
      <c r="G23" s="555"/>
      <c r="H23" s="555"/>
      <c r="I23" s="556"/>
      <c r="K23" s="557" t="str">
        <f>'[1]m glavni 32'!W23</f>
        <v/>
      </c>
    </row>
    <row r="24" spans="1:11" s="404" customFormat="1" ht="11.1" customHeight="1" x14ac:dyDescent="0.2">
      <c r="A24" s="558" t="s">
        <v>172</v>
      </c>
      <c r="B24" s="559" t="s">
        <v>150</v>
      </c>
      <c r="C24" s="559" t="s">
        <v>150</v>
      </c>
      <c r="D24" s="559" t="s">
        <v>150</v>
      </c>
      <c r="E24" s="559" t="s">
        <v>150</v>
      </c>
      <c r="F24" s="559" t="s">
        <v>150</v>
      </c>
      <c r="G24" s="559" t="s">
        <v>150</v>
      </c>
      <c r="H24" s="559" t="s">
        <v>150</v>
      </c>
      <c r="I24" s="560" t="s">
        <v>150</v>
      </c>
      <c r="K24" s="557" t="str">
        <f>'[1]m glavni 32'!W24</f>
        <v/>
      </c>
    </row>
    <row r="25" spans="1:11" s="391" customFormat="1" ht="11.1" customHeight="1" x14ac:dyDescent="0.2">
      <c r="A25" s="558"/>
      <c r="B25" s="555" t="s">
        <v>124</v>
      </c>
      <c r="C25" s="555" t="s">
        <v>128</v>
      </c>
      <c r="D25" s="555" t="s">
        <v>176</v>
      </c>
      <c r="E25" s="555" t="s">
        <v>177</v>
      </c>
      <c r="F25" s="555"/>
      <c r="G25" s="555"/>
      <c r="H25" s="555"/>
      <c r="I25" s="556"/>
      <c r="K25" s="557" t="str">
        <f>'[1]m glavni 32'!W25</f>
        <v/>
      </c>
    </row>
    <row r="26" spans="1:11" s="391" customFormat="1" ht="11.1" customHeight="1" x14ac:dyDescent="0.2">
      <c r="A26" s="558"/>
      <c r="B26" s="555"/>
      <c r="C26" s="555"/>
      <c r="D26" s="555" t="s">
        <v>259</v>
      </c>
      <c r="E26" s="555"/>
      <c r="F26" s="555"/>
      <c r="G26" s="555"/>
      <c r="H26" s="555"/>
      <c r="I26" s="556"/>
      <c r="K26" s="557" t="str">
        <f>'[1]m glavni 32'!W26</f>
        <v/>
      </c>
    </row>
    <row r="27" spans="1:11" s="391" customFormat="1" ht="11.1" customHeight="1" x14ac:dyDescent="0.2">
      <c r="A27" s="561"/>
      <c r="B27" s="562"/>
      <c r="C27" s="562"/>
      <c r="D27" s="562"/>
      <c r="E27" s="562"/>
      <c r="F27" s="562"/>
      <c r="G27" s="562"/>
      <c r="H27" s="562"/>
      <c r="I27" s="563"/>
      <c r="K27" s="557" t="str">
        <f>'[1]m glavni 32'!W27</f>
        <v/>
      </c>
    </row>
    <row r="28" spans="1:11" s="374" customFormat="1" ht="11.1" customHeight="1" x14ac:dyDescent="0.2">
      <c r="A28" s="550"/>
      <c r="B28" s="551" t="s">
        <v>155</v>
      </c>
      <c r="C28" s="551" t="s">
        <v>155</v>
      </c>
      <c r="D28" s="551" t="s">
        <v>155</v>
      </c>
      <c r="E28" s="551" t="s">
        <v>155</v>
      </c>
      <c r="F28" s="551" t="s">
        <v>155</v>
      </c>
      <c r="G28" s="551" t="s">
        <v>155</v>
      </c>
      <c r="H28" s="551" t="s">
        <v>155</v>
      </c>
      <c r="I28" s="552" t="s">
        <v>155</v>
      </c>
      <c r="K28" s="557" t="str">
        <f>'[1]m glavni 32'!W28</f>
        <v/>
      </c>
    </row>
    <row r="29" spans="1:11" s="391" customFormat="1" ht="11.1" customHeight="1" x14ac:dyDescent="0.2">
      <c r="A29" s="554" t="s">
        <v>162</v>
      </c>
      <c r="B29" s="555" t="s">
        <v>198</v>
      </c>
      <c r="C29" s="555" t="s">
        <v>163</v>
      </c>
      <c r="D29" s="555" t="s">
        <v>199</v>
      </c>
      <c r="E29" s="555" t="s">
        <v>258</v>
      </c>
      <c r="F29" s="555"/>
      <c r="G29" s="555"/>
      <c r="H29" s="555"/>
      <c r="I29" s="556"/>
      <c r="K29" s="557" t="str">
        <f>'[1]m glavni 32'!W29</f>
        <v/>
      </c>
    </row>
    <row r="30" spans="1:11" s="391" customFormat="1" ht="11.1" customHeight="1" x14ac:dyDescent="0.2">
      <c r="A30" s="558"/>
      <c r="B30" s="555"/>
      <c r="C30" s="555"/>
      <c r="D30" s="555"/>
      <c r="E30" s="555"/>
      <c r="F30" s="555"/>
      <c r="G30" s="555"/>
      <c r="H30" s="555"/>
      <c r="I30" s="556"/>
      <c r="K30" s="557" t="str">
        <f>'[1]m glavni 32'!W30</f>
        <v/>
      </c>
    </row>
    <row r="31" spans="1:11" s="404" customFormat="1" ht="11.1" customHeight="1" x14ac:dyDescent="0.2">
      <c r="A31" s="558" t="s">
        <v>172</v>
      </c>
      <c r="B31" s="559" t="s">
        <v>150</v>
      </c>
      <c r="C31" s="559" t="s">
        <v>150</v>
      </c>
      <c r="D31" s="559" t="s">
        <v>150</v>
      </c>
      <c r="E31" s="559" t="s">
        <v>150</v>
      </c>
      <c r="F31" s="559" t="s">
        <v>150</v>
      </c>
      <c r="G31" s="559" t="s">
        <v>150</v>
      </c>
      <c r="H31" s="559" t="s">
        <v>150</v>
      </c>
      <c r="I31" s="560" t="s">
        <v>150</v>
      </c>
      <c r="K31" s="557" t="str">
        <f>'[1]m glavni 32'!W31</f>
        <v/>
      </c>
    </row>
    <row r="32" spans="1:11" s="391" customFormat="1" ht="11.1" customHeight="1" x14ac:dyDescent="0.2">
      <c r="A32" s="558"/>
      <c r="B32" s="555" t="s">
        <v>200</v>
      </c>
      <c r="C32" s="555" t="s">
        <v>257</v>
      </c>
      <c r="D32" s="555" t="s">
        <v>201</v>
      </c>
      <c r="E32" s="555" t="s">
        <v>202</v>
      </c>
      <c r="F32" s="555"/>
      <c r="G32" s="555"/>
      <c r="H32" s="555"/>
      <c r="I32" s="556"/>
      <c r="K32" s="557" t="str">
        <f>'[1]m glavni 32'!W32</f>
        <v/>
      </c>
    </row>
    <row r="33" spans="1:11" s="391" customFormat="1" ht="11.1" customHeight="1" x14ac:dyDescent="0.2">
      <c r="A33" s="558"/>
      <c r="B33" s="555"/>
      <c r="C33" s="555"/>
      <c r="D33" s="555"/>
      <c r="E33" s="555"/>
      <c r="F33" s="555"/>
      <c r="G33" s="555"/>
      <c r="H33" s="555"/>
      <c r="I33" s="556"/>
      <c r="K33" s="557" t="str">
        <f>'[1]m glavni 32'!W33</f>
        <v/>
      </c>
    </row>
    <row r="34" spans="1:11" s="391" customFormat="1" ht="11.1" customHeight="1" x14ac:dyDescent="0.2">
      <c r="A34" s="561"/>
      <c r="B34" s="562"/>
      <c r="C34" s="562"/>
      <c r="D34" s="562"/>
      <c r="E34" s="562"/>
      <c r="F34" s="562"/>
      <c r="G34" s="562"/>
      <c r="H34" s="562"/>
      <c r="I34" s="563"/>
      <c r="K34" s="557" t="str">
        <f>'[1]m glavni 32'!W34</f>
        <v/>
      </c>
    </row>
    <row r="35" spans="1:11" s="374" customFormat="1" ht="11.1" customHeight="1" x14ac:dyDescent="0.2">
      <c r="A35" s="550"/>
      <c r="B35" s="551" t="s">
        <v>155</v>
      </c>
      <c r="C35" s="551" t="s">
        <v>155</v>
      </c>
      <c r="D35" s="551" t="s">
        <v>155</v>
      </c>
      <c r="E35" s="551" t="s">
        <v>155</v>
      </c>
      <c r="F35" s="551" t="s">
        <v>155</v>
      </c>
      <c r="G35" s="551" t="s">
        <v>155</v>
      </c>
      <c r="H35" s="551" t="s">
        <v>155</v>
      </c>
      <c r="I35" s="552" t="s">
        <v>155</v>
      </c>
      <c r="K35" s="557" t="str">
        <f>'[1]m glavni 32'!W35</f>
        <v/>
      </c>
    </row>
    <row r="36" spans="1:11" s="391" customFormat="1" ht="11.1" customHeight="1" x14ac:dyDescent="0.2">
      <c r="A36" s="554" t="s">
        <v>175</v>
      </c>
      <c r="B36" s="555"/>
      <c r="C36" s="555"/>
      <c r="D36" s="555"/>
      <c r="E36" s="555"/>
      <c r="F36" s="555"/>
      <c r="G36" s="555"/>
      <c r="H36" s="555"/>
      <c r="I36" s="556"/>
      <c r="K36" s="557" t="str">
        <f>'[1]m glavni 32'!W36</f>
        <v/>
      </c>
    </row>
    <row r="37" spans="1:11" s="391" customFormat="1" ht="11.1" customHeight="1" x14ac:dyDescent="0.2">
      <c r="A37" s="558"/>
      <c r="B37" s="555"/>
      <c r="C37" s="555"/>
      <c r="D37" s="555"/>
      <c r="E37" s="555"/>
      <c r="F37" s="555"/>
      <c r="G37" s="555"/>
      <c r="H37" s="555"/>
      <c r="I37" s="556"/>
      <c r="K37" s="557" t="str">
        <f>'[1]m glavni 32'!W37</f>
        <v/>
      </c>
    </row>
    <row r="38" spans="1:11" s="404" customFormat="1" ht="11.1" customHeight="1" x14ac:dyDescent="0.2">
      <c r="A38" s="558"/>
      <c r="B38" s="559" t="s">
        <v>150</v>
      </c>
      <c r="C38" s="559" t="s">
        <v>150</v>
      </c>
      <c r="D38" s="559" t="s">
        <v>150</v>
      </c>
      <c r="E38" s="559" t="s">
        <v>150</v>
      </c>
      <c r="F38" s="559" t="s">
        <v>150</v>
      </c>
      <c r="G38" s="559" t="s">
        <v>150</v>
      </c>
      <c r="H38" s="559" t="s">
        <v>150</v>
      </c>
      <c r="I38" s="560" t="s">
        <v>150</v>
      </c>
      <c r="K38" s="564" t="str">
        <f>'[1]m glavni 32'!W38</f>
        <v/>
      </c>
    </row>
    <row r="39" spans="1:11" s="391" customFormat="1" ht="11.1" customHeight="1" x14ac:dyDescent="0.2">
      <c r="A39" s="558"/>
      <c r="B39" s="555"/>
      <c r="C39" s="555"/>
      <c r="D39" s="555"/>
      <c r="E39" s="555"/>
      <c r="F39" s="555"/>
      <c r="G39" s="555"/>
      <c r="H39" s="555"/>
      <c r="I39" s="556"/>
      <c r="K39" s="557">
        <f>'[1]m glavni 32'!W39</f>
        <v>0</v>
      </c>
    </row>
    <row r="40" spans="1:11" s="391" customFormat="1" ht="11.1" customHeight="1" x14ac:dyDescent="0.2">
      <c r="A40" s="558"/>
      <c r="B40" s="555"/>
      <c r="C40" s="555"/>
      <c r="D40" s="555"/>
      <c r="E40" s="555"/>
      <c r="F40" s="555"/>
      <c r="G40" s="555"/>
      <c r="H40" s="555"/>
      <c r="I40" s="556"/>
      <c r="K40" s="557" t="str">
        <f>'[1]ž glavni 32'!W40</f>
        <v/>
      </c>
    </row>
    <row r="41" spans="1:11" s="391" customFormat="1" ht="11.1" customHeight="1" x14ac:dyDescent="0.2">
      <c r="A41" s="561"/>
      <c r="B41" s="562"/>
      <c r="C41" s="562"/>
      <c r="D41" s="562"/>
      <c r="E41" s="562"/>
      <c r="F41" s="562"/>
      <c r="G41" s="562"/>
      <c r="H41" s="562"/>
      <c r="I41" s="563"/>
      <c r="K41" s="557" t="str">
        <f>'[1]ž glavni 32'!W7</f>
        <v/>
      </c>
    </row>
    <row r="42" spans="1:11" s="374" customFormat="1" ht="11.1" customHeight="1" x14ac:dyDescent="0.2">
      <c r="A42" s="550"/>
      <c r="B42" s="551" t="s">
        <v>155</v>
      </c>
      <c r="C42" s="551" t="s">
        <v>155</v>
      </c>
      <c r="D42" s="551" t="s">
        <v>155</v>
      </c>
      <c r="E42" s="551" t="s">
        <v>155</v>
      </c>
      <c r="F42" s="551" t="s">
        <v>155</v>
      </c>
      <c r="G42" s="551" t="s">
        <v>155</v>
      </c>
      <c r="H42" s="551" t="s">
        <v>155</v>
      </c>
      <c r="I42" s="552" t="s">
        <v>155</v>
      </c>
      <c r="K42" s="557" t="str">
        <f>'[1]ž glavni 32'!W8</f>
        <v/>
      </c>
    </row>
    <row r="43" spans="1:11" s="391" customFormat="1" ht="11.1" customHeight="1" x14ac:dyDescent="0.2">
      <c r="A43" s="554" t="s">
        <v>180</v>
      </c>
      <c r="B43" s="555"/>
      <c r="C43" s="555"/>
      <c r="D43" s="555"/>
      <c r="E43" s="555"/>
      <c r="F43" s="555"/>
      <c r="G43" s="555"/>
      <c r="H43" s="555"/>
      <c r="I43" s="556"/>
      <c r="K43" s="557" t="str">
        <f>'[1]ž glavni 32'!W9</f>
        <v/>
      </c>
    </row>
    <row r="44" spans="1:11" s="391" customFormat="1" ht="11.1" customHeight="1" x14ac:dyDescent="0.2">
      <c r="A44" s="558"/>
      <c r="B44" s="555"/>
      <c r="C44" s="555"/>
      <c r="D44" s="555"/>
      <c r="E44" s="555"/>
      <c r="F44" s="555"/>
      <c r="G44" s="555"/>
      <c r="H44" s="555"/>
      <c r="I44" s="556"/>
      <c r="K44" s="557" t="str">
        <f>'[1]ž glavni 32'!W10</f>
        <v/>
      </c>
    </row>
    <row r="45" spans="1:11" s="404" customFormat="1" ht="11.1" customHeight="1" x14ac:dyDescent="0.2">
      <c r="A45" s="558"/>
      <c r="B45" s="559" t="s">
        <v>150</v>
      </c>
      <c r="C45" s="559" t="s">
        <v>150</v>
      </c>
      <c r="D45" s="559" t="s">
        <v>150</v>
      </c>
      <c r="E45" s="559" t="s">
        <v>150</v>
      </c>
      <c r="F45" s="559" t="s">
        <v>150</v>
      </c>
      <c r="G45" s="559" t="s">
        <v>150</v>
      </c>
      <c r="H45" s="559" t="s">
        <v>150</v>
      </c>
      <c r="I45" s="560" t="s">
        <v>150</v>
      </c>
      <c r="K45" s="557" t="str">
        <f>'[1]ž glavni 32'!W11</f>
        <v/>
      </c>
    </row>
    <row r="46" spans="1:11" s="391" customFormat="1" ht="11.1" customHeight="1" x14ac:dyDescent="0.2">
      <c r="A46" s="558"/>
      <c r="B46" s="555"/>
      <c r="C46" s="555"/>
      <c r="D46" s="555"/>
      <c r="E46" s="555"/>
      <c r="F46" s="555"/>
      <c r="G46" s="555"/>
      <c r="H46" s="555"/>
      <c r="I46" s="556"/>
      <c r="K46" s="557" t="str">
        <f>'[1]ž glavni 32'!W12</f>
        <v/>
      </c>
    </row>
    <row r="47" spans="1:11" s="391" customFormat="1" ht="11.1" customHeight="1" x14ac:dyDescent="0.2">
      <c r="A47" s="558"/>
      <c r="B47" s="555"/>
      <c r="C47" s="555"/>
      <c r="D47" s="555"/>
      <c r="E47" s="555"/>
      <c r="F47" s="555"/>
      <c r="G47" s="555"/>
      <c r="H47" s="555"/>
      <c r="I47" s="556"/>
      <c r="K47" s="557" t="str">
        <f>'[1]ž glavni 32'!W13</f>
        <v/>
      </c>
    </row>
    <row r="48" spans="1:11" s="391" customFormat="1" ht="11.1" customHeight="1" x14ac:dyDescent="0.2">
      <c r="A48" s="561"/>
      <c r="B48" s="562"/>
      <c r="C48" s="562"/>
      <c r="D48" s="562"/>
      <c r="E48" s="562"/>
      <c r="F48" s="562"/>
      <c r="G48" s="562"/>
      <c r="H48" s="562"/>
      <c r="I48" s="563"/>
      <c r="K48" s="557" t="str">
        <f>'[1]ž glavni 32'!W14</f>
        <v/>
      </c>
    </row>
    <row r="49" spans="1:11" s="391" customFormat="1" ht="11.1" customHeight="1" x14ac:dyDescent="0.2">
      <c r="A49" s="565" t="s">
        <v>181</v>
      </c>
      <c r="B49" s="566"/>
      <c r="C49" s="566"/>
      <c r="D49" s="567"/>
      <c r="E49" s="568"/>
      <c r="F49" s="569"/>
      <c r="G49" s="570" t="s">
        <v>182</v>
      </c>
      <c r="H49" s="571" t="s">
        <v>183</v>
      </c>
      <c r="I49" s="572"/>
      <c r="K49" s="557" t="str">
        <f>'[1]ž glavni 32'!W15</f>
        <v/>
      </c>
    </row>
    <row r="50" spans="1:11" s="374" customFormat="1" ht="10.5" customHeight="1" x14ac:dyDescent="0.2">
      <c r="A50" s="573" t="s">
        <v>184</v>
      </c>
      <c r="B50" s="574"/>
      <c r="C50" s="574"/>
      <c r="D50" s="575"/>
      <c r="E50" s="576"/>
      <c r="F50" s="577"/>
      <c r="G50" s="620"/>
      <c r="H50" s="575"/>
      <c r="I50" s="578"/>
      <c r="K50" s="557" t="str">
        <f>'[1]ž glavni 32'!W16</f>
        <v/>
      </c>
    </row>
    <row r="51" spans="1:11" s="391" customFormat="1" ht="13.5" thickBot="1" x14ac:dyDescent="0.25">
      <c r="A51" s="579" t="s">
        <v>185</v>
      </c>
      <c r="B51" s="580"/>
      <c r="C51" s="580"/>
      <c r="D51" s="265"/>
      <c r="E51" s="581"/>
      <c r="F51" s="582"/>
      <c r="G51" s="621"/>
      <c r="H51" s="265" t="str">
        <f>I5</f>
        <v>MARJAN OGRINC</v>
      </c>
      <c r="I51" s="583"/>
      <c r="K51" s="557" t="str">
        <f>'[1]ž glavni 32'!W17</f>
        <v/>
      </c>
    </row>
    <row r="52" spans="1:11" x14ac:dyDescent="0.2">
      <c r="K52" s="557" t="str">
        <f>'[1]ž glavni 32'!W18</f>
        <v/>
      </c>
    </row>
    <row r="53" spans="1:11" x14ac:dyDescent="0.2">
      <c r="K53" s="557" t="str">
        <f>'[1]ž glavni 32'!W19</f>
        <v/>
      </c>
    </row>
    <row r="54" spans="1:11" x14ac:dyDescent="0.2">
      <c r="K54" s="557" t="str">
        <f>'[1]ž glavni 32'!W20</f>
        <v/>
      </c>
    </row>
    <row r="55" spans="1:11" x14ac:dyDescent="0.2">
      <c r="K55" s="557" t="str">
        <f>'[1]ž glavni 32'!W21</f>
        <v/>
      </c>
    </row>
    <row r="56" spans="1:11" x14ac:dyDescent="0.2">
      <c r="K56" s="557" t="str">
        <f>'[1]ž glavni 32'!W22</f>
        <v/>
      </c>
    </row>
    <row r="57" spans="1:11" x14ac:dyDescent="0.2">
      <c r="K57" s="557" t="str">
        <f>'[1]ž glavni 32'!W23</f>
        <v/>
      </c>
    </row>
    <row r="58" spans="1:11" x14ac:dyDescent="0.2">
      <c r="K58" s="557" t="str">
        <f>'[1]ž glavni 32'!W24</f>
        <v/>
      </c>
    </row>
    <row r="59" spans="1:11" x14ac:dyDescent="0.2">
      <c r="K59" s="557" t="str">
        <f>'[1]ž glavni 32'!W25</f>
        <v/>
      </c>
    </row>
    <row r="60" spans="1:11" x14ac:dyDescent="0.2">
      <c r="K60" s="557" t="str">
        <f>'[1]ž glavni 32'!W26</f>
        <v/>
      </c>
    </row>
    <row r="61" spans="1:11" x14ac:dyDescent="0.2">
      <c r="K61" s="557" t="str">
        <f>'[1]ž glavni 32'!W27</f>
        <v/>
      </c>
    </row>
    <row r="62" spans="1:11" x14ac:dyDescent="0.2">
      <c r="K62" s="557" t="str">
        <f>'[1]ž glavni 32'!W28</f>
        <v/>
      </c>
    </row>
    <row r="63" spans="1:11" x14ac:dyDescent="0.2">
      <c r="K63" s="557" t="str">
        <f>'[1]ž glavni 32'!W29</f>
        <v/>
      </c>
    </row>
    <row r="64" spans="1:11" x14ac:dyDescent="0.2">
      <c r="K64" s="557" t="str">
        <f>'[1]ž glavni 32'!W30</f>
        <v/>
      </c>
    </row>
    <row r="65" spans="11:11" x14ac:dyDescent="0.2">
      <c r="K65" s="557" t="str">
        <f>'[1]ž glavni 32'!W31</f>
        <v/>
      </c>
    </row>
    <row r="66" spans="11:11" x14ac:dyDescent="0.2">
      <c r="K66" s="557" t="str">
        <f>'[1]ž glavni 32'!W32</f>
        <v/>
      </c>
    </row>
    <row r="67" spans="11:11" x14ac:dyDescent="0.2">
      <c r="K67" s="557" t="str">
        <f>'[1]ž glavni 32'!W33</f>
        <v/>
      </c>
    </row>
    <row r="68" spans="11:11" x14ac:dyDescent="0.2">
      <c r="K68" s="557" t="str">
        <f>'[1]ž glavni 32'!W34</f>
        <v/>
      </c>
    </row>
    <row r="69" spans="11:11" x14ac:dyDescent="0.2">
      <c r="K69" s="557" t="str">
        <f>'[1]ž glavni 32'!W35</f>
        <v/>
      </c>
    </row>
    <row r="70" spans="11:11" x14ac:dyDescent="0.2">
      <c r="K70" s="557" t="str">
        <f>'[1]ž glavni 32'!W36</f>
        <v/>
      </c>
    </row>
    <row r="71" spans="11:11" x14ac:dyDescent="0.2">
      <c r="K71" s="557" t="str">
        <f>'[1]ž glavni 32'!W37</f>
        <v/>
      </c>
    </row>
    <row r="72" spans="11:11" ht="13.5" thickBot="1" x14ac:dyDescent="0.25">
      <c r="K72" s="584" t="str">
        <f>'[1]ž glavni 32'!W38</f>
        <v/>
      </c>
    </row>
    <row r="73" spans="11:11" x14ac:dyDescent="0.2">
      <c r="K73" s="557"/>
    </row>
    <row r="74" spans="11:11" x14ac:dyDescent="0.2">
      <c r="K74" s="557"/>
    </row>
    <row r="75" spans="11:11" x14ac:dyDescent="0.2">
      <c r="K75" s="557" t="str">
        <f>'[1]m kvalifikacije 32'!W7</f>
        <v/>
      </c>
    </row>
    <row r="76" spans="11:11" x14ac:dyDescent="0.2">
      <c r="K76" s="557" t="str">
        <f>'[1]m kvalifikacije 32'!W8</f>
        <v/>
      </c>
    </row>
    <row r="77" spans="11:11" x14ac:dyDescent="0.2">
      <c r="K77" s="557" t="str">
        <f>'[1]m kvalifikacije 32'!W9</f>
        <v/>
      </c>
    </row>
    <row r="78" spans="11:11" x14ac:dyDescent="0.2">
      <c r="K78" s="585" t="str">
        <f>'[1]m kvalifikacije 32'!W10</f>
        <v/>
      </c>
    </row>
    <row r="79" spans="11:11" x14ac:dyDescent="0.2">
      <c r="K79" s="585" t="str">
        <f>'[1]m kvalifikacije 32'!W11</f>
        <v/>
      </c>
    </row>
    <row r="80" spans="11:11" x14ac:dyDescent="0.2">
      <c r="K80" s="585" t="str">
        <f>'[1]m kvalifikacije 32'!W12</f>
        <v/>
      </c>
    </row>
    <row r="81" spans="11:11" x14ac:dyDescent="0.2">
      <c r="K81" s="585" t="str">
        <f>'[1]m kvalifikacije 32'!W13</f>
        <v/>
      </c>
    </row>
    <row r="82" spans="11:11" x14ac:dyDescent="0.2">
      <c r="K82" s="585" t="str">
        <f>'[1]m kvalifikacije 32'!W14</f>
        <v/>
      </c>
    </row>
    <row r="83" spans="11:11" x14ac:dyDescent="0.2">
      <c r="K83" s="585" t="str">
        <f>'[1]m kvalifikacije 32'!W15</f>
        <v/>
      </c>
    </row>
    <row r="84" spans="11:11" x14ac:dyDescent="0.2">
      <c r="K84" s="585" t="str">
        <f>'[1]m kvalifikacije 32'!W16</f>
        <v/>
      </c>
    </row>
    <row r="85" spans="11:11" x14ac:dyDescent="0.2">
      <c r="K85" s="585" t="str">
        <f>'[1]m kvalifikacije 32'!W17</f>
        <v/>
      </c>
    </row>
    <row r="86" spans="11:11" x14ac:dyDescent="0.2">
      <c r="K86" s="585" t="str">
        <f>'[1]m kvalifikacije 32'!W18</f>
        <v/>
      </c>
    </row>
    <row r="87" spans="11:11" x14ac:dyDescent="0.2">
      <c r="K87" s="585" t="str">
        <f>'[1]m kvalifikacije 32'!W19</f>
        <v/>
      </c>
    </row>
    <row r="88" spans="11:11" x14ac:dyDescent="0.2">
      <c r="K88" s="585" t="str">
        <f>'[1]m kvalifikacije 32'!W20</f>
        <v/>
      </c>
    </row>
    <row r="89" spans="11:11" x14ac:dyDescent="0.2">
      <c r="K89" s="585" t="str">
        <f>'[1]m kvalifikacije 32'!W21</f>
        <v/>
      </c>
    </row>
    <row r="90" spans="11:11" x14ac:dyDescent="0.2">
      <c r="K90" s="585" t="str">
        <f>'[1]m kvalifikacije 32'!W22</f>
        <v/>
      </c>
    </row>
    <row r="91" spans="11:11" x14ac:dyDescent="0.2">
      <c r="K91" s="585" t="str">
        <f>'[1]m kvalifikacije 32'!W23</f>
        <v/>
      </c>
    </row>
    <row r="92" spans="11:11" x14ac:dyDescent="0.2">
      <c r="K92" s="585" t="str">
        <f>'[1]m kvalifikacije 32'!W24</f>
        <v/>
      </c>
    </row>
    <row r="93" spans="11:11" x14ac:dyDescent="0.2">
      <c r="K93" s="585" t="str">
        <f>'[1]m kvalifikacije 32'!W25</f>
        <v/>
      </c>
    </row>
    <row r="94" spans="11:11" x14ac:dyDescent="0.2">
      <c r="K94" s="585" t="str">
        <f>'[1]m kvalifikacije 32'!W26</f>
        <v/>
      </c>
    </row>
    <row r="95" spans="11:11" x14ac:dyDescent="0.2">
      <c r="K95" s="585" t="str">
        <f>'[1]m kvalifikacije 32'!W27</f>
        <v/>
      </c>
    </row>
    <row r="96" spans="11:11" x14ac:dyDescent="0.2">
      <c r="K96" s="585" t="str">
        <f>'[1]m kvalifikacije 32'!W28</f>
        <v/>
      </c>
    </row>
    <row r="97" spans="11:11" x14ac:dyDescent="0.2">
      <c r="K97" s="585" t="str">
        <f>'[1]m kvalifikacije 32'!W29</f>
        <v/>
      </c>
    </row>
    <row r="98" spans="11:11" x14ac:dyDescent="0.2">
      <c r="K98" s="585" t="str">
        <f>'[1]m kvalifikacije 32'!W30</f>
        <v/>
      </c>
    </row>
    <row r="99" spans="11:11" x14ac:dyDescent="0.2">
      <c r="K99" s="585" t="str">
        <f>'[1]m kvalifikacije 32'!W31</f>
        <v/>
      </c>
    </row>
    <row r="100" spans="11:11" x14ac:dyDescent="0.2">
      <c r="K100" s="585" t="str">
        <f>'[1]m kvalifikacije 32'!W32</f>
        <v/>
      </c>
    </row>
    <row r="101" spans="11:11" x14ac:dyDescent="0.2">
      <c r="K101" s="585" t="str">
        <f>'[1]m kvalifikacije 32'!W33</f>
        <v/>
      </c>
    </row>
    <row r="102" spans="11:11" x14ac:dyDescent="0.2">
      <c r="K102" s="585" t="str">
        <f>'[1]m kvalifikacije 32'!W34</f>
        <v/>
      </c>
    </row>
    <row r="103" spans="11:11" x14ac:dyDescent="0.2">
      <c r="K103" s="585" t="str">
        <f>'[1]m kvalifikacije 32'!W35</f>
        <v/>
      </c>
    </row>
    <row r="104" spans="11:11" x14ac:dyDescent="0.2">
      <c r="K104" s="585" t="str">
        <f>'[1]m kvalifikacije 32'!W36</f>
        <v/>
      </c>
    </row>
    <row r="105" spans="11:11" x14ac:dyDescent="0.2">
      <c r="K105" s="585" t="str">
        <f>'[1]m kvalifikacije 32'!W37</f>
        <v/>
      </c>
    </row>
    <row r="106" spans="11:11" x14ac:dyDescent="0.2">
      <c r="K106" s="585"/>
    </row>
    <row r="107" spans="11:11" x14ac:dyDescent="0.2">
      <c r="K107" s="585"/>
    </row>
    <row r="108" spans="11:11" x14ac:dyDescent="0.2">
      <c r="K108" s="585" t="str">
        <f>'[1]ž kvalifikacije 32'!W7</f>
        <v/>
      </c>
    </row>
    <row r="109" spans="11:11" x14ac:dyDescent="0.2">
      <c r="K109" s="585" t="str">
        <f>'[1]ž kvalifikacije 32'!W8</f>
        <v/>
      </c>
    </row>
    <row r="110" spans="11:11" x14ac:dyDescent="0.2">
      <c r="K110" s="585" t="str">
        <f>'[1]ž kvalifikacije 32'!W9</f>
        <v/>
      </c>
    </row>
    <row r="111" spans="11:11" x14ac:dyDescent="0.2">
      <c r="K111" s="585" t="str">
        <f>'[1]ž kvalifikacije 32'!W10</f>
        <v/>
      </c>
    </row>
    <row r="112" spans="11:11" x14ac:dyDescent="0.2">
      <c r="K112" s="585" t="str">
        <f>'[1]ž kvalifikacije 32'!W11</f>
        <v/>
      </c>
    </row>
    <row r="113" spans="11:11" x14ac:dyDescent="0.2">
      <c r="K113" s="585" t="str">
        <f>'[1]ž kvalifikacije 32'!W12</f>
        <v/>
      </c>
    </row>
    <row r="114" spans="11:11" x14ac:dyDescent="0.2">
      <c r="K114" s="585" t="str">
        <f>'[1]ž kvalifikacije 32'!W13</f>
        <v/>
      </c>
    </row>
    <row r="115" spans="11:11" x14ac:dyDescent="0.2">
      <c r="K115" s="585" t="str">
        <f>'[1]ž kvalifikacije 32'!W14</f>
        <v/>
      </c>
    </row>
    <row r="116" spans="11:11" x14ac:dyDescent="0.2">
      <c r="K116" s="585" t="str">
        <f>'[1]ž kvalifikacije 32'!W15</f>
        <v/>
      </c>
    </row>
    <row r="117" spans="11:11" x14ac:dyDescent="0.2">
      <c r="K117" s="585" t="str">
        <f>'[1]ž kvalifikacije 32'!W16</f>
        <v/>
      </c>
    </row>
    <row r="118" spans="11:11" x14ac:dyDescent="0.2">
      <c r="K118" s="585" t="str">
        <f>'[1]ž kvalifikacije 32'!W17</f>
        <v/>
      </c>
    </row>
    <row r="119" spans="11:11" x14ac:dyDescent="0.2">
      <c r="K119" s="585" t="str">
        <f>'[1]ž kvalifikacije 32'!W18</f>
        <v/>
      </c>
    </row>
    <row r="120" spans="11:11" x14ac:dyDescent="0.2">
      <c r="K120" s="585" t="str">
        <f>'[1]ž kvalifikacije 32'!W19</f>
        <v/>
      </c>
    </row>
    <row r="121" spans="11:11" x14ac:dyDescent="0.2">
      <c r="K121" s="585" t="str">
        <f>'[1]ž kvalifikacije 32'!W20</f>
        <v/>
      </c>
    </row>
    <row r="122" spans="11:11" x14ac:dyDescent="0.2">
      <c r="K122" s="585" t="str">
        <f>'[1]ž kvalifikacije 32'!W21</f>
        <v/>
      </c>
    </row>
    <row r="123" spans="11:11" x14ac:dyDescent="0.2">
      <c r="K123" s="585" t="str">
        <f>'[1]ž kvalifikacije 32'!W22</f>
        <v/>
      </c>
    </row>
    <row r="124" spans="11:11" x14ac:dyDescent="0.2">
      <c r="K124" s="585" t="str">
        <f>'[1]ž kvalifikacije 32'!W23</f>
        <v/>
      </c>
    </row>
    <row r="125" spans="11:11" x14ac:dyDescent="0.2">
      <c r="K125" s="585" t="str">
        <f>'[1]ž kvalifikacije 32'!W24</f>
        <v/>
      </c>
    </row>
    <row r="126" spans="11:11" x14ac:dyDescent="0.2">
      <c r="K126" s="585" t="str">
        <f>'[1]ž kvalifikacije 32'!W25</f>
        <v/>
      </c>
    </row>
    <row r="127" spans="11:11" x14ac:dyDescent="0.2">
      <c r="K127" s="585" t="str">
        <f>'[1]ž kvalifikacije 32'!W26</f>
        <v/>
      </c>
    </row>
    <row r="128" spans="11:11" x14ac:dyDescent="0.2">
      <c r="K128" s="585" t="str">
        <f>'[1]ž kvalifikacije 32'!W27</f>
        <v/>
      </c>
    </row>
    <row r="129" spans="11:11" x14ac:dyDescent="0.2">
      <c r="K129" s="585" t="str">
        <f>'[1]ž kvalifikacije 32'!W28</f>
        <v/>
      </c>
    </row>
    <row r="130" spans="11:11" x14ac:dyDescent="0.2">
      <c r="K130" s="585" t="str">
        <f>'[1]ž kvalifikacije 32'!W29</f>
        <v/>
      </c>
    </row>
    <row r="131" spans="11:11" x14ac:dyDescent="0.2">
      <c r="K131" s="585" t="str">
        <f>'[1]ž kvalifikacije 32'!W30</f>
        <v/>
      </c>
    </row>
    <row r="132" spans="11:11" x14ac:dyDescent="0.2">
      <c r="K132" s="585" t="str">
        <f>'[1]ž kvalifikacije 32'!W31</f>
        <v/>
      </c>
    </row>
    <row r="133" spans="11:11" x14ac:dyDescent="0.2">
      <c r="K133" s="585" t="str">
        <f>'[1]ž kvalifikacije 32'!W32</f>
        <v/>
      </c>
    </row>
    <row r="134" spans="11:11" x14ac:dyDescent="0.2">
      <c r="K134" s="585" t="str">
        <f>'[1]ž kvalifikacije 32'!W33</f>
        <v/>
      </c>
    </row>
    <row r="135" spans="11:11" x14ac:dyDescent="0.2">
      <c r="K135" s="585" t="str">
        <f>'[1]ž kvalifikacije 32'!W34</f>
        <v/>
      </c>
    </row>
    <row r="136" spans="11:11" x14ac:dyDescent="0.2">
      <c r="K136" s="585" t="str">
        <f>'[1]ž kvalifikacije 32'!W35</f>
        <v/>
      </c>
    </row>
    <row r="137" spans="11:11" x14ac:dyDescent="0.2">
      <c r="K137" s="585" t="str">
        <f>'[1]ž kvalifikacije 32'!W36</f>
        <v/>
      </c>
    </row>
    <row r="138" spans="11:11" x14ac:dyDescent="0.2">
      <c r="K138" s="585" t="str">
        <f>'[1]ž kvalifikacije 32'!W37</f>
        <v/>
      </c>
    </row>
    <row r="139" spans="11:11" x14ac:dyDescent="0.2">
      <c r="K139" s="585" t="str">
        <f>'[1]ž kvalifikacije 32'!W38</f>
        <v/>
      </c>
    </row>
    <row r="140" spans="11:11" x14ac:dyDescent="0.2">
      <c r="K140" s="586">
        <f>'[1]ž kvalifikacije 32'!W39</f>
        <v>0</v>
      </c>
    </row>
    <row r="141" spans="11:11" x14ac:dyDescent="0.2">
      <c r="K141" s="526"/>
    </row>
    <row r="142" spans="11:11" x14ac:dyDescent="0.2">
      <c r="K142" s="526"/>
    </row>
    <row r="143" spans="11:11" x14ac:dyDescent="0.2">
      <c r="K143" s="526"/>
    </row>
    <row r="144" spans="11:11" x14ac:dyDescent="0.2">
      <c r="K144" s="526"/>
    </row>
    <row r="145" spans="11:11" x14ac:dyDescent="0.2">
      <c r="K145" s="526"/>
    </row>
    <row r="146" spans="11:11" x14ac:dyDescent="0.2">
      <c r="K146" s="526"/>
    </row>
    <row r="147" spans="11:11" x14ac:dyDescent="0.2">
      <c r="K147" s="526"/>
    </row>
    <row r="148" spans="11:11" x14ac:dyDescent="0.2">
      <c r="K148" s="526"/>
    </row>
    <row r="149" spans="11:11" x14ac:dyDescent="0.2">
      <c r="K149" s="526"/>
    </row>
    <row r="150" spans="11:11" x14ac:dyDescent="0.2">
      <c r="K150" s="526"/>
    </row>
    <row r="151" spans="11:11" x14ac:dyDescent="0.2">
      <c r="K151" s="242" t="str">
        <f>'[1]ž kvalifikacije 32'!W50</f>
        <v/>
      </c>
    </row>
    <row r="152" spans="11:11" x14ac:dyDescent="0.2">
      <c r="K152" s="242" t="str">
        <f>'[1]ž kvalifikacije 32'!W51</f>
        <v/>
      </c>
    </row>
    <row r="153" spans="11:11" x14ac:dyDescent="0.2">
      <c r="K153" s="242" t="str">
        <f>'[1]ž kvalifikacije 32'!W52</f>
        <v/>
      </c>
    </row>
    <row r="154" spans="11:11" x14ac:dyDescent="0.2">
      <c r="K154" s="242" t="str">
        <f>'[1]ž kvalifikacije 32'!W53</f>
        <v/>
      </c>
    </row>
    <row r="155" spans="11:11" x14ac:dyDescent="0.2">
      <c r="K155" s="242" t="str">
        <f>'[1]ž kvalifikacije 32'!W54</f>
        <v/>
      </c>
    </row>
    <row r="156" spans="11:11" x14ac:dyDescent="0.2">
      <c r="K156" s="242" t="str">
        <f>'[1]ž kvalifikacije 32'!W55</f>
        <v/>
      </c>
    </row>
    <row r="157" spans="11:11" x14ac:dyDescent="0.2">
      <c r="K157" s="242" t="str">
        <f>'[1]ž kvalifikacije 32'!W56</f>
        <v/>
      </c>
    </row>
    <row r="158" spans="11:11" x14ac:dyDescent="0.2">
      <c r="K158" s="242" t="str">
        <f>'[1]ž kvalifikacije 32'!W57</f>
        <v/>
      </c>
    </row>
    <row r="159" spans="11:11" x14ac:dyDescent="0.2">
      <c r="K159" s="242" t="str">
        <f>'[1]ž kvalifikacije 32'!W58</f>
        <v/>
      </c>
    </row>
    <row r="160" spans="11:11" x14ac:dyDescent="0.2">
      <c r="K160" s="242" t="str">
        <f>'[1]ž kvalifikacije 32'!W59</f>
        <v/>
      </c>
    </row>
    <row r="161" spans="11:11" x14ac:dyDescent="0.2">
      <c r="K161" s="242" t="str">
        <f>'[1]ž kvalifikacije 32'!W60</f>
        <v/>
      </c>
    </row>
    <row r="162" spans="11:11" x14ac:dyDescent="0.2">
      <c r="K162" s="242" t="str">
        <f>'[1]ž kvalifikacije 32'!W61</f>
        <v/>
      </c>
    </row>
  </sheetData>
  <mergeCells count="3">
    <mergeCell ref="F2:G2"/>
    <mergeCell ref="F3:G3"/>
    <mergeCell ref="G50:G51"/>
  </mergeCells>
  <printOptions horizontalCentered="1"/>
  <pageMargins left="0.35" right="0.35" top="0.39" bottom="0.39" header="0" footer="0"/>
  <pageSetup paperSize="9" scale="94" orientation="landscape"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2]!Make_MatchSheet">
                <anchor moveWithCells="1" sizeWithCells="1">
                  <from>
                    <xdr:col>9</xdr:col>
                    <xdr:colOff>57150</xdr:colOff>
                    <xdr:row>0</xdr:row>
                    <xdr:rowOff>95250</xdr:rowOff>
                  </from>
                  <to>
                    <xdr:col>9</xdr:col>
                    <xdr:colOff>581025</xdr:colOff>
                    <xdr:row>2</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$K$7:$K$77</xm:f>
          </x14:formula1>
          <xm:sqref>B22:I23 IX22:JE23 ST22:TA23 ACP22:ACW23 AML22:AMS23 AWH22:AWO23 BGD22:BGK23 BPZ22:BQG23 BZV22:CAC23 CJR22:CJY23 CTN22:CTU23 DDJ22:DDQ23 DNF22:DNM23 DXB22:DXI23 EGX22:EHE23 EQT22:ERA23 FAP22:FAW23 FKL22:FKS23 FUH22:FUO23 GED22:GEK23 GNZ22:GOG23 GXV22:GYC23 HHR22:HHY23 HRN22:HRU23 IBJ22:IBQ23 ILF22:ILM23 IVB22:IVI23 JEX22:JFE23 JOT22:JPA23 JYP22:JYW23 KIL22:KIS23 KSH22:KSO23 LCD22:LCK23 LLZ22:LMG23 LVV22:LWC23 MFR22:MFY23 MPN22:MPU23 MZJ22:MZQ23 NJF22:NJM23 NTB22:NTI23 OCX22:ODE23 OMT22:ONA23 OWP22:OWW23 PGL22:PGS23 PQH22:PQO23 QAD22:QAK23 QJZ22:QKG23 QTV22:QUC23 RDR22:RDY23 RNN22:RNU23 RXJ22:RXQ23 SHF22:SHM23 SRB22:SRI23 TAX22:TBE23 TKT22:TLA23 TUP22:TUW23 UEL22:UES23 UOH22:UOO23 UYD22:UYK23 VHZ22:VIG23 VRV22:VSC23 WBR22:WBY23 WLN22:WLU23 WVJ22:WVQ23 B65558:I65559 IX65558:JE65559 ST65558:TA65559 ACP65558:ACW65559 AML65558:AMS65559 AWH65558:AWO65559 BGD65558:BGK65559 BPZ65558:BQG65559 BZV65558:CAC65559 CJR65558:CJY65559 CTN65558:CTU65559 DDJ65558:DDQ65559 DNF65558:DNM65559 DXB65558:DXI65559 EGX65558:EHE65559 EQT65558:ERA65559 FAP65558:FAW65559 FKL65558:FKS65559 FUH65558:FUO65559 GED65558:GEK65559 GNZ65558:GOG65559 GXV65558:GYC65559 HHR65558:HHY65559 HRN65558:HRU65559 IBJ65558:IBQ65559 ILF65558:ILM65559 IVB65558:IVI65559 JEX65558:JFE65559 JOT65558:JPA65559 JYP65558:JYW65559 KIL65558:KIS65559 KSH65558:KSO65559 LCD65558:LCK65559 LLZ65558:LMG65559 LVV65558:LWC65559 MFR65558:MFY65559 MPN65558:MPU65559 MZJ65558:MZQ65559 NJF65558:NJM65559 NTB65558:NTI65559 OCX65558:ODE65559 OMT65558:ONA65559 OWP65558:OWW65559 PGL65558:PGS65559 PQH65558:PQO65559 QAD65558:QAK65559 QJZ65558:QKG65559 QTV65558:QUC65559 RDR65558:RDY65559 RNN65558:RNU65559 RXJ65558:RXQ65559 SHF65558:SHM65559 SRB65558:SRI65559 TAX65558:TBE65559 TKT65558:TLA65559 TUP65558:TUW65559 UEL65558:UES65559 UOH65558:UOO65559 UYD65558:UYK65559 VHZ65558:VIG65559 VRV65558:VSC65559 WBR65558:WBY65559 WLN65558:WLU65559 WVJ65558:WVQ65559 B131094:I131095 IX131094:JE131095 ST131094:TA131095 ACP131094:ACW131095 AML131094:AMS131095 AWH131094:AWO131095 BGD131094:BGK131095 BPZ131094:BQG131095 BZV131094:CAC131095 CJR131094:CJY131095 CTN131094:CTU131095 DDJ131094:DDQ131095 DNF131094:DNM131095 DXB131094:DXI131095 EGX131094:EHE131095 EQT131094:ERA131095 FAP131094:FAW131095 FKL131094:FKS131095 FUH131094:FUO131095 GED131094:GEK131095 GNZ131094:GOG131095 GXV131094:GYC131095 HHR131094:HHY131095 HRN131094:HRU131095 IBJ131094:IBQ131095 ILF131094:ILM131095 IVB131094:IVI131095 JEX131094:JFE131095 JOT131094:JPA131095 JYP131094:JYW131095 KIL131094:KIS131095 KSH131094:KSO131095 LCD131094:LCK131095 LLZ131094:LMG131095 LVV131094:LWC131095 MFR131094:MFY131095 MPN131094:MPU131095 MZJ131094:MZQ131095 NJF131094:NJM131095 NTB131094:NTI131095 OCX131094:ODE131095 OMT131094:ONA131095 OWP131094:OWW131095 PGL131094:PGS131095 PQH131094:PQO131095 QAD131094:QAK131095 QJZ131094:QKG131095 QTV131094:QUC131095 RDR131094:RDY131095 RNN131094:RNU131095 RXJ131094:RXQ131095 SHF131094:SHM131095 SRB131094:SRI131095 TAX131094:TBE131095 TKT131094:TLA131095 TUP131094:TUW131095 UEL131094:UES131095 UOH131094:UOO131095 UYD131094:UYK131095 VHZ131094:VIG131095 VRV131094:VSC131095 WBR131094:WBY131095 WLN131094:WLU131095 WVJ131094:WVQ131095 B196630:I196631 IX196630:JE196631 ST196630:TA196631 ACP196630:ACW196631 AML196630:AMS196631 AWH196630:AWO196631 BGD196630:BGK196631 BPZ196630:BQG196631 BZV196630:CAC196631 CJR196630:CJY196631 CTN196630:CTU196631 DDJ196630:DDQ196631 DNF196630:DNM196631 DXB196630:DXI196631 EGX196630:EHE196631 EQT196630:ERA196631 FAP196630:FAW196631 FKL196630:FKS196631 FUH196630:FUO196631 GED196630:GEK196631 GNZ196630:GOG196631 GXV196630:GYC196631 HHR196630:HHY196631 HRN196630:HRU196631 IBJ196630:IBQ196631 ILF196630:ILM196631 IVB196630:IVI196631 JEX196630:JFE196631 JOT196630:JPA196631 JYP196630:JYW196631 KIL196630:KIS196631 KSH196630:KSO196631 LCD196630:LCK196631 LLZ196630:LMG196631 LVV196630:LWC196631 MFR196630:MFY196631 MPN196630:MPU196631 MZJ196630:MZQ196631 NJF196630:NJM196631 NTB196630:NTI196631 OCX196630:ODE196631 OMT196630:ONA196631 OWP196630:OWW196631 PGL196630:PGS196631 PQH196630:PQO196631 QAD196630:QAK196631 QJZ196630:QKG196631 QTV196630:QUC196631 RDR196630:RDY196631 RNN196630:RNU196631 RXJ196630:RXQ196631 SHF196630:SHM196631 SRB196630:SRI196631 TAX196630:TBE196631 TKT196630:TLA196631 TUP196630:TUW196631 UEL196630:UES196631 UOH196630:UOO196631 UYD196630:UYK196631 VHZ196630:VIG196631 VRV196630:VSC196631 WBR196630:WBY196631 WLN196630:WLU196631 WVJ196630:WVQ196631 B262166:I262167 IX262166:JE262167 ST262166:TA262167 ACP262166:ACW262167 AML262166:AMS262167 AWH262166:AWO262167 BGD262166:BGK262167 BPZ262166:BQG262167 BZV262166:CAC262167 CJR262166:CJY262167 CTN262166:CTU262167 DDJ262166:DDQ262167 DNF262166:DNM262167 DXB262166:DXI262167 EGX262166:EHE262167 EQT262166:ERA262167 FAP262166:FAW262167 FKL262166:FKS262167 FUH262166:FUO262167 GED262166:GEK262167 GNZ262166:GOG262167 GXV262166:GYC262167 HHR262166:HHY262167 HRN262166:HRU262167 IBJ262166:IBQ262167 ILF262166:ILM262167 IVB262166:IVI262167 JEX262166:JFE262167 JOT262166:JPA262167 JYP262166:JYW262167 KIL262166:KIS262167 KSH262166:KSO262167 LCD262166:LCK262167 LLZ262166:LMG262167 LVV262166:LWC262167 MFR262166:MFY262167 MPN262166:MPU262167 MZJ262166:MZQ262167 NJF262166:NJM262167 NTB262166:NTI262167 OCX262166:ODE262167 OMT262166:ONA262167 OWP262166:OWW262167 PGL262166:PGS262167 PQH262166:PQO262167 QAD262166:QAK262167 QJZ262166:QKG262167 QTV262166:QUC262167 RDR262166:RDY262167 RNN262166:RNU262167 RXJ262166:RXQ262167 SHF262166:SHM262167 SRB262166:SRI262167 TAX262166:TBE262167 TKT262166:TLA262167 TUP262166:TUW262167 UEL262166:UES262167 UOH262166:UOO262167 UYD262166:UYK262167 VHZ262166:VIG262167 VRV262166:VSC262167 WBR262166:WBY262167 WLN262166:WLU262167 WVJ262166:WVQ262167 B327702:I327703 IX327702:JE327703 ST327702:TA327703 ACP327702:ACW327703 AML327702:AMS327703 AWH327702:AWO327703 BGD327702:BGK327703 BPZ327702:BQG327703 BZV327702:CAC327703 CJR327702:CJY327703 CTN327702:CTU327703 DDJ327702:DDQ327703 DNF327702:DNM327703 DXB327702:DXI327703 EGX327702:EHE327703 EQT327702:ERA327703 FAP327702:FAW327703 FKL327702:FKS327703 FUH327702:FUO327703 GED327702:GEK327703 GNZ327702:GOG327703 GXV327702:GYC327703 HHR327702:HHY327703 HRN327702:HRU327703 IBJ327702:IBQ327703 ILF327702:ILM327703 IVB327702:IVI327703 JEX327702:JFE327703 JOT327702:JPA327703 JYP327702:JYW327703 KIL327702:KIS327703 KSH327702:KSO327703 LCD327702:LCK327703 LLZ327702:LMG327703 LVV327702:LWC327703 MFR327702:MFY327703 MPN327702:MPU327703 MZJ327702:MZQ327703 NJF327702:NJM327703 NTB327702:NTI327703 OCX327702:ODE327703 OMT327702:ONA327703 OWP327702:OWW327703 PGL327702:PGS327703 PQH327702:PQO327703 QAD327702:QAK327703 QJZ327702:QKG327703 QTV327702:QUC327703 RDR327702:RDY327703 RNN327702:RNU327703 RXJ327702:RXQ327703 SHF327702:SHM327703 SRB327702:SRI327703 TAX327702:TBE327703 TKT327702:TLA327703 TUP327702:TUW327703 UEL327702:UES327703 UOH327702:UOO327703 UYD327702:UYK327703 VHZ327702:VIG327703 VRV327702:VSC327703 WBR327702:WBY327703 WLN327702:WLU327703 WVJ327702:WVQ327703 B393238:I393239 IX393238:JE393239 ST393238:TA393239 ACP393238:ACW393239 AML393238:AMS393239 AWH393238:AWO393239 BGD393238:BGK393239 BPZ393238:BQG393239 BZV393238:CAC393239 CJR393238:CJY393239 CTN393238:CTU393239 DDJ393238:DDQ393239 DNF393238:DNM393239 DXB393238:DXI393239 EGX393238:EHE393239 EQT393238:ERA393239 FAP393238:FAW393239 FKL393238:FKS393239 FUH393238:FUO393239 GED393238:GEK393239 GNZ393238:GOG393239 GXV393238:GYC393239 HHR393238:HHY393239 HRN393238:HRU393239 IBJ393238:IBQ393239 ILF393238:ILM393239 IVB393238:IVI393239 JEX393238:JFE393239 JOT393238:JPA393239 JYP393238:JYW393239 KIL393238:KIS393239 KSH393238:KSO393239 LCD393238:LCK393239 LLZ393238:LMG393239 LVV393238:LWC393239 MFR393238:MFY393239 MPN393238:MPU393239 MZJ393238:MZQ393239 NJF393238:NJM393239 NTB393238:NTI393239 OCX393238:ODE393239 OMT393238:ONA393239 OWP393238:OWW393239 PGL393238:PGS393239 PQH393238:PQO393239 QAD393238:QAK393239 QJZ393238:QKG393239 QTV393238:QUC393239 RDR393238:RDY393239 RNN393238:RNU393239 RXJ393238:RXQ393239 SHF393238:SHM393239 SRB393238:SRI393239 TAX393238:TBE393239 TKT393238:TLA393239 TUP393238:TUW393239 UEL393238:UES393239 UOH393238:UOO393239 UYD393238:UYK393239 VHZ393238:VIG393239 VRV393238:VSC393239 WBR393238:WBY393239 WLN393238:WLU393239 WVJ393238:WVQ393239 B458774:I458775 IX458774:JE458775 ST458774:TA458775 ACP458774:ACW458775 AML458774:AMS458775 AWH458774:AWO458775 BGD458774:BGK458775 BPZ458774:BQG458775 BZV458774:CAC458775 CJR458774:CJY458775 CTN458774:CTU458775 DDJ458774:DDQ458775 DNF458774:DNM458775 DXB458774:DXI458775 EGX458774:EHE458775 EQT458774:ERA458775 FAP458774:FAW458775 FKL458774:FKS458775 FUH458774:FUO458775 GED458774:GEK458775 GNZ458774:GOG458775 GXV458774:GYC458775 HHR458774:HHY458775 HRN458774:HRU458775 IBJ458774:IBQ458775 ILF458774:ILM458775 IVB458774:IVI458775 JEX458774:JFE458775 JOT458774:JPA458775 JYP458774:JYW458775 KIL458774:KIS458775 KSH458774:KSO458775 LCD458774:LCK458775 LLZ458774:LMG458775 LVV458774:LWC458775 MFR458774:MFY458775 MPN458774:MPU458775 MZJ458774:MZQ458775 NJF458774:NJM458775 NTB458774:NTI458775 OCX458774:ODE458775 OMT458774:ONA458775 OWP458774:OWW458775 PGL458774:PGS458775 PQH458774:PQO458775 QAD458774:QAK458775 QJZ458774:QKG458775 QTV458774:QUC458775 RDR458774:RDY458775 RNN458774:RNU458775 RXJ458774:RXQ458775 SHF458774:SHM458775 SRB458774:SRI458775 TAX458774:TBE458775 TKT458774:TLA458775 TUP458774:TUW458775 UEL458774:UES458775 UOH458774:UOO458775 UYD458774:UYK458775 VHZ458774:VIG458775 VRV458774:VSC458775 WBR458774:WBY458775 WLN458774:WLU458775 WVJ458774:WVQ458775 B524310:I524311 IX524310:JE524311 ST524310:TA524311 ACP524310:ACW524311 AML524310:AMS524311 AWH524310:AWO524311 BGD524310:BGK524311 BPZ524310:BQG524311 BZV524310:CAC524311 CJR524310:CJY524311 CTN524310:CTU524311 DDJ524310:DDQ524311 DNF524310:DNM524311 DXB524310:DXI524311 EGX524310:EHE524311 EQT524310:ERA524311 FAP524310:FAW524311 FKL524310:FKS524311 FUH524310:FUO524311 GED524310:GEK524311 GNZ524310:GOG524311 GXV524310:GYC524311 HHR524310:HHY524311 HRN524310:HRU524311 IBJ524310:IBQ524311 ILF524310:ILM524311 IVB524310:IVI524311 JEX524310:JFE524311 JOT524310:JPA524311 JYP524310:JYW524311 KIL524310:KIS524311 KSH524310:KSO524311 LCD524310:LCK524311 LLZ524310:LMG524311 LVV524310:LWC524311 MFR524310:MFY524311 MPN524310:MPU524311 MZJ524310:MZQ524311 NJF524310:NJM524311 NTB524310:NTI524311 OCX524310:ODE524311 OMT524310:ONA524311 OWP524310:OWW524311 PGL524310:PGS524311 PQH524310:PQO524311 QAD524310:QAK524311 QJZ524310:QKG524311 QTV524310:QUC524311 RDR524310:RDY524311 RNN524310:RNU524311 RXJ524310:RXQ524311 SHF524310:SHM524311 SRB524310:SRI524311 TAX524310:TBE524311 TKT524310:TLA524311 TUP524310:TUW524311 UEL524310:UES524311 UOH524310:UOO524311 UYD524310:UYK524311 VHZ524310:VIG524311 VRV524310:VSC524311 WBR524310:WBY524311 WLN524310:WLU524311 WVJ524310:WVQ524311 B589846:I589847 IX589846:JE589847 ST589846:TA589847 ACP589846:ACW589847 AML589846:AMS589847 AWH589846:AWO589847 BGD589846:BGK589847 BPZ589846:BQG589847 BZV589846:CAC589847 CJR589846:CJY589847 CTN589846:CTU589847 DDJ589846:DDQ589847 DNF589846:DNM589847 DXB589846:DXI589847 EGX589846:EHE589847 EQT589846:ERA589847 FAP589846:FAW589847 FKL589846:FKS589847 FUH589846:FUO589847 GED589846:GEK589847 GNZ589846:GOG589847 GXV589846:GYC589847 HHR589846:HHY589847 HRN589846:HRU589847 IBJ589846:IBQ589847 ILF589846:ILM589847 IVB589846:IVI589847 JEX589846:JFE589847 JOT589846:JPA589847 JYP589846:JYW589847 KIL589846:KIS589847 KSH589846:KSO589847 LCD589846:LCK589847 LLZ589846:LMG589847 LVV589846:LWC589847 MFR589846:MFY589847 MPN589846:MPU589847 MZJ589846:MZQ589847 NJF589846:NJM589847 NTB589846:NTI589847 OCX589846:ODE589847 OMT589846:ONA589847 OWP589846:OWW589847 PGL589846:PGS589847 PQH589846:PQO589847 QAD589846:QAK589847 QJZ589846:QKG589847 QTV589846:QUC589847 RDR589846:RDY589847 RNN589846:RNU589847 RXJ589846:RXQ589847 SHF589846:SHM589847 SRB589846:SRI589847 TAX589846:TBE589847 TKT589846:TLA589847 TUP589846:TUW589847 UEL589846:UES589847 UOH589846:UOO589847 UYD589846:UYK589847 VHZ589846:VIG589847 VRV589846:VSC589847 WBR589846:WBY589847 WLN589846:WLU589847 WVJ589846:WVQ589847 B655382:I655383 IX655382:JE655383 ST655382:TA655383 ACP655382:ACW655383 AML655382:AMS655383 AWH655382:AWO655383 BGD655382:BGK655383 BPZ655382:BQG655383 BZV655382:CAC655383 CJR655382:CJY655383 CTN655382:CTU655383 DDJ655382:DDQ655383 DNF655382:DNM655383 DXB655382:DXI655383 EGX655382:EHE655383 EQT655382:ERA655383 FAP655382:FAW655383 FKL655382:FKS655383 FUH655382:FUO655383 GED655382:GEK655383 GNZ655382:GOG655383 GXV655382:GYC655383 HHR655382:HHY655383 HRN655382:HRU655383 IBJ655382:IBQ655383 ILF655382:ILM655383 IVB655382:IVI655383 JEX655382:JFE655383 JOT655382:JPA655383 JYP655382:JYW655383 KIL655382:KIS655383 KSH655382:KSO655383 LCD655382:LCK655383 LLZ655382:LMG655383 LVV655382:LWC655383 MFR655382:MFY655383 MPN655382:MPU655383 MZJ655382:MZQ655383 NJF655382:NJM655383 NTB655382:NTI655383 OCX655382:ODE655383 OMT655382:ONA655383 OWP655382:OWW655383 PGL655382:PGS655383 PQH655382:PQO655383 QAD655382:QAK655383 QJZ655382:QKG655383 QTV655382:QUC655383 RDR655382:RDY655383 RNN655382:RNU655383 RXJ655382:RXQ655383 SHF655382:SHM655383 SRB655382:SRI655383 TAX655382:TBE655383 TKT655382:TLA655383 TUP655382:TUW655383 UEL655382:UES655383 UOH655382:UOO655383 UYD655382:UYK655383 VHZ655382:VIG655383 VRV655382:VSC655383 WBR655382:WBY655383 WLN655382:WLU655383 WVJ655382:WVQ655383 B720918:I720919 IX720918:JE720919 ST720918:TA720919 ACP720918:ACW720919 AML720918:AMS720919 AWH720918:AWO720919 BGD720918:BGK720919 BPZ720918:BQG720919 BZV720918:CAC720919 CJR720918:CJY720919 CTN720918:CTU720919 DDJ720918:DDQ720919 DNF720918:DNM720919 DXB720918:DXI720919 EGX720918:EHE720919 EQT720918:ERA720919 FAP720918:FAW720919 FKL720918:FKS720919 FUH720918:FUO720919 GED720918:GEK720919 GNZ720918:GOG720919 GXV720918:GYC720919 HHR720918:HHY720919 HRN720918:HRU720919 IBJ720918:IBQ720919 ILF720918:ILM720919 IVB720918:IVI720919 JEX720918:JFE720919 JOT720918:JPA720919 JYP720918:JYW720919 KIL720918:KIS720919 KSH720918:KSO720919 LCD720918:LCK720919 LLZ720918:LMG720919 LVV720918:LWC720919 MFR720918:MFY720919 MPN720918:MPU720919 MZJ720918:MZQ720919 NJF720918:NJM720919 NTB720918:NTI720919 OCX720918:ODE720919 OMT720918:ONA720919 OWP720918:OWW720919 PGL720918:PGS720919 PQH720918:PQO720919 QAD720918:QAK720919 QJZ720918:QKG720919 QTV720918:QUC720919 RDR720918:RDY720919 RNN720918:RNU720919 RXJ720918:RXQ720919 SHF720918:SHM720919 SRB720918:SRI720919 TAX720918:TBE720919 TKT720918:TLA720919 TUP720918:TUW720919 UEL720918:UES720919 UOH720918:UOO720919 UYD720918:UYK720919 VHZ720918:VIG720919 VRV720918:VSC720919 WBR720918:WBY720919 WLN720918:WLU720919 WVJ720918:WVQ720919 B786454:I786455 IX786454:JE786455 ST786454:TA786455 ACP786454:ACW786455 AML786454:AMS786455 AWH786454:AWO786455 BGD786454:BGK786455 BPZ786454:BQG786455 BZV786454:CAC786455 CJR786454:CJY786455 CTN786454:CTU786455 DDJ786454:DDQ786455 DNF786454:DNM786455 DXB786454:DXI786455 EGX786454:EHE786455 EQT786454:ERA786455 FAP786454:FAW786455 FKL786454:FKS786455 FUH786454:FUO786455 GED786454:GEK786455 GNZ786454:GOG786455 GXV786454:GYC786455 HHR786454:HHY786455 HRN786454:HRU786455 IBJ786454:IBQ786455 ILF786454:ILM786455 IVB786454:IVI786455 JEX786454:JFE786455 JOT786454:JPA786455 JYP786454:JYW786455 KIL786454:KIS786455 KSH786454:KSO786455 LCD786454:LCK786455 LLZ786454:LMG786455 LVV786454:LWC786455 MFR786454:MFY786455 MPN786454:MPU786455 MZJ786454:MZQ786455 NJF786454:NJM786455 NTB786454:NTI786455 OCX786454:ODE786455 OMT786454:ONA786455 OWP786454:OWW786455 PGL786454:PGS786455 PQH786454:PQO786455 QAD786454:QAK786455 QJZ786454:QKG786455 QTV786454:QUC786455 RDR786454:RDY786455 RNN786454:RNU786455 RXJ786454:RXQ786455 SHF786454:SHM786455 SRB786454:SRI786455 TAX786454:TBE786455 TKT786454:TLA786455 TUP786454:TUW786455 UEL786454:UES786455 UOH786454:UOO786455 UYD786454:UYK786455 VHZ786454:VIG786455 VRV786454:VSC786455 WBR786454:WBY786455 WLN786454:WLU786455 WVJ786454:WVQ786455 B851990:I851991 IX851990:JE851991 ST851990:TA851991 ACP851990:ACW851991 AML851990:AMS851991 AWH851990:AWO851991 BGD851990:BGK851991 BPZ851990:BQG851991 BZV851990:CAC851991 CJR851990:CJY851991 CTN851990:CTU851991 DDJ851990:DDQ851991 DNF851990:DNM851991 DXB851990:DXI851991 EGX851990:EHE851991 EQT851990:ERA851991 FAP851990:FAW851991 FKL851990:FKS851991 FUH851990:FUO851991 GED851990:GEK851991 GNZ851990:GOG851991 GXV851990:GYC851991 HHR851990:HHY851991 HRN851990:HRU851991 IBJ851990:IBQ851991 ILF851990:ILM851991 IVB851990:IVI851991 JEX851990:JFE851991 JOT851990:JPA851991 JYP851990:JYW851991 KIL851990:KIS851991 KSH851990:KSO851991 LCD851990:LCK851991 LLZ851990:LMG851991 LVV851990:LWC851991 MFR851990:MFY851991 MPN851990:MPU851991 MZJ851990:MZQ851991 NJF851990:NJM851991 NTB851990:NTI851991 OCX851990:ODE851991 OMT851990:ONA851991 OWP851990:OWW851991 PGL851990:PGS851991 PQH851990:PQO851991 QAD851990:QAK851991 QJZ851990:QKG851991 QTV851990:QUC851991 RDR851990:RDY851991 RNN851990:RNU851991 RXJ851990:RXQ851991 SHF851990:SHM851991 SRB851990:SRI851991 TAX851990:TBE851991 TKT851990:TLA851991 TUP851990:TUW851991 UEL851990:UES851991 UOH851990:UOO851991 UYD851990:UYK851991 VHZ851990:VIG851991 VRV851990:VSC851991 WBR851990:WBY851991 WLN851990:WLU851991 WVJ851990:WVQ851991 B917526:I917527 IX917526:JE917527 ST917526:TA917527 ACP917526:ACW917527 AML917526:AMS917527 AWH917526:AWO917527 BGD917526:BGK917527 BPZ917526:BQG917527 BZV917526:CAC917527 CJR917526:CJY917527 CTN917526:CTU917527 DDJ917526:DDQ917527 DNF917526:DNM917527 DXB917526:DXI917527 EGX917526:EHE917527 EQT917526:ERA917527 FAP917526:FAW917527 FKL917526:FKS917527 FUH917526:FUO917527 GED917526:GEK917527 GNZ917526:GOG917527 GXV917526:GYC917527 HHR917526:HHY917527 HRN917526:HRU917527 IBJ917526:IBQ917527 ILF917526:ILM917527 IVB917526:IVI917527 JEX917526:JFE917527 JOT917526:JPA917527 JYP917526:JYW917527 KIL917526:KIS917527 KSH917526:KSO917527 LCD917526:LCK917527 LLZ917526:LMG917527 LVV917526:LWC917527 MFR917526:MFY917527 MPN917526:MPU917527 MZJ917526:MZQ917527 NJF917526:NJM917527 NTB917526:NTI917527 OCX917526:ODE917527 OMT917526:ONA917527 OWP917526:OWW917527 PGL917526:PGS917527 PQH917526:PQO917527 QAD917526:QAK917527 QJZ917526:QKG917527 QTV917526:QUC917527 RDR917526:RDY917527 RNN917526:RNU917527 RXJ917526:RXQ917527 SHF917526:SHM917527 SRB917526:SRI917527 TAX917526:TBE917527 TKT917526:TLA917527 TUP917526:TUW917527 UEL917526:UES917527 UOH917526:UOO917527 UYD917526:UYK917527 VHZ917526:VIG917527 VRV917526:VSC917527 WBR917526:WBY917527 WLN917526:WLU917527 WVJ917526:WVQ917527 B983062:I983063 IX983062:JE983063 ST983062:TA983063 ACP983062:ACW983063 AML983062:AMS983063 AWH983062:AWO983063 BGD983062:BGK983063 BPZ983062:BQG983063 BZV983062:CAC983063 CJR983062:CJY983063 CTN983062:CTU983063 DDJ983062:DDQ983063 DNF983062:DNM983063 DXB983062:DXI983063 EGX983062:EHE983063 EQT983062:ERA983063 FAP983062:FAW983063 FKL983062:FKS983063 FUH983062:FUO983063 GED983062:GEK983063 GNZ983062:GOG983063 GXV983062:GYC983063 HHR983062:HHY983063 HRN983062:HRU983063 IBJ983062:IBQ983063 ILF983062:ILM983063 IVB983062:IVI983063 JEX983062:JFE983063 JOT983062:JPA983063 JYP983062:JYW983063 KIL983062:KIS983063 KSH983062:KSO983063 LCD983062:LCK983063 LLZ983062:LMG983063 LVV983062:LWC983063 MFR983062:MFY983063 MPN983062:MPU983063 MZJ983062:MZQ983063 NJF983062:NJM983063 NTB983062:NTI983063 OCX983062:ODE983063 OMT983062:ONA983063 OWP983062:OWW983063 PGL983062:PGS983063 PQH983062:PQO983063 QAD983062:QAK983063 QJZ983062:QKG983063 QTV983062:QUC983063 RDR983062:RDY983063 RNN983062:RNU983063 RXJ983062:RXQ983063 SHF983062:SHM983063 SRB983062:SRI983063 TAX983062:TBE983063 TKT983062:TLA983063 TUP983062:TUW983063 UEL983062:UES983063 UOH983062:UOO983063 UYD983062:UYK983063 VHZ983062:VIG983063 VRV983062:VSC983063 WBR983062:WBY983063 WLN983062:WLU983063 WVJ983062:WVQ983063 B15:I16 IX15:JE16 ST15:TA16 ACP15:ACW16 AML15:AMS16 AWH15:AWO16 BGD15:BGK16 BPZ15:BQG16 BZV15:CAC16 CJR15:CJY16 CTN15:CTU16 DDJ15:DDQ16 DNF15:DNM16 DXB15:DXI16 EGX15:EHE16 EQT15:ERA16 FAP15:FAW16 FKL15:FKS16 FUH15:FUO16 GED15:GEK16 GNZ15:GOG16 GXV15:GYC16 HHR15:HHY16 HRN15:HRU16 IBJ15:IBQ16 ILF15:ILM16 IVB15:IVI16 JEX15:JFE16 JOT15:JPA16 JYP15:JYW16 KIL15:KIS16 KSH15:KSO16 LCD15:LCK16 LLZ15:LMG16 LVV15:LWC16 MFR15:MFY16 MPN15:MPU16 MZJ15:MZQ16 NJF15:NJM16 NTB15:NTI16 OCX15:ODE16 OMT15:ONA16 OWP15:OWW16 PGL15:PGS16 PQH15:PQO16 QAD15:QAK16 QJZ15:QKG16 QTV15:QUC16 RDR15:RDY16 RNN15:RNU16 RXJ15:RXQ16 SHF15:SHM16 SRB15:SRI16 TAX15:TBE16 TKT15:TLA16 TUP15:TUW16 UEL15:UES16 UOH15:UOO16 UYD15:UYK16 VHZ15:VIG16 VRV15:VSC16 WBR15:WBY16 WLN15:WLU16 WVJ15:WVQ16 B65551:I65552 IX65551:JE65552 ST65551:TA65552 ACP65551:ACW65552 AML65551:AMS65552 AWH65551:AWO65552 BGD65551:BGK65552 BPZ65551:BQG65552 BZV65551:CAC65552 CJR65551:CJY65552 CTN65551:CTU65552 DDJ65551:DDQ65552 DNF65551:DNM65552 DXB65551:DXI65552 EGX65551:EHE65552 EQT65551:ERA65552 FAP65551:FAW65552 FKL65551:FKS65552 FUH65551:FUO65552 GED65551:GEK65552 GNZ65551:GOG65552 GXV65551:GYC65552 HHR65551:HHY65552 HRN65551:HRU65552 IBJ65551:IBQ65552 ILF65551:ILM65552 IVB65551:IVI65552 JEX65551:JFE65552 JOT65551:JPA65552 JYP65551:JYW65552 KIL65551:KIS65552 KSH65551:KSO65552 LCD65551:LCK65552 LLZ65551:LMG65552 LVV65551:LWC65552 MFR65551:MFY65552 MPN65551:MPU65552 MZJ65551:MZQ65552 NJF65551:NJM65552 NTB65551:NTI65552 OCX65551:ODE65552 OMT65551:ONA65552 OWP65551:OWW65552 PGL65551:PGS65552 PQH65551:PQO65552 QAD65551:QAK65552 QJZ65551:QKG65552 QTV65551:QUC65552 RDR65551:RDY65552 RNN65551:RNU65552 RXJ65551:RXQ65552 SHF65551:SHM65552 SRB65551:SRI65552 TAX65551:TBE65552 TKT65551:TLA65552 TUP65551:TUW65552 UEL65551:UES65552 UOH65551:UOO65552 UYD65551:UYK65552 VHZ65551:VIG65552 VRV65551:VSC65552 WBR65551:WBY65552 WLN65551:WLU65552 WVJ65551:WVQ65552 B131087:I131088 IX131087:JE131088 ST131087:TA131088 ACP131087:ACW131088 AML131087:AMS131088 AWH131087:AWO131088 BGD131087:BGK131088 BPZ131087:BQG131088 BZV131087:CAC131088 CJR131087:CJY131088 CTN131087:CTU131088 DDJ131087:DDQ131088 DNF131087:DNM131088 DXB131087:DXI131088 EGX131087:EHE131088 EQT131087:ERA131088 FAP131087:FAW131088 FKL131087:FKS131088 FUH131087:FUO131088 GED131087:GEK131088 GNZ131087:GOG131088 GXV131087:GYC131088 HHR131087:HHY131088 HRN131087:HRU131088 IBJ131087:IBQ131088 ILF131087:ILM131088 IVB131087:IVI131088 JEX131087:JFE131088 JOT131087:JPA131088 JYP131087:JYW131088 KIL131087:KIS131088 KSH131087:KSO131088 LCD131087:LCK131088 LLZ131087:LMG131088 LVV131087:LWC131088 MFR131087:MFY131088 MPN131087:MPU131088 MZJ131087:MZQ131088 NJF131087:NJM131088 NTB131087:NTI131088 OCX131087:ODE131088 OMT131087:ONA131088 OWP131087:OWW131088 PGL131087:PGS131088 PQH131087:PQO131088 QAD131087:QAK131088 QJZ131087:QKG131088 QTV131087:QUC131088 RDR131087:RDY131088 RNN131087:RNU131088 RXJ131087:RXQ131088 SHF131087:SHM131088 SRB131087:SRI131088 TAX131087:TBE131088 TKT131087:TLA131088 TUP131087:TUW131088 UEL131087:UES131088 UOH131087:UOO131088 UYD131087:UYK131088 VHZ131087:VIG131088 VRV131087:VSC131088 WBR131087:WBY131088 WLN131087:WLU131088 WVJ131087:WVQ131088 B196623:I196624 IX196623:JE196624 ST196623:TA196624 ACP196623:ACW196624 AML196623:AMS196624 AWH196623:AWO196624 BGD196623:BGK196624 BPZ196623:BQG196624 BZV196623:CAC196624 CJR196623:CJY196624 CTN196623:CTU196624 DDJ196623:DDQ196624 DNF196623:DNM196624 DXB196623:DXI196624 EGX196623:EHE196624 EQT196623:ERA196624 FAP196623:FAW196624 FKL196623:FKS196624 FUH196623:FUO196624 GED196623:GEK196624 GNZ196623:GOG196624 GXV196623:GYC196624 HHR196623:HHY196624 HRN196623:HRU196624 IBJ196623:IBQ196624 ILF196623:ILM196624 IVB196623:IVI196624 JEX196623:JFE196624 JOT196623:JPA196624 JYP196623:JYW196624 KIL196623:KIS196624 KSH196623:KSO196624 LCD196623:LCK196624 LLZ196623:LMG196624 LVV196623:LWC196624 MFR196623:MFY196624 MPN196623:MPU196624 MZJ196623:MZQ196624 NJF196623:NJM196624 NTB196623:NTI196624 OCX196623:ODE196624 OMT196623:ONA196624 OWP196623:OWW196624 PGL196623:PGS196624 PQH196623:PQO196624 QAD196623:QAK196624 QJZ196623:QKG196624 QTV196623:QUC196624 RDR196623:RDY196624 RNN196623:RNU196624 RXJ196623:RXQ196624 SHF196623:SHM196624 SRB196623:SRI196624 TAX196623:TBE196624 TKT196623:TLA196624 TUP196623:TUW196624 UEL196623:UES196624 UOH196623:UOO196624 UYD196623:UYK196624 VHZ196623:VIG196624 VRV196623:VSC196624 WBR196623:WBY196624 WLN196623:WLU196624 WVJ196623:WVQ196624 B262159:I262160 IX262159:JE262160 ST262159:TA262160 ACP262159:ACW262160 AML262159:AMS262160 AWH262159:AWO262160 BGD262159:BGK262160 BPZ262159:BQG262160 BZV262159:CAC262160 CJR262159:CJY262160 CTN262159:CTU262160 DDJ262159:DDQ262160 DNF262159:DNM262160 DXB262159:DXI262160 EGX262159:EHE262160 EQT262159:ERA262160 FAP262159:FAW262160 FKL262159:FKS262160 FUH262159:FUO262160 GED262159:GEK262160 GNZ262159:GOG262160 GXV262159:GYC262160 HHR262159:HHY262160 HRN262159:HRU262160 IBJ262159:IBQ262160 ILF262159:ILM262160 IVB262159:IVI262160 JEX262159:JFE262160 JOT262159:JPA262160 JYP262159:JYW262160 KIL262159:KIS262160 KSH262159:KSO262160 LCD262159:LCK262160 LLZ262159:LMG262160 LVV262159:LWC262160 MFR262159:MFY262160 MPN262159:MPU262160 MZJ262159:MZQ262160 NJF262159:NJM262160 NTB262159:NTI262160 OCX262159:ODE262160 OMT262159:ONA262160 OWP262159:OWW262160 PGL262159:PGS262160 PQH262159:PQO262160 QAD262159:QAK262160 QJZ262159:QKG262160 QTV262159:QUC262160 RDR262159:RDY262160 RNN262159:RNU262160 RXJ262159:RXQ262160 SHF262159:SHM262160 SRB262159:SRI262160 TAX262159:TBE262160 TKT262159:TLA262160 TUP262159:TUW262160 UEL262159:UES262160 UOH262159:UOO262160 UYD262159:UYK262160 VHZ262159:VIG262160 VRV262159:VSC262160 WBR262159:WBY262160 WLN262159:WLU262160 WVJ262159:WVQ262160 B327695:I327696 IX327695:JE327696 ST327695:TA327696 ACP327695:ACW327696 AML327695:AMS327696 AWH327695:AWO327696 BGD327695:BGK327696 BPZ327695:BQG327696 BZV327695:CAC327696 CJR327695:CJY327696 CTN327695:CTU327696 DDJ327695:DDQ327696 DNF327695:DNM327696 DXB327695:DXI327696 EGX327695:EHE327696 EQT327695:ERA327696 FAP327695:FAW327696 FKL327695:FKS327696 FUH327695:FUO327696 GED327695:GEK327696 GNZ327695:GOG327696 GXV327695:GYC327696 HHR327695:HHY327696 HRN327695:HRU327696 IBJ327695:IBQ327696 ILF327695:ILM327696 IVB327695:IVI327696 JEX327695:JFE327696 JOT327695:JPA327696 JYP327695:JYW327696 KIL327695:KIS327696 KSH327695:KSO327696 LCD327695:LCK327696 LLZ327695:LMG327696 LVV327695:LWC327696 MFR327695:MFY327696 MPN327695:MPU327696 MZJ327695:MZQ327696 NJF327695:NJM327696 NTB327695:NTI327696 OCX327695:ODE327696 OMT327695:ONA327696 OWP327695:OWW327696 PGL327695:PGS327696 PQH327695:PQO327696 QAD327695:QAK327696 QJZ327695:QKG327696 QTV327695:QUC327696 RDR327695:RDY327696 RNN327695:RNU327696 RXJ327695:RXQ327696 SHF327695:SHM327696 SRB327695:SRI327696 TAX327695:TBE327696 TKT327695:TLA327696 TUP327695:TUW327696 UEL327695:UES327696 UOH327695:UOO327696 UYD327695:UYK327696 VHZ327695:VIG327696 VRV327695:VSC327696 WBR327695:WBY327696 WLN327695:WLU327696 WVJ327695:WVQ327696 B393231:I393232 IX393231:JE393232 ST393231:TA393232 ACP393231:ACW393232 AML393231:AMS393232 AWH393231:AWO393232 BGD393231:BGK393232 BPZ393231:BQG393232 BZV393231:CAC393232 CJR393231:CJY393232 CTN393231:CTU393232 DDJ393231:DDQ393232 DNF393231:DNM393232 DXB393231:DXI393232 EGX393231:EHE393232 EQT393231:ERA393232 FAP393231:FAW393232 FKL393231:FKS393232 FUH393231:FUO393232 GED393231:GEK393232 GNZ393231:GOG393232 GXV393231:GYC393232 HHR393231:HHY393232 HRN393231:HRU393232 IBJ393231:IBQ393232 ILF393231:ILM393232 IVB393231:IVI393232 JEX393231:JFE393232 JOT393231:JPA393232 JYP393231:JYW393232 KIL393231:KIS393232 KSH393231:KSO393232 LCD393231:LCK393232 LLZ393231:LMG393232 LVV393231:LWC393232 MFR393231:MFY393232 MPN393231:MPU393232 MZJ393231:MZQ393232 NJF393231:NJM393232 NTB393231:NTI393232 OCX393231:ODE393232 OMT393231:ONA393232 OWP393231:OWW393232 PGL393231:PGS393232 PQH393231:PQO393232 QAD393231:QAK393232 QJZ393231:QKG393232 QTV393231:QUC393232 RDR393231:RDY393232 RNN393231:RNU393232 RXJ393231:RXQ393232 SHF393231:SHM393232 SRB393231:SRI393232 TAX393231:TBE393232 TKT393231:TLA393232 TUP393231:TUW393232 UEL393231:UES393232 UOH393231:UOO393232 UYD393231:UYK393232 VHZ393231:VIG393232 VRV393231:VSC393232 WBR393231:WBY393232 WLN393231:WLU393232 WVJ393231:WVQ393232 B458767:I458768 IX458767:JE458768 ST458767:TA458768 ACP458767:ACW458768 AML458767:AMS458768 AWH458767:AWO458768 BGD458767:BGK458768 BPZ458767:BQG458768 BZV458767:CAC458768 CJR458767:CJY458768 CTN458767:CTU458768 DDJ458767:DDQ458768 DNF458767:DNM458768 DXB458767:DXI458768 EGX458767:EHE458768 EQT458767:ERA458768 FAP458767:FAW458768 FKL458767:FKS458768 FUH458767:FUO458768 GED458767:GEK458768 GNZ458767:GOG458768 GXV458767:GYC458768 HHR458767:HHY458768 HRN458767:HRU458768 IBJ458767:IBQ458768 ILF458767:ILM458768 IVB458767:IVI458768 JEX458767:JFE458768 JOT458767:JPA458768 JYP458767:JYW458768 KIL458767:KIS458768 KSH458767:KSO458768 LCD458767:LCK458768 LLZ458767:LMG458768 LVV458767:LWC458768 MFR458767:MFY458768 MPN458767:MPU458768 MZJ458767:MZQ458768 NJF458767:NJM458768 NTB458767:NTI458768 OCX458767:ODE458768 OMT458767:ONA458768 OWP458767:OWW458768 PGL458767:PGS458768 PQH458767:PQO458768 QAD458767:QAK458768 QJZ458767:QKG458768 QTV458767:QUC458768 RDR458767:RDY458768 RNN458767:RNU458768 RXJ458767:RXQ458768 SHF458767:SHM458768 SRB458767:SRI458768 TAX458767:TBE458768 TKT458767:TLA458768 TUP458767:TUW458768 UEL458767:UES458768 UOH458767:UOO458768 UYD458767:UYK458768 VHZ458767:VIG458768 VRV458767:VSC458768 WBR458767:WBY458768 WLN458767:WLU458768 WVJ458767:WVQ458768 B524303:I524304 IX524303:JE524304 ST524303:TA524304 ACP524303:ACW524304 AML524303:AMS524304 AWH524303:AWO524304 BGD524303:BGK524304 BPZ524303:BQG524304 BZV524303:CAC524304 CJR524303:CJY524304 CTN524303:CTU524304 DDJ524303:DDQ524304 DNF524303:DNM524304 DXB524303:DXI524304 EGX524303:EHE524304 EQT524303:ERA524304 FAP524303:FAW524304 FKL524303:FKS524304 FUH524303:FUO524304 GED524303:GEK524304 GNZ524303:GOG524304 GXV524303:GYC524304 HHR524303:HHY524304 HRN524303:HRU524304 IBJ524303:IBQ524304 ILF524303:ILM524304 IVB524303:IVI524304 JEX524303:JFE524304 JOT524303:JPA524304 JYP524303:JYW524304 KIL524303:KIS524304 KSH524303:KSO524304 LCD524303:LCK524304 LLZ524303:LMG524304 LVV524303:LWC524304 MFR524303:MFY524304 MPN524303:MPU524304 MZJ524303:MZQ524304 NJF524303:NJM524304 NTB524303:NTI524304 OCX524303:ODE524304 OMT524303:ONA524304 OWP524303:OWW524304 PGL524303:PGS524304 PQH524303:PQO524304 QAD524303:QAK524304 QJZ524303:QKG524304 QTV524303:QUC524304 RDR524303:RDY524304 RNN524303:RNU524304 RXJ524303:RXQ524304 SHF524303:SHM524304 SRB524303:SRI524304 TAX524303:TBE524304 TKT524303:TLA524304 TUP524303:TUW524304 UEL524303:UES524304 UOH524303:UOO524304 UYD524303:UYK524304 VHZ524303:VIG524304 VRV524303:VSC524304 WBR524303:WBY524304 WLN524303:WLU524304 WVJ524303:WVQ524304 B589839:I589840 IX589839:JE589840 ST589839:TA589840 ACP589839:ACW589840 AML589839:AMS589840 AWH589839:AWO589840 BGD589839:BGK589840 BPZ589839:BQG589840 BZV589839:CAC589840 CJR589839:CJY589840 CTN589839:CTU589840 DDJ589839:DDQ589840 DNF589839:DNM589840 DXB589839:DXI589840 EGX589839:EHE589840 EQT589839:ERA589840 FAP589839:FAW589840 FKL589839:FKS589840 FUH589839:FUO589840 GED589839:GEK589840 GNZ589839:GOG589840 GXV589839:GYC589840 HHR589839:HHY589840 HRN589839:HRU589840 IBJ589839:IBQ589840 ILF589839:ILM589840 IVB589839:IVI589840 JEX589839:JFE589840 JOT589839:JPA589840 JYP589839:JYW589840 KIL589839:KIS589840 KSH589839:KSO589840 LCD589839:LCK589840 LLZ589839:LMG589840 LVV589839:LWC589840 MFR589839:MFY589840 MPN589839:MPU589840 MZJ589839:MZQ589840 NJF589839:NJM589840 NTB589839:NTI589840 OCX589839:ODE589840 OMT589839:ONA589840 OWP589839:OWW589840 PGL589839:PGS589840 PQH589839:PQO589840 QAD589839:QAK589840 QJZ589839:QKG589840 QTV589839:QUC589840 RDR589839:RDY589840 RNN589839:RNU589840 RXJ589839:RXQ589840 SHF589839:SHM589840 SRB589839:SRI589840 TAX589839:TBE589840 TKT589839:TLA589840 TUP589839:TUW589840 UEL589839:UES589840 UOH589839:UOO589840 UYD589839:UYK589840 VHZ589839:VIG589840 VRV589839:VSC589840 WBR589839:WBY589840 WLN589839:WLU589840 WVJ589839:WVQ589840 B655375:I655376 IX655375:JE655376 ST655375:TA655376 ACP655375:ACW655376 AML655375:AMS655376 AWH655375:AWO655376 BGD655375:BGK655376 BPZ655375:BQG655376 BZV655375:CAC655376 CJR655375:CJY655376 CTN655375:CTU655376 DDJ655375:DDQ655376 DNF655375:DNM655376 DXB655375:DXI655376 EGX655375:EHE655376 EQT655375:ERA655376 FAP655375:FAW655376 FKL655375:FKS655376 FUH655375:FUO655376 GED655375:GEK655376 GNZ655375:GOG655376 GXV655375:GYC655376 HHR655375:HHY655376 HRN655375:HRU655376 IBJ655375:IBQ655376 ILF655375:ILM655376 IVB655375:IVI655376 JEX655375:JFE655376 JOT655375:JPA655376 JYP655375:JYW655376 KIL655375:KIS655376 KSH655375:KSO655376 LCD655375:LCK655376 LLZ655375:LMG655376 LVV655375:LWC655376 MFR655375:MFY655376 MPN655375:MPU655376 MZJ655375:MZQ655376 NJF655375:NJM655376 NTB655375:NTI655376 OCX655375:ODE655376 OMT655375:ONA655376 OWP655375:OWW655376 PGL655375:PGS655376 PQH655375:PQO655376 QAD655375:QAK655376 QJZ655375:QKG655376 QTV655375:QUC655376 RDR655375:RDY655376 RNN655375:RNU655376 RXJ655375:RXQ655376 SHF655375:SHM655376 SRB655375:SRI655376 TAX655375:TBE655376 TKT655375:TLA655376 TUP655375:TUW655376 UEL655375:UES655376 UOH655375:UOO655376 UYD655375:UYK655376 VHZ655375:VIG655376 VRV655375:VSC655376 WBR655375:WBY655376 WLN655375:WLU655376 WVJ655375:WVQ655376 B720911:I720912 IX720911:JE720912 ST720911:TA720912 ACP720911:ACW720912 AML720911:AMS720912 AWH720911:AWO720912 BGD720911:BGK720912 BPZ720911:BQG720912 BZV720911:CAC720912 CJR720911:CJY720912 CTN720911:CTU720912 DDJ720911:DDQ720912 DNF720911:DNM720912 DXB720911:DXI720912 EGX720911:EHE720912 EQT720911:ERA720912 FAP720911:FAW720912 FKL720911:FKS720912 FUH720911:FUO720912 GED720911:GEK720912 GNZ720911:GOG720912 GXV720911:GYC720912 HHR720911:HHY720912 HRN720911:HRU720912 IBJ720911:IBQ720912 ILF720911:ILM720912 IVB720911:IVI720912 JEX720911:JFE720912 JOT720911:JPA720912 JYP720911:JYW720912 KIL720911:KIS720912 KSH720911:KSO720912 LCD720911:LCK720912 LLZ720911:LMG720912 LVV720911:LWC720912 MFR720911:MFY720912 MPN720911:MPU720912 MZJ720911:MZQ720912 NJF720911:NJM720912 NTB720911:NTI720912 OCX720911:ODE720912 OMT720911:ONA720912 OWP720911:OWW720912 PGL720911:PGS720912 PQH720911:PQO720912 QAD720911:QAK720912 QJZ720911:QKG720912 QTV720911:QUC720912 RDR720911:RDY720912 RNN720911:RNU720912 RXJ720911:RXQ720912 SHF720911:SHM720912 SRB720911:SRI720912 TAX720911:TBE720912 TKT720911:TLA720912 TUP720911:TUW720912 UEL720911:UES720912 UOH720911:UOO720912 UYD720911:UYK720912 VHZ720911:VIG720912 VRV720911:VSC720912 WBR720911:WBY720912 WLN720911:WLU720912 WVJ720911:WVQ720912 B786447:I786448 IX786447:JE786448 ST786447:TA786448 ACP786447:ACW786448 AML786447:AMS786448 AWH786447:AWO786448 BGD786447:BGK786448 BPZ786447:BQG786448 BZV786447:CAC786448 CJR786447:CJY786448 CTN786447:CTU786448 DDJ786447:DDQ786448 DNF786447:DNM786448 DXB786447:DXI786448 EGX786447:EHE786448 EQT786447:ERA786448 FAP786447:FAW786448 FKL786447:FKS786448 FUH786447:FUO786448 GED786447:GEK786448 GNZ786447:GOG786448 GXV786447:GYC786448 HHR786447:HHY786448 HRN786447:HRU786448 IBJ786447:IBQ786448 ILF786447:ILM786448 IVB786447:IVI786448 JEX786447:JFE786448 JOT786447:JPA786448 JYP786447:JYW786448 KIL786447:KIS786448 KSH786447:KSO786448 LCD786447:LCK786448 LLZ786447:LMG786448 LVV786447:LWC786448 MFR786447:MFY786448 MPN786447:MPU786448 MZJ786447:MZQ786448 NJF786447:NJM786448 NTB786447:NTI786448 OCX786447:ODE786448 OMT786447:ONA786448 OWP786447:OWW786448 PGL786447:PGS786448 PQH786447:PQO786448 QAD786447:QAK786448 QJZ786447:QKG786448 QTV786447:QUC786448 RDR786447:RDY786448 RNN786447:RNU786448 RXJ786447:RXQ786448 SHF786447:SHM786448 SRB786447:SRI786448 TAX786447:TBE786448 TKT786447:TLA786448 TUP786447:TUW786448 UEL786447:UES786448 UOH786447:UOO786448 UYD786447:UYK786448 VHZ786447:VIG786448 VRV786447:VSC786448 WBR786447:WBY786448 WLN786447:WLU786448 WVJ786447:WVQ786448 B851983:I851984 IX851983:JE851984 ST851983:TA851984 ACP851983:ACW851984 AML851983:AMS851984 AWH851983:AWO851984 BGD851983:BGK851984 BPZ851983:BQG851984 BZV851983:CAC851984 CJR851983:CJY851984 CTN851983:CTU851984 DDJ851983:DDQ851984 DNF851983:DNM851984 DXB851983:DXI851984 EGX851983:EHE851984 EQT851983:ERA851984 FAP851983:FAW851984 FKL851983:FKS851984 FUH851983:FUO851984 GED851983:GEK851984 GNZ851983:GOG851984 GXV851983:GYC851984 HHR851983:HHY851984 HRN851983:HRU851984 IBJ851983:IBQ851984 ILF851983:ILM851984 IVB851983:IVI851984 JEX851983:JFE851984 JOT851983:JPA851984 JYP851983:JYW851984 KIL851983:KIS851984 KSH851983:KSO851984 LCD851983:LCK851984 LLZ851983:LMG851984 LVV851983:LWC851984 MFR851983:MFY851984 MPN851983:MPU851984 MZJ851983:MZQ851984 NJF851983:NJM851984 NTB851983:NTI851984 OCX851983:ODE851984 OMT851983:ONA851984 OWP851983:OWW851984 PGL851983:PGS851984 PQH851983:PQO851984 QAD851983:QAK851984 QJZ851983:QKG851984 QTV851983:QUC851984 RDR851983:RDY851984 RNN851983:RNU851984 RXJ851983:RXQ851984 SHF851983:SHM851984 SRB851983:SRI851984 TAX851983:TBE851984 TKT851983:TLA851984 TUP851983:TUW851984 UEL851983:UES851984 UOH851983:UOO851984 UYD851983:UYK851984 VHZ851983:VIG851984 VRV851983:VSC851984 WBR851983:WBY851984 WLN851983:WLU851984 WVJ851983:WVQ851984 B917519:I917520 IX917519:JE917520 ST917519:TA917520 ACP917519:ACW917520 AML917519:AMS917520 AWH917519:AWO917520 BGD917519:BGK917520 BPZ917519:BQG917520 BZV917519:CAC917520 CJR917519:CJY917520 CTN917519:CTU917520 DDJ917519:DDQ917520 DNF917519:DNM917520 DXB917519:DXI917520 EGX917519:EHE917520 EQT917519:ERA917520 FAP917519:FAW917520 FKL917519:FKS917520 FUH917519:FUO917520 GED917519:GEK917520 GNZ917519:GOG917520 GXV917519:GYC917520 HHR917519:HHY917520 HRN917519:HRU917520 IBJ917519:IBQ917520 ILF917519:ILM917520 IVB917519:IVI917520 JEX917519:JFE917520 JOT917519:JPA917520 JYP917519:JYW917520 KIL917519:KIS917520 KSH917519:KSO917520 LCD917519:LCK917520 LLZ917519:LMG917520 LVV917519:LWC917520 MFR917519:MFY917520 MPN917519:MPU917520 MZJ917519:MZQ917520 NJF917519:NJM917520 NTB917519:NTI917520 OCX917519:ODE917520 OMT917519:ONA917520 OWP917519:OWW917520 PGL917519:PGS917520 PQH917519:PQO917520 QAD917519:QAK917520 QJZ917519:QKG917520 QTV917519:QUC917520 RDR917519:RDY917520 RNN917519:RNU917520 RXJ917519:RXQ917520 SHF917519:SHM917520 SRB917519:SRI917520 TAX917519:TBE917520 TKT917519:TLA917520 TUP917519:TUW917520 UEL917519:UES917520 UOH917519:UOO917520 UYD917519:UYK917520 VHZ917519:VIG917520 VRV917519:VSC917520 WBR917519:WBY917520 WLN917519:WLU917520 WVJ917519:WVQ917520 B983055:I983056 IX983055:JE983056 ST983055:TA983056 ACP983055:ACW983056 AML983055:AMS983056 AWH983055:AWO983056 BGD983055:BGK983056 BPZ983055:BQG983056 BZV983055:CAC983056 CJR983055:CJY983056 CTN983055:CTU983056 DDJ983055:DDQ983056 DNF983055:DNM983056 DXB983055:DXI983056 EGX983055:EHE983056 EQT983055:ERA983056 FAP983055:FAW983056 FKL983055:FKS983056 FUH983055:FUO983056 GED983055:GEK983056 GNZ983055:GOG983056 GXV983055:GYC983056 HHR983055:HHY983056 HRN983055:HRU983056 IBJ983055:IBQ983056 ILF983055:ILM983056 IVB983055:IVI983056 JEX983055:JFE983056 JOT983055:JPA983056 JYP983055:JYW983056 KIL983055:KIS983056 KSH983055:KSO983056 LCD983055:LCK983056 LLZ983055:LMG983056 LVV983055:LWC983056 MFR983055:MFY983056 MPN983055:MPU983056 MZJ983055:MZQ983056 NJF983055:NJM983056 NTB983055:NTI983056 OCX983055:ODE983056 OMT983055:ONA983056 OWP983055:OWW983056 PGL983055:PGS983056 PQH983055:PQO983056 QAD983055:QAK983056 QJZ983055:QKG983056 QTV983055:QUC983056 RDR983055:RDY983056 RNN983055:RNU983056 RXJ983055:RXQ983056 SHF983055:SHM983056 SRB983055:SRI983056 TAX983055:TBE983056 TKT983055:TLA983056 TUP983055:TUW983056 UEL983055:UES983056 UOH983055:UOO983056 UYD983055:UYK983056 VHZ983055:VIG983056 VRV983055:VSC983056 WBR983055:WBY983056 WLN983055:WLU983056 WVJ983055:WVQ983056 B18:I19 IX18:JE19 ST18:TA19 ACP18:ACW19 AML18:AMS19 AWH18:AWO19 BGD18:BGK19 BPZ18:BQG19 BZV18:CAC19 CJR18:CJY19 CTN18:CTU19 DDJ18:DDQ19 DNF18:DNM19 DXB18:DXI19 EGX18:EHE19 EQT18:ERA19 FAP18:FAW19 FKL18:FKS19 FUH18:FUO19 GED18:GEK19 GNZ18:GOG19 GXV18:GYC19 HHR18:HHY19 HRN18:HRU19 IBJ18:IBQ19 ILF18:ILM19 IVB18:IVI19 JEX18:JFE19 JOT18:JPA19 JYP18:JYW19 KIL18:KIS19 KSH18:KSO19 LCD18:LCK19 LLZ18:LMG19 LVV18:LWC19 MFR18:MFY19 MPN18:MPU19 MZJ18:MZQ19 NJF18:NJM19 NTB18:NTI19 OCX18:ODE19 OMT18:ONA19 OWP18:OWW19 PGL18:PGS19 PQH18:PQO19 QAD18:QAK19 QJZ18:QKG19 QTV18:QUC19 RDR18:RDY19 RNN18:RNU19 RXJ18:RXQ19 SHF18:SHM19 SRB18:SRI19 TAX18:TBE19 TKT18:TLA19 TUP18:TUW19 UEL18:UES19 UOH18:UOO19 UYD18:UYK19 VHZ18:VIG19 VRV18:VSC19 WBR18:WBY19 WLN18:WLU19 WVJ18:WVQ19 B65554:I65555 IX65554:JE65555 ST65554:TA65555 ACP65554:ACW65555 AML65554:AMS65555 AWH65554:AWO65555 BGD65554:BGK65555 BPZ65554:BQG65555 BZV65554:CAC65555 CJR65554:CJY65555 CTN65554:CTU65555 DDJ65554:DDQ65555 DNF65554:DNM65555 DXB65554:DXI65555 EGX65554:EHE65555 EQT65554:ERA65555 FAP65554:FAW65555 FKL65554:FKS65555 FUH65554:FUO65555 GED65554:GEK65555 GNZ65554:GOG65555 GXV65554:GYC65555 HHR65554:HHY65555 HRN65554:HRU65555 IBJ65554:IBQ65555 ILF65554:ILM65555 IVB65554:IVI65555 JEX65554:JFE65555 JOT65554:JPA65555 JYP65554:JYW65555 KIL65554:KIS65555 KSH65554:KSO65555 LCD65554:LCK65555 LLZ65554:LMG65555 LVV65554:LWC65555 MFR65554:MFY65555 MPN65554:MPU65555 MZJ65554:MZQ65555 NJF65554:NJM65555 NTB65554:NTI65555 OCX65554:ODE65555 OMT65554:ONA65555 OWP65554:OWW65555 PGL65554:PGS65555 PQH65554:PQO65555 QAD65554:QAK65555 QJZ65554:QKG65555 QTV65554:QUC65555 RDR65554:RDY65555 RNN65554:RNU65555 RXJ65554:RXQ65555 SHF65554:SHM65555 SRB65554:SRI65555 TAX65554:TBE65555 TKT65554:TLA65555 TUP65554:TUW65555 UEL65554:UES65555 UOH65554:UOO65555 UYD65554:UYK65555 VHZ65554:VIG65555 VRV65554:VSC65555 WBR65554:WBY65555 WLN65554:WLU65555 WVJ65554:WVQ65555 B131090:I131091 IX131090:JE131091 ST131090:TA131091 ACP131090:ACW131091 AML131090:AMS131091 AWH131090:AWO131091 BGD131090:BGK131091 BPZ131090:BQG131091 BZV131090:CAC131091 CJR131090:CJY131091 CTN131090:CTU131091 DDJ131090:DDQ131091 DNF131090:DNM131091 DXB131090:DXI131091 EGX131090:EHE131091 EQT131090:ERA131091 FAP131090:FAW131091 FKL131090:FKS131091 FUH131090:FUO131091 GED131090:GEK131091 GNZ131090:GOG131091 GXV131090:GYC131091 HHR131090:HHY131091 HRN131090:HRU131091 IBJ131090:IBQ131091 ILF131090:ILM131091 IVB131090:IVI131091 JEX131090:JFE131091 JOT131090:JPA131091 JYP131090:JYW131091 KIL131090:KIS131091 KSH131090:KSO131091 LCD131090:LCK131091 LLZ131090:LMG131091 LVV131090:LWC131091 MFR131090:MFY131091 MPN131090:MPU131091 MZJ131090:MZQ131091 NJF131090:NJM131091 NTB131090:NTI131091 OCX131090:ODE131091 OMT131090:ONA131091 OWP131090:OWW131091 PGL131090:PGS131091 PQH131090:PQO131091 QAD131090:QAK131091 QJZ131090:QKG131091 QTV131090:QUC131091 RDR131090:RDY131091 RNN131090:RNU131091 RXJ131090:RXQ131091 SHF131090:SHM131091 SRB131090:SRI131091 TAX131090:TBE131091 TKT131090:TLA131091 TUP131090:TUW131091 UEL131090:UES131091 UOH131090:UOO131091 UYD131090:UYK131091 VHZ131090:VIG131091 VRV131090:VSC131091 WBR131090:WBY131091 WLN131090:WLU131091 WVJ131090:WVQ131091 B196626:I196627 IX196626:JE196627 ST196626:TA196627 ACP196626:ACW196627 AML196626:AMS196627 AWH196626:AWO196627 BGD196626:BGK196627 BPZ196626:BQG196627 BZV196626:CAC196627 CJR196626:CJY196627 CTN196626:CTU196627 DDJ196626:DDQ196627 DNF196626:DNM196627 DXB196626:DXI196627 EGX196626:EHE196627 EQT196626:ERA196627 FAP196626:FAW196627 FKL196626:FKS196627 FUH196626:FUO196627 GED196626:GEK196627 GNZ196626:GOG196627 GXV196626:GYC196627 HHR196626:HHY196627 HRN196626:HRU196627 IBJ196626:IBQ196627 ILF196626:ILM196627 IVB196626:IVI196627 JEX196626:JFE196627 JOT196626:JPA196627 JYP196626:JYW196627 KIL196626:KIS196627 KSH196626:KSO196627 LCD196626:LCK196627 LLZ196626:LMG196627 LVV196626:LWC196627 MFR196626:MFY196627 MPN196626:MPU196627 MZJ196626:MZQ196627 NJF196626:NJM196627 NTB196626:NTI196627 OCX196626:ODE196627 OMT196626:ONA196627 OWP196626:OWW196627 PGL196626:PGS196627 PQH196626:PQO196627 QAD196626:QAK196627 QJZ196626:QKG196627 QTV196626:QUC196627 RDR196626:RDY196627 RNN196626:RNU196627 RXJ196626:RXQ196627 SHF196626:SHM196627 SRB196626:SRI196627 TAX196626:TBE196627 TKT196626:TLA196627 TUP196626:TUW196627 UEL196626:UES196627 UOH196626:UOO196627 UYD196626:UYK196627 VHZ196626:VIG196627 VRV196626:VSC196627 WBR196626:WBY196627 WLN196626:WLU196627 WVJ196626:WVQ196627 B262162:I262163 IX262162:JE262163 ST262162:TA262163 ACP262162:ACW262163 AML262162:AMS262163 AWH262162:AWO262163 BGD262162:BGK262163 BPZ262162:BQG262163 BZV262162:CAC262163 CJR262162:CJY262163 CTN262162:CTU262163 DDJ262162:DDQ262163 DNF262162:DNM262163 DXB262162:DXI262163 EGX262162:EHE262163 EQT262162:ERA262163 FAP262162:FAW262163 FKL262162:FKS262163 FUH262162:FUO262163 GED262162:GEK262163 GNZ262162:GOG262163 GXV262162:GYC262163 HHR262162:HHY262163 HRN262162:HRU262163 IBJ262162:IBQ262163 ILF262162:ILM262163 IVB262162:IVI262163 JEX262162:JFE262163 JOT262162:JPA262163 JYP262162:JYW262163 KIL262162:KIS262163 KSH262162:KSO262163 LCD262162:LCK262163 LLZ262162:LMG262163 LVV262162:LWC262163 MFR262162:MFY262163 MPN262162:MPU262163 MZJ262162:MZQ262163 NJF262162:NJM262163 NTB262162:NTI262163 OCX262162:ODE262163 OMT262162:ONA262163 OWP262162:OWW262163 PGL262162:PGS262163 PQH262162:PQO262163 QAD262162:QAK262163 QJZ262162:QKG262163 QTV262162:QUC262163 RDR262162:RDY262163 RNN262162:RNU262163 RXJ262162:RXQ262163 SHF262162:SHM262163 SRB262162:SRI262163 TAX262162:TBE262163 TKT262162:TLA262163 TUP262162:TUW262163 UEL262162:UES262163 UOH262162:UOO262163 UYD262162:UYK262163 VHZ262162:VIG262163 VRV262162:VSC262163 WBR262162:WBY262163 WLN262162:WLU262163 WVJ262162:WVQ262163 B327698:I327699 IX327698:JE327699 ST327698:TA327699 ACP327698:ACW327699 AML327698:AMS327699 AWH327698:AWO327699 BGD327698:BGK327699 BPZ327698:BQG327699 BZV327698:CAC327699 CJR327698:CJY327699 CTN327698:CTU327699 DDJ327698:DDQ327699 DNF327698:DNM327699 DXB327698:DXI327699 EGX327698:EHE327699 EQT327698:ERA327699 FAP327698:FAW327699 FKL327698:FKS327699 FUH327698:FUO327699 GED327698:GEK327699 GNZ327698:GOG327699 GXV327698:GYC327699 HHR327698:HHY327699 HRN327698:HRU327699 IBJ327698:IBQ327699 ILF327698:ILM327699 IVB327698:IVI327699 JEX327698:JFE327699 JOT327698:JPA327699 JYP327698:JYW327699 KIL327698:KIS327699 KSH327698:KSO327699 LCD327698:LCK327699 LLZ327698:LMG327699 LVV327698:LWC327699 MFR327698:MFY327699 MPN327698:MPU327699 MZJ327698:MZQ327699 NJF327698:NJM327699 NTB327698:NTI327699 OCX327698:ODE327699 OMT327698:ONA327699 OWP327698:OWW327699 PGL327698:PGS327699 PQH327698:PQO327699 QAD327698:QAK327699 QJZ327698:QKG327699 QTV327698:QUC327699 RDR327698:RDY327699 RNN327698:RNU327699 RXJ327698:RXQ327699 SHF327698:SHM327699 SRB327698:SRI327699 TAX327698:TBE327699 TKT327698:TLA327699 TUP327698:TUW327699 UEL327698:UES327699 UOH327698:UOO327699 UYD327698:UYK327699 VHZ327698:VIG327699 VRV327698:VSC327699 WBR327698:WBY327699 WLN327698:WLU327699 WVJ327698:WVQ327699 B393234:I393235 IX393234:JE393235 ST393234:TA393235 ACP393234:ACW393235 AML393234:AMS393235 AWH393234:AWO393235 BGD393234:BGK393235 BPZ393234:BQG393235 BZV393234:CAC393235 CJR393234:CJY393235 CTN393234:CTU393235 DDJ393234:DDQ393235 DNF393234:DNM393235 DXB393234:DXI393235 EGX393234:EHE393235 EQT393234:ERA393235 FAP393234:FAW393235 FKL393234:FKS393235 FUH393234:FUO393235 GED393234:GEK393235 GNZ393234:GOG393235 GXV393234:GYC393235 HHR393234:HHY393235 HRN393234:HRU393235 IBJ393234:IBQ393235 ILF393234:ILM393235 IVB393234:IVI393235 JEX393234:JFE393235 JOT393234:JPA393235 JYP393234:JYW393235 KIL393234:KIS393235 KSH393234:KSO393235 LCD393234:LCK393235 LLZ393234:LMG393235 LVV393234:LWC393235 MFR393234:MFY393235 MPN393234:MPU393235 MZJ393234:MZQ393235 NJF393234:NJM393235 NTB393234:NTI393235 OCX393234:ODE393235 OMT393234:ONA393235 OWP393234:OWW393235 PGL393234:PGS393235 PQH393234:PQO393235 QAD393234:QAK393235 QJZ393234:QKG393235 QTV393234:QUC393235 RDR393234:RDY393235 RNN393234:RNU393235 RXJ393234:RXQ393235 SHF393234:SHM393235 SRB393234:SRI393235 TAX393234:TBE393235 TKT393234:TLA393235 TUP393234:TUW393235 UEL393234:UES393235 UOH393234:UOO393235 UYD393234:UYK393235 VHZ393234:VIG393235 VRV393234:VSC393235 WBR393234:WBY393235 WLN393234:WLU393235 WVJ393234:WVQ393235 B458770:I458771 IX458770:JE458771 ST458770:TA458771 ACP458770:ACW458771 AML458770:AMS458771 AWH458770:AWO458771 BGD458770:BGK458771 BPZ458770:BQG458771 BZV458770:CAC458771 CJR458770:CJY458771 CTN458770:CTU458771 DDJ458770:DDQ458771 DNF458770:DNM458771 DXB458770:DXI458771 EGX458770:EHE458771 EQT458770:ERA458771 FAP458770:FAW458771 FKL458770:FKS458771 FUH458770:FUO458771 GED458770:GEK458771 GNZ458770:GOG458771 GXV458770:GYC458771 HHR458770:HHY458771 HRN458770:HRU458771 IBJ458770:IBQ458771 ILF458770:ILM458771 IVB458770:IVI458771 JEX458770:JFE458771 JOT458770:JPA458771 JYP458770:JYW458771 KIL458770:KIS458771 KSH458770:KSO458771 LCD458770:LCK458771 LLZ458770:LMG458771 LVV458770:LWC458771 MFR458770:MFY458771 MPN458770:MPU458771 MZJ458770:MZQ458771 NJF458770:NJM458771 NTB458770:NTI458771 OCX458770:ODE458771 OMT458770:ONA458771 OWP458770:OWW458771 PGL458770:PGS458771 PQH458770:PQO458771 QAD458770:QAK458771 QJZ458770:QKG458771 QTV458770:QUC458771 RDR458770:RDY458771 RNN458770:RNU458771 RXJ458770:RXQ458771 SHF458770:SHM458771 SRB458770:SRI458771 TAX458770:TBE458771 TKT458770:TLA458771 TUP458770:TUW458771 UEL458770:UES458771 UOH458770:UOO458771 UYD458770:UYK458771 VHZ458770:VIG458771 VRV458770:VSC458771 WBR458770:WBY458771 WLN458770:WLU458771 WVJ458770:WVQ458771 B524306:I524307 IX524306:JE524307 ST524306:TA524307 ACP524306:ACW524307 AML524306:AMS524307 AWH524306:AWO524307 BGD524306:BGK524307 BPZ524306:BQG524307 BZV524306:CAC524307 CJR524306:CJY524307 CTN524306:CTU524307 DDJ524306:DDQ524307 DNF524306:DNM524307 DXB524306:DXI524307 EGX524306:EHE524307 EQT524306:ERA524307 FAP524306:FAW524307 FKL524306:FKS524307 FUH524306:FUO524307 GED524306:GEK524307 GNZ524306:GOG524307 GXV524306:GYC524307 HHR524306:HHY524307 HRN524306:HRU524307 IBJ524306:IBQ524307 ILF524306:ILM524307 IVB524306:IVI524307 JEX524306:JFE524307 JOT524306:JPA524307 JYP524306:JYW524307 KIL524306:KIS524307 KSH524306:KSO524307 LCD524306:LCK524307 LLZ524306:LMG524307 LVV524306:LWC524307 MFR524306:MFY524307 MPN524306:MPU524307 MZJ524306:MZQ524307 NJF524306:NJM524307 NTB524306:NTI524307 OCX524306:ODE524307 OMT524306:ONA524307 OWP524306:OWW524307 PGL524306:PGS524307 PQH524306:PQO524307 QAD524306:QAK524307 QJZ524306:QKG524307 QTV524306:QUC524307 RDR524306:RDY524307 RNN524306:RNU524307 RXJ524306:RXQ524307 SHF524306:SHM524307 SRB524306:SRI524307 TAX524306:TBE524307 TKT524306:TLA524307 TUP524306:TUW524307 UEL524306:UES524307 UOH524306:UOO524307 UYD524306:UYK524307 VHZ524306:VIG524307 VRV524306:VSC524307 WBR524306:WBY524307 WLN524306:WLU524307 WVJ524306:WVQ524307 B589842:I589843 IX589842:JE589843 ST589842:TA589843 ACP589842:ACW589843 AML589842:AMS589843 AWH589842:AWO589843 BGD589842:BGK589843 BPZ589842:BQG589843 BZV589842:CAC589843 CJR589842:CJY589843 CTN589842:CTU589843 DDJ589842:DDQ589843 DNF589842:DNM589843 DXB589842:DXI589843 EGX589842:EHE589843 EQT589842:ERA589843 FAP589842:FAW589843 FKL589842:FKS589843 FUH589842:FUO589843 GED589842:GEK589843 GNZ589842:GOG589843 GXV589842:GYC589843 HHR589842:HHY589843 HRN589842:HRU589843 IBJ589842:IBQ589843 ILF589842:ILM589843 IVB589842:IVI589843 JEX589842:JFE589843 JOT589842:JPA589843 JYP589842:JYW589843 KIL589842:KIS589843 KSH589842:KSO589843 LCD589842:LCK589843 LLZ589842:LMG589843 LVV589842:LWC589843 MFR589842:MFY589843 MPN589842:MPU589843 MZJ589842:MZQ589843 NJF589842:NJM589843 NTB589842:NTI589843 OCX589842:ODE589843 OMT589842:ONA589843 OWP589842:OWW589843 PGL589842:PGS589843 PQH589842:PQO589843 QAD589842:QAK589843 QJZ589842:QKG589843 QTV589842:QUC589843 RDR589842:RDY589843 RNN589842:RNU589843 RXJ589842:RXQ589843 SHF589842:SHM589843 SRB589842:SRI589843 TAX589842:TBE589843 TKT589842:TLA589843 TUP589842:TUW589843 UEL589842:UES589843 UOH589842:UOO589843 UYD589842:UYK589843 VHZ589842:VIG589843 VRV589842:VSC589843 WBR589842:WBY589843 WLN589842:WLU589843 WVJ589842:WVQ589843 B655378:I655379 IX655378:JE655379 ST655378:TA655379 ACP655378:ACW655379 AML655378:AMS655379 AWH655378:AWO655379 BGD655378:BGK655379 BPZ655378:BQG655379 BZV655378:CAC655379 CJR655378:CJY655379 CTN655378:CTU655379 DDJ655378:DDQ655379 DNF655378:DNM655379 DXB655378:DXI655379 EGX655378:EHE655379 EQT655378:ERA655379 FAP655378:FAW655379 FKL655378:FKS655379 FUH655378:FUO655379 GED655378:GEK655379 GNZ655378:GOG655379 GXV655378:GYC655379 HHR655378:HHY655379 HRN655378:HRU655379 IBJ655378:IBQ655379 ILF655378:ILM655379 IVB655378:IVI655379 JEX655378:JFE655379 JOT655378:JPA655379 JYP655378:JYW655379 KIL655378:KIS655379 KSH655378:KSO655379 LCD655378:LCK655379 LLZ655378:LMG655379 LVV655378:LWC655379 MFR655378:MFY655379 MPN655378:MPU655379 MZJ655378:MZQ655379 NJF655378:NJM655379 NTB655378:NTI655379 OCX655378:ODE655379 OMT655378:ONA655379 OWP655378:OWW655379 PGL655378:PGS655379 PQH655378:PQO655379 QAD655378:QAK655379 QJZ655378:QKG655379 QTV655378:QUC655379 RDR655378:RDY655379 RNN655378:RNU655379 RXJ655378:RXQ655379 SHF655378:SHM655379 SRB655378:SRI655379 TAX655378:TBE655379 TKT655378:TLA655379 TUP655378:TUW655379 UEL655378:UES655379 UOH655378:UOO655379 UYD655378:UYK655379 VHZ655378:VIG655379 VRV655378:VSC655379 WBR655378:WBY655379 WLN655378:WLU655379 WVJ655378:WVQ655379 B720914:I720915 IX720914:JE720915 ST720914:TA720915 ACP720914:ACW720915 AML720914:AMS720915 AWH720914:AWO720915 BGD720914:BGK720915 BPZ720914:BQG720915 BZV720914:CAC720915 CJR720914:CJY720915 CTN720914:CTU720915 DDJ720914:DDQ720915 DNF720914:DNM720915 DXB720914:DXI720915 EGX720914:EHE720915 EQT720914:ERA720915 FAP720914:FAW720915 FKL720914:FKS720915 FUH720914:FUO720915 GED720914:GEK720915 GNZ720914:GOG720915 GXV720914:GYC720915 HHR720914:HHY720915 HRN720914:HRU720915 IBJ720914:IBQ720915 ILF720914:ILM720915 IVB720914:IVI720915 JEX720914:JFE720915 JOT720914:JPA720915 JYP720914:JYW720915 KIL720914:KIS720915 KSH720914:KSO720915 LCD720914:LCK720915 LLZ720914:LMG720915 LVV720914:LWC720915 MFR720914:MFY720915 MPN720914:MPU720915 MZJ720914:MZQ720915 NJF720914:NJM720915 NTB720914:NTI720915 OCX720914:ODE720915 OMT720914:ONA720915 OWP720914:OWW720915 PGL720914:PGS720915 PQH720914:PQO720915 QAD720914:QAK720915 QJZ720914:QKG720915 QTV720914:QUC720915 RDR720914:RDY720915 RNN720914:RNU720915 RXJ720914:RXQ720915 SHF720914:SHM720915 SRB720914:SRI720915 TAX720914:TBE720915 TKT720914:TLA720915 TUP720914:TUW720915 UEL720914:UES720915 UOH720914:UOO720915 UYD720914:UYK720915 VHZ720914:VIG720915 VRV720914:VSC720915 WBR720914:WBY720915 WLN720914:WLU720915 WVJ720914:WVQ720915 B786450:I786451 IX786450:JE786451 ST786450:TA786451 ACP786450:ACW786451 AML786450:AMS786451 AWH786450:AWO786451 BGD786450:BGK786451 BPZ786450:BQG786451 BZV786450:CAC786451 CJR786450:CJY786451 CTN786450:CTU786451 DDJ786450:DDQ786451 DNF786450:DNM786451 DXB786450:DXI786451 EGX786450:EHE786451 EQT786450:ERA786451 FAP786450:FAW786451 FKL786450:FKS786451 FUH786450:FUO786451 GED786450:GEK786451 GNZ786450:GOG786451 GXV786450:GYC786451 HHR786450:HHY786451 HRN786450:HRU786451 IBJ786450:IBQ786451 ILF786450:ILM786451 IVB786450:IVI786451 JEX786450:JFE786451 JOT786450:JPA786451 JYP786450:JYW786451 KIL786450:KIS786451 KSH786450:KSO786451 LCD786450:LCK786451 LLZ786450:LMG786451 LVV786450:LWC786451 MFR786450:MFY786451 MPN786450:MPU786451 MZJ786450:MZQ786451 NJF786450:NJM786451 NTB786450:NTI786451 OCX786450:ODE786451 OMT786450:ONA786451 OWP786450:OWW786451 PGL786450:PGS786451 PQH786450:PQO786451 QAD786450:QAK786451 QJZ786450:QKG786451 QTV786450:QUC786451 RDR786450:RDY786451 RNN786450:RNU786451 RXJ786450:RXQ786451 SHF786450:SHM786451 SRB786450:SRI786451 TAX786450:TBE786451 TKT786450:TLA786451 TUP786450:TUW786451 UEL786450:UES786451 UOH786450:UOO786451 UYD786450:UYK786451 VHZ786450:VIG786451 VRV786450:VSC786451 WBR786450:WBY786451 WLN786450:WLU786451 WVJ786450:WVQ786451 B851986:I851987 IX851986:JE851987 ST851986:TA851987 ACP851986:ACW851987 AML851986:AMS851987 AWH851986:AWO851987 BGD851986:BGK851987 BPZ851986:BQG851987 BZV851986:CAC851987 CJR851986:CJY851987 CTN851986:CTU851987 DDJ851986:DDQ851987 DNF851986:DNM851987 DXB851986:DXI851987 EGX851986:EHE851987 EQT851986:ERA851987 FAP851986:FAW851987 FKL851986:FKS851987 FUH851986:FUO851987 GED851986:GEK851987 GNZ851986:GOG851987 GXV851986:GYC851987 HHR851986:HHY851987 HRN851986:HRU851987 IBJ851986:IBQ851987 ILF851986:ILM851987 IVB851986:IVI851987 JEX851986:JFE851987 JOT851986:JPA851987 JYP851986:JYW851987 KIL851986:KIS851987 KSH851986:KSO851987 LCD851986:LCK851987 LLZ851986:LMG851987 LVV851986:LWC851987 MFR851986:MFY851987 MPN851986:MPU851987 MZJ851986:MZQ851987 NJF851986:NJM851987 NTB851986:NTI851987 OCX851986:ODE851987 OMT851986:ONA851987 OWP851986:OWW851987 PGL851986:PGS851987 PQH851986:PQO851987 QAD851986:QAK851987 QJZ851986:QKG851987 QTV851986:QUC851987 RDR851986:RDY851987 RNN851986:RNU851987 RXJ851986:RXQ851987 SHF851986:SHM851987 SRB851986:SRI851987 TAX851986:TBE851987 TKT851986:TLA851987 TUP851986:TUW851987 UEL851986:UES851987 UOH851986:UOO851987 UYD851986:UYK851987 VHZ851986:VIG851987 VRV851986:VSC851987 WBR851986:WBY851987 WLN851986:WLU851987 WVJ851986:WVQ851987 B917522:I917523 IX917522:JE917523 ST917522:TA917523 ACP917522:ACW917523 AML917522:AMS917523 AWH917522:AWO917523 BGD917522:BGK917523 BPZ917522:BQG917523 BZV917522:CAC917523 CJR917522:CJY917523 CTN917522:CTU917523 DDJ917522:DDQ917523 DNF917522:DNM917523 DXB917522:DXI917523 EGX917522:EHE917523 EQT917522:ERA917523 FAP917522:FAW917523 FKL917522:FKS917523 FUH917522:FUO917523 GED917522:GEK917523 GNZ917522:GOG917523 GXV917522:GYC917523 HHR917522:HHY917523 HRN917522:HRU917523 IBJ917522:IBQ917523 ILF917522:ILM917523 IVB917522:IVI917523 JEX917522:JFE917523 JOT917522:JPA917523 JYP917522:JYW917523 KIL917522:KIS917523 KSH917522:KSO917523 LCD917522:LCK917523 LLZ917522:LMG917523 LVV917522:LWC917523 MFR917522:MFY917523 MPN917522:MPU917523 MZJ917522:MZQ917523 NJF917522:NJM917523 NTB917522:NTI917523 OCX917522:ODE917523 OMT917522:ONA917523 OWP917522:OWW917523 PGL917522:PGS917523 PQH917522:PQO917523 QAD917522:QAK917523 QJZ917522:QKG917523 QTV917522:QUC917523 RDR917522:RDY917523 RNN917522:RNU917523 RXJ917522:RXQ917523 SHF917522:SHM917523 SRB917522:SRI917523 TAX917522:TBE917523 TKT917522:TLA917523 TUP917522:TUW917523 UEL917522:UES917523 UOH917522:UOO917523 UYD917522:UYK917523 VHZ917522:VIG917523 VRV917522:VSC917523 WBR917522:WBY917523 WLN917522:WLU917523 WVJ917522:WVQ917523 B983058:I983059 IX983058:JE983059 ST983058:TA983059 ACP983058:ACW983059 AML983058:AMS983059 AWH983058:AWO983059 BGD983058:BGK983059 BPZ983058:BQG983059 BZV983058:CAC983059 CJR983058:CJY983059 CTN983058:CTU983059 DDJ983058:DDQ983059 DNF983058:DNM983059 DXB983058:DXI983059 EGX983058:EHE983059 EQT983058:ERA983059 FAP983058:FAW983059 FKL983058:FKS983059 FUH983058:FUO983059 GED983058:GEK983059 GNZ983058:GOG983059 GXV983058:GYC983059 HHR983058:HHY983059 HRN983058:HRU983059 IBJ983058:IBQ983059 ILF983058:ILM983059 IVB983058:IVI983059 JEX983058:JFE983059 JOT983058:JPA983059 JYP983058:JYW983059 KIL983058:KIS983059 KSH983058:KSO983059 LCD983058:LCK983059 LLZ983058:LMG983059 LVV983058:LWC983059 MFR983058:MFY983059 MPN983058:MPU983059 MZJ983058:MZQ983059 NJF983058:NJM983059 NTB983058:NTI983059 OCX983058:ODE983059 OMT983058:ONA983059 OWP983058:OWW983059 PGL983058:PGS983059 PQH983058:PQO983059 QAD983058:QAK983059 QJZ983058:QKG983059 QTV983058:QUC983059 RDR983058:RDY983059 RNN983058:RNU983059 RXJ983058:RXQ983059 SHF983058:SHM983059 SRB983058:SRI983059 TAX983058:TBE983059 TKT983058:TLA983059 TUP983058:TUW983059 UEL983058:UES983059 UOH983058:UOO983059 UYD983058:UYK983059 VHZ983058:VIG983059 VRV983058:VSC983059 WBR983058:WBY983059 WLN983058:WLU983059 WVJ983058:WVQ983059 B25:I26 IX25:JE26 ST25:TA26 ACP25:ACW26 AML25:AMS26 AWH25:AWO26 BGD25:BGK26 BPZ25:BQG26 BZV25:CAC26 CJR25:CJY26 CTN25:CTU26 DDJ25:DDQ26 DNF25:DNM26 DXB25:DXI26 EGX25:EHE26 EQT25:ERA26 FAP25:FAW26 FKL25:FKS26 FUH25:FUO26 GED25:GEK26 GNZ25:GOG26 GXV25:GYC26 HHR25:HHY26 HRN25:HRU26 IBJ25:IBQ26 ILF25:ILM26 IVB25:IVI26 JEX25:JFE26 JOT25:JPA26 JYP25:JYW26 KIL25:KIS26 KSH25:KSO26 LCD25:LCK26 LLZ25:LMG26 LVV25:LWC26 MFR25:MFY26 MPN25:MPU26 MZJ25:MZQ26 NJF25:NJM26 NTB25:NTI26 OCX25:ODE26 OMT25:ONA26 OWP25:OWW26 PGL25:PGS26 PQH25:PQO26 QAD25:QAK26 QJZ25:QKG26 QTV25:QUC26 RDR25:RDY26 RNN25:RNU26 RXJ25:RXQ26 SHF25:SHM26 SRB25:SRI26 TAX25:TBE26 TKT25:TLA26 TUP25:TUW26 UEL25:UES26 UOH25:UOO26 UYD25:UYK26 VHZ25:VIG26 VRV25:VSC26 WBR25:WBY26 WLN25:WLU26 WVJ25:WVQ26 B65561:I65562 IX65561:JE65562 ST65561:TA65562 ACP65561:ACW65562 AML65561:AMS65562 AWH65561:AWO65562 BGD65561:BGK65562 BPZ65561:BQG65562 BZV65561:CAC65562 CJR65561:CJY65562 CTN65561:CTU65562 DDJ65561:DDQ65562 DNF65561:DNM65562 DXB65561:DXI65562 EGX65561:EHE65562 EQT65561:ERA65562 FAP65561:FAW65562 FKL65561:FKS65562 FUH65561:FUO65562 GED65561:GEK65562 GNZ65561:GOG65562 GXV65561:GYC65562 HHR65561:HHY65562 HRN65561:HRU65562 IBJ65561:IBQ65562 ILF65561:ILM65562 IVB65561:IVI65562 JEX65561:JFE65562 JOT65561:JPA65562 JYP65561:JYW65562 KIL65561:KIS65562 KSH65561:KSO65562 LCD65561:LCK65562 LLZ65561:LMG65562 LVV65561:LWC65562 MFR65561:MFY65562 MPN65561:MPU65562 MZJ65561:MZQ65562 NJF65561:NJM65562 NTB65561:NTI65562 OCX65561:ODE65562 OMT65561:ONA65562 OWP65561:OWW65562 PGL65561:PGS65562 PQH65561:PQO65562 QAD65561:QAK65562 QJZ65561:QKG65562 QTV65561:QUC65562 RDR65561:RDY65562 RNN65561:RNU65562 RXJ65561:RXQ65562 SHF65561:SHM65562 SRB65561:SRI65562 TAX65561:TBE65562 TKT65561:TLA65562 TUP65561:TUW65562 UEL65561:UES65562 UOH65561:UOO65562 UYD65561:UYK65562 VHZ65561:VIG65562 VRV65561:VSC65562 WBR65561:WBY65562 WLN65561:WLU65562 WVJ65561:WVQ65562 B131097:I131098 IX131097:JE131098 ST131097:TA131098 ACP131097:ACW131098 AML131097:AMS131098 AWH131097:AWO131098 BGD131097:BGK131098 BPZ131097:BQG131098 BZV131097:CAC131098 CJR131097:CJY131098 CTN131097:CTU131098 DDJ131097:DDQ131098 DNF131097:DNM131098 DXB131097:DXI131098 EGX131097:EHE131098 EQT131097:ERA131098 FAP131097:FAW131098 FKL131097:FKS131098 FUH131097:FUO131098 GED131097:GEK131098 GNZ131097:GOG131098 GXV131097:GYC131098 HHR131097:HHY131098 HRN131097:HRU131098 IBJ131097:IBQ131098 ILF131097:ILM131098 IVB131097:IVI131098 JEX131097:JFE131098 JOT131097:JPA131098 JYP131097:JYW131098 KIL131097:KIS131098 KSH131097:KSO131098 LCD131097:LCK131098 LLZ131097:LMG131098 LVV131097:LWC131098 MFR131097:MFY131098 MPN131097:MPU131098 MZJ131097:MZQ131098 NJF131097:NJM131098 NTB131097:NTI131098 OCX131097:ODE131098 OMT131097:ONA131098 OWP131097:OWW131098 PGL131097:PGS131098 PQH131097:PQO131098 QAD131097:QAK131098 QJZ131097:QKG131098 QTV131097:QUC131098 RDR131097:RDY131098 RNN131097:RNU131098 RXJ131097:RXQ131098 SHF131097:SHM131098 SRB131097:SRI131098 TAX131097:TBE131098 TKT131097:TLA131098 TUP131097:TUW131098 UEL131097:UES131098 UOH131097:UOO131098 UYD131097:UYK131098 VHZ131097:VIG131098 VRV131097:VSC131098 WBR131097:WBY131098 WLN131097:WLU131098 WVJ131097:WVQ131098 B196633:I196634 IX196633:JE196634 ST196633:TA196634 ACP196633:ACW196634 AML196633:AMS196634 AWH196633:AWO196634 BGD196633:BGK196634 BPZ196633:BQG196634 BZV196633:CAC196634 CJR196633:CJY196634 CTN196633:CTU196634 DDJ196633:DDQ196634 DNF196633:DNM196634 DXB196633:DXI196634 EGX196633:EHE196634 EQT196633:ERA196634 FAP196633:FAW196634 FKL196633:FKS196634 FUH196633:FUO196634 GED196633:GEK196634 GNZ196633:GOG196634 GXV196633:GYC196634 HHR196633:HHY196634 HRN196633:HRU196634 IBJ196633:IBQ196634 ILF196633:ILM196634 IVB196633:IVI196634 JEX196633:JFE196634 JOT196633:JPA196634 JYP196633:JYW196634 KIL196633:KIS196634 KSH196633:KSO196634 LCD196633:LCK196634 LLZ196633:LMG196634 LVV196633:LWC196634 MFR196633:MFY196634 MPN196633:MPU196634 MZJ196633:MZQ196634 NJF196633:NJM196634 NTB196633:NTI196634 OCX196633:ODE196634 OMT196633:ONA196634 OWP196633:OWW196634 PGL196633:PGS196634 PQH196633:PQO196634 QAD196633:QAK196634 QJZ196633:QKG196634 QTV196633:QUC196634 RDR196633:RDY196634 RNN196633:RNU196634 RXJ196633:RXQ196634 SHF196633:SHM196634 SRB196633:SRI196634 TAX196633:TBE196634 TKT196633:TLA196634 TUP196633:TUW196634 UEL196633:UES196634 UOH196633:UOO196634 UYD196633:UYK196634 VHZ196633:VIG196634 VRV196633:VSC196634 WBR196633:WBY196634 WLN196633:WLU196634 WVJ196633:WVQ196634 B262169:I262170 IX262169:JE262170 ST262169:TA262170 ACP262169:ACW262170 AML262169:AMS262170 AWH262169:AWO262170 BGD262169:BGK262170 BPZ262169:BQG262170 BZV262169:CAC262170 CJR262169:CJY262170 CTN262169:CTU262170 DDJ262169:DDQ262170 DNF262169:DNM262170 DXB262169:DXI262170 EGX262169:EHE262170 EQT262169:ERA262170 FAP262169:FAW262170 FKL262169:FKS262170 FUH262169:FUO262170 GED262169:GEK262170 GNZ262169:GOG262170 GXV262169:GYC262170 HHR262169:HHY262170 HRN262169:HRU262170 IBJ262169:IBQ262170 ILF262169:ILM262170 IVB262169:IVI262170 JEX262169:JFE262170 JOT262169:JPA262170 JYP262169:JYW262170 KIL262169:KIS262170 KSH262169:KSO262170 LCD262169:LCK262170 LLZ262169:LMG262170 LVV262169:LWC262170 MFR262169:MFY262170 MPN262169:MPU262170 MZJ262169:MZQ262170 NJF262169:NJM262170 NTB262169:NTI262170 OCX262169:ODE262170 OMT262169:ONA262170 OWP262169:OWW262170 PGL262169:PGS262170 PQH262169:PQO262170 QAD262169:QAK262170 QJZ262169:QKG262170 QTV262169:QUC262170 RDR262169:RDY262170 RNN262169:RNU262170 RXJ262169:RXQ262170 SHF262169:SHM262170 SRB262169:SRI262170 TAX262169:TBE262170 TKT262169:TLA262170 TUP262169:TUW262170 UEL262169:UES262170 UOH262169:UOO262170 UYD262169:UYK262170 VHZ262169:VIG262170 VRV262169:VSC262170 WBR262169:WBY262170 WLN262169:WLU262170 WVJ262169:WVQ262170 B327705:I327706 IX327705:JE327706 ST327705:TA327706 ACP327705:ACW327706 AML327705:AMS327706 AWH327705:AWO327706 BGD327705:BGK327706 BPZ327705:BQG327706 BZV327705:CAC327706 CJR327705:CJY327706 CTN327705:CTU327706 DDJ327705:DDQ327706 DNF327705:DNM327706 DXB327705:DXI327706 EGX327705:EHE327706 EQT327705:ERA327706 FAP327705:FAW327706 FKL327705:FKS327706 FUH327705:FUO327706 GED327705:GEK327706 GNZ327705:GOG327706 GXV327705:GYC327706 HHR327705:HHY327706 HRN327705:HRU327706 IBJ327705:IBQ327706 ILF327705:ILM327706 IVB327705:IVI327706 JEX327705:JFE327706 JOT327705:JPA327706 JYP327705:JYW327706 KIL327705:KIS327706 KSH327705:KSO327706 LCD327705:LCK327706 LLZ327705:LMG327706 LVV327705:LWC327706 MFR327705:MFY327706 MPN327705:MPU327706 MZJ327705:MZQ327706 NJF327705:NJM327706 NTB327705:NTI327706 OCX327705:ODE327706 OMT327705:ONA327706 OWP327705:OWW327706 PGL327705:PGS327706 PQH327705:PQO327706 QAD327705:QAK327706 QJZ327705:QKG327706 QTV327705:QUC327706 RDR327705:RDY327706 RNN327705:RNU327706 RXJ327705:RXQ327706 SHF327705:SHM327706 SRB327705:SRI327706 TAX327705:TBE327706 TKT327705:TLA327706 TUP327705:TUW327706 UEL327705:UES327706 UOH327705:UOO327706 UYD327705:UYK327706 VHZ327705:VIG327706 VRV327705:VSC327706 WBR327705:WBY327706 WLN327705:WLU327706 WVJ327705:WVQ327706 B393241:I393242 IX393241:JE393242 ST393241:TA393242 ACP393241:ACW393242 AML393241:AMS393242 AWH393241:AWO393242 BGD393241:BGK393242 BPZ393241:BQG393242 BZV393241:CAC393242 CJR393241:CJY393242 CTN393241:CTU393242 DDJ393241:DDQ393242 DNF393241:DNM393242 DXB393241:DXI393242 EGX393241:EHE393242 EQT393241:ERA393242 FAP393241:FAW393242 FKL393241:FKS393242 FUH393241:FUO393242 GED393241:GEK393242 GNZ393241:GOG393242 GXV393241:GYC393242 HHR393241:HHY393242 HRN393241:HRU393242 IBJ393241:IBQ393242 ILF393241:ILM393242 IVB393241:IVI393242 JEX393241:JFE393242 JOT393241:JPA393242 JYP393241:JYW393242 KIL393241:KIS393242 KSH393241:KSO393242 LCD393241:LCK393242 LLZ393241:LMG393242 LVV393241:LWC393242 MFR393241:MFY393242 MPN393241:MPU393242 MZJ393241:MZQ393242 NJF393241:NJM393242 NTB393241:NTI393242 OCX393241:ODE393242 OMT393241:ONA393242 OWP393241:OWW393242 PGL393241:PGS393242 PQH393241:PQO393242 QAD393241:QAK393242 QJZ393241:QKG393242 QTV393241:QUC393242 RDR393241:RDY393242 RNN393241:RNU393242 RXJ393241:RXQ393242 SHF393241:SHM393242 SRB393241:SRI393242 TAX393241:TBE393242 TKT393241:TLA393242 TUP393241:TUW393242 UEL393241:UES393242 UOH393241:UOO393242 UYD393241:UYK393242 VHZ393241:VIG393242 VRV393241:VSC393242 WBR393241:WBY393242 WLN393241:WLU393242 WVJ393241:WVQ393242 B458777:I458778 IX458777:JE458778 ST458777:TA458778 ACP458777:ACW458778 AML458777:AMS458778 AWH458777:AWO458778 BGD458777:BGK458778 BPZ458777:BQG458778 BZV458777:CAC458778 CJR458777:CJY458778 CTN458777:CTU458778 DDJ458777:DDQ458778 DNF458777:DNM458778 DXB458777:DXI458778 EGX458777:EHE458778 EQT458777:ERA458778 FAP458777:FAW458778 FKL458777:FKS458778 FUH458777:FUO458778 GED458777:GEK458778 GNZ458777:GOG458778 GXV458777:GYC458778 HHR458777:HHY458778 HRN458777:HRU458778 IBJ458777:IBQ458778 ILF458777:ILM458778 IVB458777:IVI458778 JEX458777:JFE458778 JOT458777:JPA458778 JYP458777:JYW458778 KIL458777:KIS458778 KSH458777:KSO458778 LCD458777:LCK458778 LLZ458777:LMG458778 LVV458777:LWC458778 MFR458777:MFY458778 MPN458777:MPU458778 MZJ458777:MZQ458778 NJF458777:NJM458778 NTB458777:NTI458778 OCX458777:ODE458778 OMT458777:ONA458778 OWP458777:OWW458778 PGL458777:PGS458778 PQH458777:PQO458778 QAD458777:QAK458778 QJZ458777:QKG458778 QTV458777:QUC458778 RDR458777:RDY458778 RNN458777:RNU458778 RXJ458777:RXQ458778 SHF458777:SHM458778 SRB458777:SRI458778 TAX458777:TBE458778 TKT458777:TLA458778 TUP458777:TUW458778 UEL458777:UES458778 UOH458777:UOO458778 UYD458777:UYK458778 VHZ458777:VIG458778 VRV458777:VSC458778 WBR458777:WBY458778 WLN458777:WLU458778 WVJ458777:WVQ458778 B524313:I524314 IX524313:JE524314 ST524313:TA524314 ACP524313:ACW524314 AML524313:AMS524314 AWH524313:AWO524314 BGD524313:BGK524314 BPZ524313:BQG524314 BZV524313:CAC524314 CJR524313:CJY524314 CTN524313:CTU524314 DDJ524313:DDQ524314 DNF524313:DNM524314 DXB524313:DXI524314 EGX524313:EHE524314 EQT524313:ERA524314 FAP524313:FAW524314 FKL524313:FKS524314 FUH524313:FUO524314 GED524313:GEK524314 GNZ524313:GOG524314 GXV524313:GYC524314 HHR524313:HHY524314 HRN524313:HRU524314 IBJ524313:IBQ524314 ILF524313:ILM524314 IVB524313:IVI524314 JEX524313:JFE524314 JOT524313:JPA524314 JYP524313:JYW524314 KIL524313:KIS524314 KSH524313:KSO524314 LCD524313:LCK524314 LLZ524313:LMG524314 LVV524313:LWC524314 MFR524313:MFY524314 MPN524313:MPU524314 MZJ524313:MZQ524314 NJF524313:NJM524314 NTB524313:NTI524314 OCX524313:ODE524314 OMT524313:ONA524314 OWP524313:OWW524314 PGL524313:PGS524314 PQH524313:PQO524314 QAD524313:QAK524314 QJZ524313:QKG524314 QTV524313:QUC524314 RDR524313:RDY524314 RNN524313:RNU524314 RXJ524313:RXQ524314 SHF524313:SHM524314 SRB524313:SRI524314 TAX524313:TBE524314 TKT524313:TLA524314 TUP524313:TUW524314 UEL524313:UES524314 UOH524313:UOO524314 UYD524313:UYK524314 VHZ524313:VIG524314 VRV524313:VSC524314 WBR524313:WBY524314 WLN524313:WLU524314 WVJ524313:WVQ524314 B589849:I589850 IX589849:JE589850 ST589849:TA589850 ACP589849:ACW589850 AML589849:AMS589850 AWH589849:AWO589850 BGD589849:BGK589850 BPZ589849:BQG589850 BZV589849:CAC589850 CJR589849:CJY589850 CTN589849:CTU589850 DDJ589849:DDQ589850 DNF589849:DNM589850 DXB589849:DXI589850 EGX589849:EHE589850 EQT589849:ERA589850 FAP589849:FAW589850 FKL589849:FKS589850 FUH589849:FUO589850 GED589849:GEK589850 GNZ589849:GOG589850 GXV589849:GYC589850 HHR589849:HHY589850 HRN589849:HRU589850 IBJ589849:IBQ589850 ILF589849:ILM589850 IVB589849:IVI589850 JEX589849:JFE589850 JOT589849:JPA589850 JYP589849:JYW589850 KIL589849:KIS589850 KSH589849:KSO589850 LCD589849:LCK589850 LLZ589849:LMG589850 LVV589849:LWC589850 MFR589849:MFY589850 MPN589849:MPU589850 MZJ589849:MZQ589850 NJF589849:NJM589850 NTB589849:NTI589850 OCX589849:ODE589850 OMT589849:ONA589850 OWP589849:OWW589850 PGL589849:PGS589850 PQH589849:PQO589850 QAD589849:QAK589850 QJZ589849:QKG589850 QTV589849:QUC589850 RDR589849:RDY589850 RNN589849:RNU589850 RXJ589849:RXQ589850 SHF589849:SHM589850 SRB589849:SRI589850 TAX589849:TBE589850 TKT589849:TLA589850 TUP589849:TUW589850 UEL589849:UES589850 UOH589849:UOO589850 UYD589849:UYK589850 VHZ589849:VIG589850 VRV589849:VSC589850 WBR589849:WBY589850 WLN589849:WLU589850 WVJ589849:WVQ589850 B655385:I655386 IX655385:JE655386 ST655385:TA655386 ACP655385:ACW655386 AML655385:AMS655386 AWH655385:AWO655386 BGD655385:BGK655386 BPZ655385:BQG655386 BZV655385:CAC655386 CJR655385:CJY655386 CTN655385:CTU655386 DDJ655385:DDQ655386 DNF655385:DNM655386 DXB655385:DXI655386 EGX655385:EHE655386 EQT655385:ERA655386 FAP655385:FAW655386 FKL655385:FKS655386 FUH655385:FUO655386 GED655385:GEK655386 GNZ655385:GOG655386 GXV655385:GYC655386 HHR655385:HHY655386 HRN655385:HRU655386 IBJ655385:IBQ655386 ILF655385:ILM655386 IVB655385:IVI655386 JEX655385:JFE655386 JOT655385:JPA655386 JYP655385:JYW655386 KIL655385:KIS655386 KSH655385:KSO655386 LCD655385:LCK655386 LLZ655385:LMG655386 LVV655385:LWC655386 MFR655385:MFY655386 MPN655385:MPU655386 MZJ655385:MZQ655386 NJF655385:NJM655386 NTB655385:NTI655386 OCX655385:ODE655386 OMT655385:ONA655386 OWP655385:OWW655386 PGL655385:PGS655386 PQH655385:PQO655386 QAD655385:QAK655386 QJZ655385:QKG655386 QTV655385:QUC655386 RDR655385:RDY655386 RNN655385:RNU655386 RXJ655385:RXQ655386 SHF655385:SHM655386 SRB655385:SRI655386 TAX655385:TBE655386 TKT655385:TLA655386 TUP655385:TUW655386 UEL655385:UES655386 UOH655385:UOO655386 UYD655385:UYK655386 VHZ655385:VIG655386 VRV655385:VSC655386 WBR655385:WBY655386 WLN655385:WLU655386 WVJ655385:WVQ655386 B720921:I720922 IX720921:JE720922 ST720921:TA720922 ACP720921:ACW720922 AML720921:AMS720922 AWH720921:AWO720922 BGD720921:BGK720922 BPZ720921:BQG720922 BZV720921:CAC720922 CJR720921:CJY720922 CTN720921:CTU720922 DDJ720921:DDQ720922 DNF720921:DNM720922 DXB720921:DXI720922 EGX720921:EHE720922 EQT720921:ERA720922 FAP720921:FAW720922 FKL720921:FKS720922 FUH720921:FUO720922 GED720921:GEK720922 GNZ720921:GOG720922 GXV720921:GYC720922 HHR720921:HHY720922 HRN720921:HRU720922 IBJ720921:IBQ720922 ILF720921:ILM720922 IVB720921:IVI720922 JEX720921:JFE720922 JOT720921:JPA720922 JYP720921:JYW720922 KIL720921:KIS720922 KSH720921:KSO720922 LCD720921:LCK720922 LLZ720921:LMG720922 LVV720921:LWC720922 MFR720921:MFY720922 MPN720921:MPU720922 MZJ720921:MZQ720922 NJF720921:NJM720922 NTB720921:NTI720922 OCX720921:ODE720922 OMT720921:ONA720922 OWP720921:OWW720922 PGL720921:PGS720922 PQH720921:PQO720922 QAD720921:QAK720922 QJZ720921:QKG720922 QTV720921:QUC720922 RDR720921:RDY720922 RNN720921:RNU720922 RXJ720921:RXQ720922 SHF720921:SHM720922 SRB720921:SRI720922 TAX720921:TBE720922 TKT720921:TLA720922 TUP720921:TUW720922 UEL720921:UES720922 UOH720921:UOO720922 UYD720921:UYK720922 VHZ720921:VIG720922 VRV720921:VSC720922 WBR720921:WBY720922 WLN720921:WLU720922 WVJ720921:WVQ720922 B786457:I786458 IX786457:JE786458 ST786457:TA786458 ACP786457:ACW786458 AML786457:AMS786458 AWH786457:AWO786458 BGD786457:BGK786458 BPZ786457:BQG786458 BZV786457:CAC786458 CJR786457:CJY786458 CTN786457:CTU786458 DDJ786457:DDQ786458 DNF786457:DNM786458 DXB786457:DXI786458 EGX786457:EHE786458 EQT786457:ERA786458 FAP786457:FAW786458 FKL786457:FKS786458 FUH786457:FUO786458 GED786457:GEK786458 GNZ786457:GOG786458 GXV786457:GYC786458 HHR786457:HHY786458 HRN786457:HRU786458 IBJ786457:IBQ786458 ILF786457:ILM786458 IVB786457:IVI786458 JEX786457:JFE786458 JOT786457:JPA786458 JYP786457:JYW786458 KIL786457:KIS786458 KSH786457:KSO786458 LCD786457:LCK786458 LLZ786457:LMG786458 LVV786457:LWC786458 MFR786457:MFY786458 MPN786457:MPU786458 MZJ786457:MZQ786458 NJF786457:NJM786458 NTB786457:NTI786458 OCX786457:ODE786458 OMT786457:ONA786458 OWP786457:OWW786458 PGL786457:PGS786458 PQH786457:PQO786458 QAD786457:QAK786458 QJZ786457:QKG786458 QTV786457:QUC786458 RDR786457:RDY786458 RNN786457:RNU786458 RXJ786457:RXQ786458 SHF786457:SHM786458 SRB786457:SRI786458 TAX786457:TBE786458 TKT786457:TLA786458 TUP786457:TUW786458 UEL786457:UES786458 UOH786457:UOO786458 UYD786457:UYK786458 VHZ786457:VIG786458 VRV786457:VSC786458 WBR786457:WBY786458 WLN786457:WLU786458 WVJ786457:WVQ786458 B851993:I851994 IX851993:JE851994 ST851993:TA851994 ACP851993:ACW851994 AML851993:AMS851994 AWH851993:AWO851994 BGD851993:BGK851994 BPZ851993:BQG851994 BZV851993:CAC851994 CJR851993:CJY851994 CTN851993:CTU851994 DDJ851993:DDQ851994 DNF851993:DNM851994 DXB851993:DXI851994 EGX851993:EHE851994 EQT851993:ERA851994 FAP851993:FAW851994 FKL851993:FKS851994 FUH851993:FUO851994 GED851993:GEK851994 GNZ851993:GOG851994 GXV851993:GYC851994 HHR851993:HHY851994 HRN851993:HRU851994 IBJ851993:IBQ851994 ILF851993:ILM851994 IVB851993:IVI851994 JEX851993:JFE851994 JOT851993:JPA851994 JYP851993:JYW851994 KIL851993:KIS851994 KSH851993:KSO851994 LCD851993:LCK851994 LLZ851993:LMG851994 LVV851993:LWC851994 MFR851993:MFY851994 MPN851993:MPU851994 MZJ851993:MZQ851994 NJF851993:NJM851994 NTB851993:NTI851994 OCX851993:ODE851994 OMT851993:ONA851994 OWP851993:OWW851994 PGL851993:PGS851994 PQH851993:PQO851994 QAD851993:QAK851994 QJZ851993:QKG851994 QTV851993:QUC851994 RDR851993:RDY851994 RNN851993:RNU851994 RXJ851993:RXQ851994 SHF851993:SHM851994 SRB851993:SRI851994 TAX851993:TBE851994 TKT851993:TLA851994 TUP851993:TUW851994 UEL851993:UES851994 UOH851993:UOO851994 UYD851993:UYK851994 VHZ851993:VIG851994 VRV851993:VSC851994 WBR851993:WBY851994 WLN851993:WLU851994 WVJ851993:WVQ851994 B917529:I917530 IX917529:JE917530 ST917529:TA917530 ACP917529:ACW917530 AML917529:AMS917530 AWH917529:AWO917530 BGD917529:BGK917530 BPZ917529:BQG917530 BZV917529:CAC917530 CJR917529:CJY917530 CTN917529:CTU917530 DDJ917529:DDQ917530 DNF917529:DNM917530 DXB917529:DXI917530 EGX917529:EHE917530 EQT917529:ERA917530 FAP917529:FAW917530 FKL917529:FKS917530 FUH917529:FUO917530 GED917529:GEK917530 GNZ917529:GOG917530 GXV917529:GYC917530 HHR917529:HHY917530 HRN917529:HRU917530 IBJ917529:IBQ917530 ILF917529:ILM917530 IVB917529:IVI917530 JEX917529:JFE917530 JOT917529:JPA917530 JYP917529:JYW917530 KIL917529:KIS917530 KSH917529:KSO917530 LCD917529:LCK917530 LLZ917529:LMG917530 LVV917529:LWC917530 MFR917529:MFY917530 MPN917529:MPU917530 MZJ917529:MZQ917530 NJF917529:NJM917530 NTB917529:NTI917530 OCX917529:ODE917530 OMT917529:ONA917530 OWP917529:OWW917530 PGL917529:PGS917530 PQH917529:PQO917530 QAD917529:QAK917530 QJZ917529:QKG917530 QTV917529:QUC917530 RDR917529:RDY917530 RNN917529:RNU917530 RXJ917529:RXQ917530 SHF917529:SHM917530 SRB917529:SRI917530 TAX917529:TBE917530 TKT917529:TLA917530 TUP917529:TUW917530 UEL917529:UES917530 UOH917529:UOO917530 UYD917529:UYK917530 VHZ917529:VIG917530 VRV917529:VSC917530 WBR917529:WBY917530 WLN917529:WLU917530 WVJ917529:WVQ917530 B983065:I983066 IX983065:JE983066 ST983065:TA983066 ACP983065:ACW983066 AML983065:AMS983066 AWH983065:AWO983066 BGD983065:BGK983066 BPZ983065:BQG983066 BZV983065:CAC983066 CJR983065:CJY983066 CTN983065:CTU983066 DDJ983065:DDQ983066 DNF983065:DNM983066 DXB983065:DXI983066 EGX983065:EHE983066 EQT983065:ERA983066 FAP983065:FAW983066 FKL983065:FKS983066 FUH983065:FUO983066 GED983065:GEK983066 GNZ983065:GOG983066 GXV983065:GYC983066 HHR983065:HHY983066 HRN983065:HRU983066 IBJ983065:IBQ983066 ILF983065:ILM983066 IVB983065:IVI983066 JEX983065:JFE983066 JOT983065:JPA983066 JYP983065:JYW983066 KIL983065:KIS983066 KSH983065:KSO983066 LCD983065:LCK983066 LLZ983065:LMG983066 LVV983065:LWC983066 MFR983065:MFY983066 MPN983065:MPU983066 MZJ983065:MZQ983066 NJF983065:NJM983066 NTB983065:NTI983066 OCX983065:ODE983066 OMT983065:ONA983066 OWP983065:OWW983066 PGL983065:PGS983066 PQH983065:PQO983066 QAD983065:QAK983066 QJZ983065:QKG983066 QTV983065:QUC983066 RDR983065:RDY983066 RNN983065:RNU983066 RXJ983065:RXQ983066 SHF983065:SHM983066 SRB983065:SRI983066 TAX983065:TBE983066 TKT983065:TLA983066 TUP983065:TUW983066 UEL983065:UES983066 UOH983065:UOO983066 UYD983065:UYK983066 VHZ983065:VIG983066 VRV983065:VSC983066 WBR983065:WBY983066 WLN983065:WLU983066 WVJ983065:WVQ983066 B29:I30 IX29:JE30 ST29:TA30 ACP29:ACW30 AML29:AMS30 AWH29:AWO30 BGD29:BGK30 BPZ29:BQG30 BZV29:CAC30 CJR29:CJY30 CTN29:CTU30 DDJ29:DDQ30 DNF29:DNM30 DXB29:DXI30 EGX29:EHE30 EQT29:ERA30 FAP29:FAW30 FKL29:FKS30 FUH29:FUO30 GED29:GEK30 GNZ29:GOG30 GXV29:GYC30 HHR29:HHY30 HRN29:HRU30 IBJ29:IBQ30 ILF29:ILM30 IVB29:IVI30 JEX29:JFE30 JOT29:JPA30 JYP29:JYW30 KIL29:KIS30 KSH29:KSO30 LCD29:LCK30 LLZ29:LMG30 LVV29:LWC30 MFR29:MFY30 MPN29:MPU30 MZJ29:MZQ30 NJF29:NJM30 NTB29:NTI30 OCX29:ODE30 OMT29:ONA30 OWP29:OWW30 PGL29:PGS30 PQH29:PQO30 QAD29:QAK30 QJZ29:QKG30 QTV29:QUC30 RDR29:RDY30 RNN29:RNU30 RXJ29:RXQ30 SHF29:SHM30 SRB29:SRI30 TAX29:TBE30 TKT29:TLA30 TUP29:TUW30 UEL29:UES30 UOH29:UOO30 UYD29:UYK30 VHZ29:VIG30 VRV29:VSC30 WBR29:WBY30 WLN29:WLU30 WVJ29:WVQ30 B65565:I65566 IX65565:JE65566 ST65565:TA65566 ACP65565:ACW65566 AML65565:AMS65566 AWH65565:AWO65566 BGD65565:BGK65566 BPZ65565:BQG65566 BZV65565:CAC65566 CJR65565:CJY65566 CTN65565:CTU65566 DDJ65565:DDQ65566 DNF65565:DNM65566 DXB65565:DXI65566 EGX65565:EHE65566 EQT65565:ERA65566 FAP65565:FAW65566 FKL65565:FKS65566 FUH65565:FUO65566 GED65565:GEK65566 GNZ65565:GOG65566 GXV65565:GYC65566 HHR65565:HHY65566 HRN65565:HRU65566 IBJ65565:IBQ65566 ILF65565:ILM65566 IVB65565:IVI65566 JEX65565:JFE65566 JOT65565:JPA65566 JYP65565:JYW65566 KIL65565:KIS65566 KSH65565:KSO65566 LCD65565:LCK65566 LLZ65565:LMG65566 LVV65565:LWC65566 MFR65565:MFY65566 MPN65565:MPU65566 MZJ65565:MZQ65566 NJF65565:NJM65566 NTB65565:NTI65566 OCX65565:ODE65566 OMT65565:ONA65566 OWP65565:OWW65566 PGL65565:PGS65566 PQH65565:PQO65566 QAD65565:QAK65566 QJZ65565:QKG65566 QTV65565:QUC65566 RDR65565:RDY65566 RNN65565:RNU65566 RXJ65565:RXQ65566 SHF65565:SHM65566 SRB65565:SRI65566 TAX65565:TBE65566 TKT65565:TLA65566 TUP65565:TUW65566 UEL65565:UES65566 UOH65565:UOO65566 UYD65565:UYK65566 VHZ65565:VIG65566 VRV65565:VSC65566 WBR65565:WBY65566 WLN65565:WLU65566 WVJ65565:WVQ65566 B131101:I131102 IX131101:JE131102 ST131101:TA131102 ACP131101:ACW131102 AML131101:AMS131102 AWH131101:AWO131102 BGD131101:BGK131102 BPZ131101:BQG131102 BZV131101:CAC131102 CJR131101:CJY131102 CTN131101:CTU131102 DDJ131101:DDQ131102 DNF131101:DNM131102 DXB131101:DXI131102 EGX131101:EHE131102 EQT131101:ERA131102 FAP131101:FAW131102 FKL131101:FKS131102 FUH131101:FUO131102 GED131101:GEK131102 GNZ131101:GOG131102 GXV131101:GYC131102 HHR131101:HHY131102 HRN131101:HRU131102 IBJ131101:IBQ131102 ILF131101:ILM131102 IVB131101:IVI131102 JEX131101:JFE131102 JOT131101:JPA131102 JYP131101:JYW131102 KIL131101:KIS131102 KSH131101:KSO131102 LCD131101:LCK131102 LLZ131101:LMG131102 LVV131101:LWC131102 MFR131101:MFY131102 MPN131101:MPU131102 MZJ131101:MZQ131102 NJF131101:NJM131102 NTB131101:NTI131102 OCX131101:ODE131102 OMT131101:ONA131102 OWP131101:OWW131102 PGL131101:PGS131102 PQH131101:PQO131102 QAD131101:QAK131102 QJZ131101:QKG131102 QTV131101:QUC131102 RDR131101:RDY131102 RNN131101:RNU131102 RXJ131101:RXQ131102 SHF131101:SHM131102 SRB131101:SRI131102 TAX131101:TBE131102 TKT131101:TLA131102 TUP131101:TUW131102 UEL131101:UES131102 UOH131101:UOO131102 UYD131101:UYK131102 VHZ131101:VIG131102 VRV131101:VSC131102 WBR131101:WBY131102 WLN131101:WLU131102 WVJ131101:WVQ131102 B196637:I196638 IX196637:JE196638 ST196637:TA196638 ACP196637:ACW196638 AML196637:AMS196638 AWH196637:AWO196638 BGD196637:BGK196638 BPZ196637:BQG196638 BZV196637:CAC196638 CJR196637:CJY196638 CTN196637:CTU196638 DDJ196637:DDQ196638 DNF196637:DNM196638 DXB196637:DXI196638 EGX196637:EHE196638 EQT196637:ERA196638 FAP196637:FAW196638 FKL196637:FKS196638 FUH196637:FUO196638 GED196637:GEK196638 GNZ196637:GOG196638 GXV196637:GYC196638 HHR196637:HHY196638 HRN196637:HRU196638 IBJ196637:IBQ196638 ILF196637:ILM196638 IVB196637:IVI196638 JEX196637:JFE196638 JOT196637:JPA196638 JYP196637:JYW196638 KIL196637:KIS196638 KSH196637:KSO196638 LCD196637:LCK196638 LLZ196637:LMG196638 LVV196637:LWC196638 MFR196637:MFY196638 MPN196637:MPU196638 MZJ196637:MZQ196638 NJF196637:NJM196638 NTB196637:NTI196638 OCX196637:ODE196638 OMT196637:ONA196638 OWP196637:OWW196638 PGL196637:PGS196638 PQH196637:PQO196638 QAD196637:QAK196638 QJZ196637:QKG196638 QTV196637:QUC196638 RDR196637:RDY196638 RNN196637:RNU196638 RXJ196637:RXQ196638 SHF196637:SHM196638 SRB196637:SRI196638 TAX196637:TBE196638 TKT196637:TLA196638 TUP196637:TUW196638 UEL196637:UES196638 UOH196637:UOO196638 UYD196637:UYK196638 VHZ196637:VIG196638 VRV196637:VSC196638 WBR196637:WBY196638 WLN196637:WLU196638 WVJ196637:WVQ196638 B262173:I262174 IX262173:JE262174 ST262173:TA262174 ACP262173:ACW262174 AML262173:AMS262174 AWH262173:AWO262174 BGD262173:BGK262174 BPZ262173:BQG262174 BZV262173:CAC262174 CJR262173:CJY262174 CTN262173:CTU262174 DDJ262173:DDQ262174 DNF262173:DNM262174 DXB262173:DXI262174 EGX262173:EHE262174 EQT262173:ERA262174 FAP262173:FAW262174 FKL262173:FKS262174 FUH262173:FUO262174 GED262173:GEK262174 GNZ262173:GOG262174 GXV262173:GYC262174 HHR262173:HHY262174 HRN262173:HRU262174 IBJ262173:IBQ262174 ILF262173:ILM262174 IVB262173:IVI262174 JEX262173:JFE262174 JOT262173:JPA262174 JYP262173:JYW262174 KIL262173:KIS262174 KSH262173:KSO262174 LCD262173:LCK262174 LLZ262173:LMG262174 LVV262173:LWC262174 MFR262173:MFY262174 MPN262173:MPU262174 MZJ262173:MZQ262174 NJF262173:NJM262174 NTB262173:NTI262174 OCX262173:ODE262174 OMT262173:ONA262174 OWP262173:OWW262174 PGL262173:PGS262174 PQH262173:PQO262174 QAD262173:QAK262174 QJZ262173:QKG262174 QTV262173:QUC262174 RDR262173:RDY262174 RNN262173:RNU262174 RXJ262173:RXQ262174 SHF262173:SHM262174 SRB262173:SRI262174 TAX262173:TBE262174 TKT262173:TLA262174 TUP262173:TUW262174 UEL262173:UES262174 UOH262173:UOO262174 UYD262173:UYK262174 VHZ262173:VIG262174 VRV262173:VSC262174 WBR262173:WBY262174 WLN262173:WLU262174 WVJ262173:WVQ262174 B327709:I327710 IX327709:JE327710 ST327709:TA327710 ACP327709:ACW327710 AML327709:AMS327710 AWH327709:AWO327710 BGD327709:BGK327710 BPZ327709:BQG327710 BZV327709:CAC327710 CJR327709:CJY327710 CTN327709:CTU327710 DDJ327709:DDQ327710 DNF327709:DNM327710 DXB327709:DXI327710 EGX327709:EHE327710 EQT327709:ERA327710 FAP327709:FAW327710 FKL327709:FKS327710 FUH327709:FUO327710 GED327709:GEK327710 GNZ327709:GOG327710 GXV327709:GYC327710 HHR327709:HHY327710 HRN327709:HRU327710 IBJ327709:IBQ327710 ILF327709:ILM327710 IVB327709:IVI327710 JEX327709:JFE327710 JOT327709:JPA327710 JYP327709:JYW327710 KIL327709:KIS327710 KSH327709:KSO327710 LCD327709:LCK327710 LLZ327709:LMG327710 LVV327709:LWC327710 MFR327709:MFY327710 MPN327709:MPU327710 MZJ327709:MZQ327710 NJF327709:NJM327710 NTB327709:NTI327710 OCX327709:ODE327710 OMT327709:ONA327710 OWP327709:OWW327710 PGL327709:PGS327710 PQH327709:PQO327710 QAD327709:QAK327710 QJZ327709:QKG327710 QTV327709:QUC327710 RDR327709:RDY327710 RNN327709:RNU327710 RXJ327709:RXQ327710 SHF327709:SHM327710 SRB327709:SRI327710 TAX327709:TBE327710 TKT327709:TLA327710 TUP327709:TUW327710 UEL327709:UES327710 UOH327709:UOO327710 UYD327709:UYK327710 VHZ327709:VIG327710 VRV327709:VSC327710 WBR327709:WBY327710 WLN327709:WLU327710 WVJ327709:WVQ327710 B393245:I393246 IX393245:JE393246 ST393245:TA393246 ACP393245:ACW393246 AML393245:AMS393246 AWH393245:AWO393246 BGD393245:BGK393246 BPZ393245:BQG393246 BZV393245:CAC393246 CJR393245:CJY393246 CTN393245:CTU393246 DDJ393245:DDQ393246 DNF393245:DNM393246 DXB393245:DXI393246 EGX393245:EHE393246 EQT393245:ERA393246 FAP393245:FAW393246 FKL393245:FKS393246 FUH393245:FUO393246 GED393245:GEK393246 GNZ393245:GOG393246 GXV393245:GYC393246 HHR393245:HHY393246 HRN393245:HRU393246 IBJ393245:IBQ393246 ILF393245:ILM393246 IVB393245:IVI393246 JEX393245:JFE393246 JOT393245:JPA393246 JYP393245:JYW393246 KIL393245:KIS393246 KSH393245:KSO393246 LCD393245:LCK393246 LLZ393245:LMG393246 LVV393245:LWC393246 MFR393245:MFY393246 MPN393245:MPU393246 MZJ393245:MZQ393246 NJF393245:NJM393246 NTB393245:NTI393246 OCX393245:ODE393246 OMT393245:ONA393246 OWP393245:OWW393246 PGL393245:PGS393246 PQH393245:PQO393246 QAD393245:QAK393246 QJZ393245:QKG393246 QTV393245:QUC393246 RDR393245:RDY393246 RNN393245:RNU393246 RXJ393245:RXQ393246 SHF393245:SHM393246 SRB393245:SRI393246 TAX393245:TBE393246 TKT393245:TLA393246 TUP393245:TUW393246 UEL393245:UES393246 UOH393245:UOO393246 UYD393245:UYK393246 VHZ393245:VIG393246 VRV393245:VSC393246 WBR393245:WBY393246 WLN393245:WLU393246 WVJ393245:WVQ393246 B458781:I458782 IX458781:JE458782 ST458781:TA458782 ACP458781:ACW458782 AML458781:AMS458782 AWH458781:AWO458782 BGD458781:BGK458782 BPZ458781:BQG458782 BZV458781:CAC458782 CJR458781:CJY458782 CTN458781:CTU458782 DDJ458781:DDQ458782 DNF458781:DNM458782 DXB458781:DXI458782 EGX458781:EHE458782 EQT458781:ERA458782 FAP458781:FAW458782 FKL458781:FKS458782 FUH458781:FUO458782 GED458781:GEK458782 GNZ458781:GOG458782 GXV458781:GYC458782 HHR458781:HHY458782 HRN458781:HRU458782 IBJ458781:IBQ458782 ILF458781:ILM458782 IVB458781:IVI458782 JEX458781:JFE458782 JOT458781:JPA458782 JYP458781:JYW458782 KIL458781:KIS458782 KSH458781:KSO458782 LCD458781:LCK458782 LLZ458781:LMG458782 LVV458781:LWC458782 MFR458781:MFY458782 MPN458781:MPU458782 MZJ458781:MZQ458782 NJF458781:NJM458782 NTB458781:NTI458782 OCX458781:ODE458782 OMT458781:ONA458782 OWP458781:OWW458782 PGL458781:PGS458782 PQH458781:PQO458782 QAD458781:QAK458782 QJZ458781:QKG458782 QTV458781:QUC458782 RDR458781:RDY458782 RNN458781:RNU458782 RXJ458781:RXQ458782 SHF458781:SHM458782 SRB458781:SRI458782 TAX458781:TBE458782 TKT458781:TLA458782 TUP458781:TUW458782 UEL458781:UES458782 UOH458781:UOO458782 UYD458781:UYK458782 VHZ458781:VIG458782 VRV458781:VSC458782 WBR458781:WBY458782 WLN458781:WLU458782 WVJ458781:WVQ458782 B524317:I524318 IX524317:JE524318 ST524317:TA524318 ACP524317:ACW524318 AML524317:AMS524318 AWH524317:AWO524318 BGD524317:BGK524318 BPZ524317:BQG524318 BZV524317:CAC524318 CJR524317:CJY524318 CTN524317:CTU524318 DDJ524317:DDQ524318 DNF524317:DNM524318 DXB524317:DXI524318 EGX524317:EHE524318 EQT524317:ERA524318 FAP524317:FAW524318 FKL524317:FKS524318 FUH524317:FUO524318 GED524317:GEK524318 GNZ524317:GOG524318 GXV524317:GYC524318 HHR524317:HHY524318 HRN524317:HRU524318 IBJ524317:IBQ524318 ILF524317:ILM524318 IVB524317:IVI524318 JEX524317:JFE524318 JOT524317:JPA524318 JYP524317:JYW524318 KIL524317:KIS524318 KSH524317:KSO524318 LCD524317:LCK524318 LLZ524317:LMG524318 LVV524317:LWC524318 MFR524317:MFY524318 MPN524317:MPU524318 MZJ524317:MZQ524318 NJF524317:NJM524318 NTB524317:NTI524318 OCX524317:ODE524318 OMT524317:ONA524318 OWP524317:OWW524318 PGL524317:PGS524318 PQH524317:PQO524318 QAD524317:QAK524318 QJZ524317:QKG524318 QTV524317:QUC524318 RDR524317:RDY524318 RNN524317:RNU524318 RXJ524317:RXQ524318 SHF524317:SHM524318 SRB524317:SRI524318 TAX524317:TBE524318 TKT524317:TLA524318 TUP524317:TUW524318 UEL524317:UES524318 UOH524317:UOO524318 UYD524317:UYK524318 VHZ524317:VIG524318 VRV524317:VSC524318 WBR524317:WBY524318 WLN524317:WLU524318 WVJ524317:WVQ524318 B589853:I589854 IX589853:JE589854 ST589853:TA589854 ACP589853:ACW589854 AML589853:AMS589854 AWH589853:AWO589854 BGD589853:BGK589854 BPZ589853:BQG589854 BZV589853:CAC589854 CJR589853:CJY589854 CTN589853:CTU589854 DDJ589853:DDQ589854 DNF589853:DNM589854 DXB589853:DXI589854 EGX589853:EHE589854 EQT589853:ERA589854 FAP589853:FAW589854 FKL589853:FKS589854 FUH589853:FUO589854 GED589853:GEK589854 GNZ589853:GOG589854 GXV589853:GYC589854 HHR589853:HHY589854 HRN589853:HRU589854 IBJ589853:IBQ589854 ILF589853:ILM589854 IVB589853:IVI589854 JEX589853:JFE589854 JOT589853:JPA589854 JYP589853:JYW589854 KIL589853:KIS589854 KSH589853:KSO589854 LCD589853:LCK589854 LLZ589853:LMG589854 LVV589853:LWC589854 MFR589853:MFY589854 MPN589853:MPU589854 MZJ589853:MZQ589854 NJF589853:NJM589854 NTB589853:NTI589854 OCX589853:ODE589854 OMT589853:ONA589854 OWP589853:OWW589854 PGL589853:PGS589854 PQH589853:PQO589854 QAD589853:QAK589854 QJZ589853:QKG589854 QTV589853:QUC589854 RDR589853:RDY589854 RNN589853:RNU589854 RXJ589853:RXQ589854 SHF589853:SHM589854 SRB589853:SRI589854 TAX589853:TBE589854 TKT589853:TLA589854 TUP589853:TUW589854 UEL589853:UES589854 UOH589853:UOO589854 UYD589853:UYK589854 VHZ589853:VIG589854 VRV589853:VSC589854 WBR589853:WBY589854 WLN589853:WLU589854 WVJ589853:WVQ589854 B655389:I655390 IX655389:JE655390 ST655389:TA655390 ACP655389:ACW655390 AML655389:AMS655390 AWH655389:AWO655390 BGD655389:BGK655390 BPZ655389:BQG655390 BZV655389:CAC655390 CJR655389:CJY655390 CTN655389:CTU655390 DDJ655389:DDQ655390 DNF655389:DNM655390 DXB655389:DXI655390 EGX655389:EHE655390 EQT655389:ERA655390 FAP655389:FAW655390 FKL655389:FKS655390 FUH655389:FUO655390 GED655389:GEK655390 GNZ655389:GOG655390 GXV655389:GYC655390 HHR655389:HHY655390 HRN655389:HRU655390 IBJ655389:IBQ655390 ILF655389:ILM655390 IVB655389:IVI655390 JEX655389:JFE655390 JOT655389:JPA655390 JYP655389:JYW655390 KIL655389:KIS655390 KSH655389:KSO655390 LCD655389:LCK655390 LLZ655389:LMG655390 LVV655389:LWC655390 MFR655389:MFY655390 MPN655389:MPU655390 MZJ655389:MZQ655390 NJF655389:NJM655390 NTB655389:NTI655390 OCX655389:ODE655390 OMT655389:ONA655390 OWP655389:OWW655390 PGL655389:PGS655390 PQH655389:PQO655390 QAD655389:QAK655390 QJZ655389:QKG655390 QTV655389:QUC655390 RDR655389:RDY655390 RNN655389:RNU655390 RXJ655389:RXQ655390 SHF655389:SHM655390 SRB655389:SRI655390 TAX655389:TBE655390 TKT655389:TLA655390 TUP655389:TUW655390 UEL655389:UES655390 UOH655389:UOO655390 UYD655389:UYK655390 VHZ655389:VIG655390 VRV655389:VSC655390 WBR655389:WBY655390 WLN655389:WLU655390 WVJ655389:WVQ655390 B720925:I720926 IX720925:JE720926 ST720925:TA720926 ACP720925:ACW720926 AML720925:AMS720926 AWH720925:AWO720926 BGD720925:BGK720926 BPZ720925:BQG720926 BZV720925:CAC720926 CJR720925:CJY720926 CTN720925:CTU720926 DDJ720925:DDQ720926 DNF720925:DNM720926 DXB720925:DXI720926 EGX720925:EHE720926 EQT720925:ERA720926 FAP720925:FAW720926 FKL720925:FKS720926 FUH720925:FUO720926 GED720925:GEK720926 GNZ720925:GOG720926 GXV720925:GYC720926 HHR720925:HHY720926 HRN720925:HRU720926 IBJ720925:IBQ720926 ILF720925:ILM720926 IVB720925:IVI720926 JEX720925:JFE720926 JOT720925:JPA720926 JYP720925:JYW720926 KIL720925:KIS720926 KSH720925:KSO720926 LCD720925:LCK720926 LLZ720925:LMG720926 LVV720925:LWC720926 MFR720925:MFY720926 MPN720925:MPU720926 MZJ720925:MZQ720926 NJF720925:NJM720926 NTB720925:NTI720926 OCX720925:ODE720926 OMT720925:ONA720926 OWP720925:OWW720926 PGL720925:PGS720926 PQH720925:PQO720926 QAD720925:QAK720926 QJZ720925:QKG720926 QTV720925:QUC720926 RDR720925:RDY720926 RNN720925:RNU720926 RXJ720925:RXQ720926 SHF720925:SHM720926 SRB720925:SRI720926 TAX720925:TBE720926 TKT720925:TLA720926 TUP720925:TUW720926 UEL720925:UES720926 UOH720925:UOO720926 UYD720925:UYK720926 VHZ720925:VIG720926 VRV720925:VSC720926 WBR720925:WBY720926 WLN720925:WLU720926 WVJ720925:WVQ720926 B786461:I786462 IX786461:JE786462 ST786461:TA786462 ACP786461:ACW786462 AML786461:AMS786462 AWH786461:AWO786462 BGD786461:BGK786462 BPZ786461:BQG786462 BZV786461:CAC786462 CJR786461:CJY786462 CTN786461:CTU786462 DDJ786461:DDQ786462 DNF786461:DNM786462 DXB786461:DXI786462 EGX786461:EHE786462 EQT786461:ERA786462 FAP786461:FAW786462 FKL786461:FKS786462 FUH786461:FUO786462 GED786461:GEK786462 GNZ786461:GOG786462 GXV786461:GYC786462 HHR786461:HHY786462 HRN786461:HRU786462 IBJ786461:IBQ786462 ILF786461:ILM786462 IVB786461:IVI786462 JEX786461:JFE786462 JOT786461:JPA786462 JYP786461:JYW786462 KIL786461:KIS786462 KSH786461:KSO786462 LCD786461:LCK786462 LLZ786461:LMG786462 LVV786461:LWC786462 MFR786461:MFY786462 MPN786461:MPU786462 MZJ786461:MZQ786462 NJF786461:NJM786462 NTB786461:NTI786462 OCX786461:ODE786462 OMT786461:ONA786462 OWP786461:OWW786462 PGL786461:PGS786462 PQH786461:PQO786462 QAD786461:QAK786462 QJZ786461:QKG786462 QTV786461:QUC786462 RDR786461:RDY786462 RNN786461:RNU786462 RXJ786461:RXQ786462 SHF786461:SHM786462 SRB786461:SRI786462 TAX786461:TBE786462 TKT786461:TLA786462 TUP786461:TUW786462 UEL786461:UES786462 UOH786461:UOO786462 UYD786461:UYK786462 VHZ786461:VIG786462 VRV786461:VSC786462 WBR786461:WBY786462 WLN786461:WLU786462 WVJ786461:WVQ786462 B851997:I851998 IX851997:JE851998 ST851997:TA851998 ACP851997:ACW851998 AML851997:AMS851998 AWH851997:AWO851998 BGD851997:BGK851998 BPZ851997:BQG851998 BZV851997:CAC851998 CJR851997:CJY851998 CTN851997:CTU851998 DDJ851997:DDQ851998 DNF851997:DNM851998 DXB851997:DXI851998 EGX851997:EHE851998 EQT851997:ERA851998 FAP851997:FAW851998 FKL851997:FKS851998 FUH851997:FUO851998 GED851997:GEK851998 GNZ851997:GOG851998 GXV851997:GYC851998 HHR851997:HHY851998 HRN851997:HRU851998 IBJ851997:IBQ851998 ILF851997:ILM851998 IVB851997:IVI851998 JEX851997:JFE851998 JOT851997:JPA851998 JYP851997:JYW851998 KIL851997:KIS851998 KSH851997:KSO851998 LCD851997:LCK851998 LLZ851997:LMG851998 LVV851997:LWC851998 MFR851997:MFY851998 MPN851997:MPU851998 MZJ851997:MZQ851998 NJF851997:NJM851998 NTB851997:NTI851998 OCX851997:ODE851998 OMT851997:ONA851998 OWP851997:OWW851998 PGL851997:PGS851998 PQH851997:PQO851998 QAD851997:QAK851998 QJZ851997:QKG851998 QTV851997:QUC851998 RDR851997:RDY851998 RNN851997:RNU851998 RXJ851997:RXQ851998 SHF851997:SHM851998 SRB851997:SRI851998 TAX851997:TBE851998 TKT851997:TLA851998 TUP851997:TUW851998 UEL851997:UES851998 UOH851997:UOO851998 UYD851997:UYK851998 VHZ851997:VIG851998 VRV851997:VSC851998 WBR851997:WBY851998 WLN851997:WLU851998 WVJ851997:WVQ851998 B917533:I917534 IX917533:JE917534 ST917533:TA917534 ACP917533:ACW917534 AML917533:AMS917534 AWH917533:AWO917534 BGD917533:BGK917534 BPZ917533:BQG917534 BZV917533:CAC917534 CJR917533:CJY917534 CTN917533:CTU917534 DDJ917533:DDQ917534 DNF917533:DNM917534 DXB917533:DXI917534 EGX917533:EHE917534 EQT917533:ERA917534 FAP917533:FAW917534 FKL917533:FKS917534 FUH917533:FUO917534 GED917533:GEK917534 GNZ917533:GOG917534 GXV917533:GYC917534 HHR917533:HHY917534 HRN917533:HRU917534 IBJ917533:IBQ917534 ILF917533:ILM917534 IVB917533:IVI917534 JEX917533:JFE917534 JOT917533:JPA917534 JYP917533:JYW917534 KIL917533:KIS917534 KSH917533:KSO917534 LCD917533:LCK917534 LLZ917533:LMG917534 LVV917533:LWC917534 MFR917533:MFY917534 MPN917533:MPU917534 MZJ917533:MZQ917534 NJF917533:NJM917534 NTB917533:NTI917534 OCX917533:ODE917534 OMT917533:ONA917534 OWP917533:OWW917534 PGL917533:PGS917534 PQH917533:PQO917534 QAD917533:QAK917534 QJZ917533:QKG917534 QTV917533:QUC917534 RDR917533:RDY917534 RNN917533:RNU917534 RXJ917533:RXQ917534 SHF917533:SHM917534 SRB917533:SRI917534 TAX917533:TBE917534 TKT917533:TLA917534 TUP917533:TUW917534 UEL917533:UES917534 UOH917533:UOO917534 UYD917533:UYK917534 VHZ917533:VIG917534 VRV917533:VSC917534 WBR917533:WBY917534 WLN917533:WLU917534 WVJ917533:WVQ917534 B983069:I983070 IX983069:JE983070 ST983069:TA983070 ACP983069:ACW983070 AML983069:AMS983070 AWH983069:AWO983070 BGD983069:BGK983070 BPZ983069:BQG983070 BZV983069:CAC983070 CJR983069:CJY983070 CTN983069:CTU983070 DDJ983069:DDQ983070 DNF983069:DNM983070 DXB983069:DXI983070 EGX983069:EHE983070 EQT983069:ERA983070 FAP983069:FAW983070 FKL983069:FKS983070 FUH983069:FUO983070 GED983069:GEK983070 GNZ983069:GOG983070 GXV983069:GYC983070 HHR983069:HHY983070 HRN983069:HRU983070 IBJ983069:IBQ983070 ILF983069:ILM983070 IVB983069:IVI983070 JEX983069:JFE983070 JOT983069:JPA983070 JYP983069:JYW983070 KIL983069:KIS983070 KSH983069:KSO983070 LCD983069:LCK983070 LLZ983069:LMG983070 LVV983069:LWC983070 MFR983069:MFY983070 MPN983069:MPU983070 MZJ983069:MZQ983070 NJF983069:NJM983070 NTB983069:NTI983070 OCX983069:ODE983070 OMT983069:ONA983070 OWP983069:OWW983070 PGL983069:PGS983070 PQH983069:PQO983070 QAD983069:QAK983070 QJZ983069:QKG983070 QTV983069:QUC983070 RDR983069:RDY983070 RNN983069:RNU983070 RXJ983069:RXQ983070 SHF983069:SHM983070 SRB983069:SRI983070 TAX983069:TBE983070 TKT983069:TLA983070 TUP983069:TUW983070 UEL983069:UES983070 UOH983069:UOO983070 UYD983069:UYK983070 VHZ983069:VIG983070 VRV983069:VSC983070 WBR983069:WBY983070 WLN983069:WLU983070 WVJ983069:WVQ983070 B32:I33 IX32:JE33 ST32:TA33 ACP32:ACW33 AML32:AMS33 AWH32:AWO33 BGD32:BGK33 BPZ32:BQG33 BZV32:CAC33 CJR32:CJY33 CTN32:CTU33 DDJ32:DDQ33 DNF32:DNM33 DXB32:DXI33 EGX32:EHE33 EQT32:ERA33 FAP32:FAW33 FKL32:FKS33 FUH32:FUO33 GED32:GEK33 GNZ32:GOG33 GXV32:GYC33 HHR32:HHY33 HRN32:HRU33 IBJ32:IBQ33 ILF32:ILM33 IVB32:IVI33 JEX32:JFE33 JOT32:JPA33 JYP32:JYW33 KIL32:KIS33 KSH32:KSO33 LCD32:LCK33 LLZ32:LMG33 LVV32:LWC33 MFR32:MFY33 MPN32:MPU33 MZJ32:MZQ33 NJF32:NJM33 NTB32:NTI33 OCX32:ODE33 OMT32:ONA33 OWP32:OWW33 PGL32:PGS33 PQH32:PQO33 QAD32:QAK33 QJZ32:QKG33 QTV32:QUC33 RDR32:RDY33 RNN32:RNU33 RXJ32:RXQ33 SHF32:SHM33 SRB32:SRI33 TAX32:TBE33 TKT32:TLA33 TUP32:TUW33 UEL32:UES33 UOH32:UOO33 UYD32:UYK33 VHZ32:VIG33 VRV32:VSC33 WBR32:WBY33 WLN32:WLU33 WVJ32:WVQ33 B65568:I65569 IX65568:JE65569 ST65568:TA65569 ACP65568:ACW65569 AML65568:AMS65569 AWH65568:AWO65569 BGD65568:BGK65569 BPZ65568:BQG65569 BZV65568:CAC65569 CJR65568:CJY65569 CTN65568:CTU65569 DDJ65568:DDQ65569 DNF65568:DNM65569 DXB65568:DXI65569 EGX65568:EHE65569 EQT65568:ERA65569 FAP65568:FAW65569 FKL65568:FKS65569 FUH65568:FUO65569 GED65568:GEK65569 GNZ65568:GOG65569 GXV65568:GYC65569 HHR65568:HHY65569 HRN65568:HRU65569 IBJ65568:IBQ65569 ILF65568:ILM65569 IVB65568:IVI65569 JEX65568:JFE65569 JOT65568:JPA65569 JYP65568:JYW65569 KIL65568:KIS65569 KSH65568:KSO65569 LCD65568:LCK65569 LLZ65568:LMG65569 LVV65568:LWC65569 MFR65568:MFY65569 MPN65568:MPU65569 MZJ65568:MZQ65569 NJF65568:NJM65569 NTB65568:NTI65569 OCX65568:ODE65569 OMT65568:ONA65569 OWP65568:OWW65569 PGL65568:PGS65569 PQH65568:PQO65569 QAD65568:QAK65569 QJZ65568:QKG65569 QTV65568:QUC65569 RDR65568:RDY65569 RNN65568:RNU65569 RXJ65568:RXQ65569 SHF65568:SHM65569 SRB65568:SRI65569 TAX65568:TBE65569 TKT65568:TLA65569 TUP65568:TUW65569 UEL65568:UES65569 UOH65568:UOO65569 UYD65568:UYK65569 VHZ65568:VIG65569 VRV65568:VSC65569 WBR65568:WBY65569 WLN65568:WLU65569 WVJ65568:WVQ65569 B131104:I131105 IX131104:JE131105 ST131104:TA131105 ACP131104:ACW131105 AML131104:AMS131105 AWH131104:AWO131105 BGD131104:BGK131105 BPZ131104:BQG131105 BZV131104:CAC131105 CJR131104:CJY131105 CTN131104:CTU131105 DDJ131104:DDQ131105 DNF131104:DNM131105 DXB131104:DXI131105 EGX131104:EHE131105 EQT131104:ERA131105 FAP131104:FAW131105 FKL131104:FKS131105 FUH131104:FUO131105 GED131104:GEK131105 GNZ131104:GOG131105 GXV131104:GYC131105 HHR131104:HHY131105 HRN131104:HRU131105 IBJ131104:IBQ131105 ILF131104:ILM131105 IVB131104:IVI131105 JEX131104:JFE131105 JOT131104:JPA131105 JYP131104:JYW131105 KIL131104:KIS131105 KSH131104:KSO131105 LCD131104:LCK131105 LLZ131104:LMG131105 LVV131104:LWC131105 MFR131104:MFY131105 MPN131104:MPU131105 MZJ131104:MZQ131105 NJF131104:NJM131105 NTB131104:NTI131105 OCX131104:ODE131105 OMT131104:ONA131105 OWP131104:OWW131105 PGL131104:PGS131105 PQH131104:PQO131105 QAD131104:QAK131105 QJZ131104:QKG131105 QTV131104:QUC131105 RDR131104:RDY131105 RNN131104:RNU131105 RXJ131104:RXQ131105 SHF131104:SHM131105 SRB131104:SRI131105 TAX131104:TBE131105 TKT131104:TLA131105 TUP131104:TUW131105 UEL131104:UES131105 UOH131104:UOO131105 UYD131104:UYK131105 VHZ131104:VIG131105 VRV131104:VSC131105 WBR131104:WBY131105 WLN131104:WLU131105 WVJ131104:WVQ131105 B196640:I196641 IX196640:JE196641 ST196640:TA196641 ACP196640:ACW196641 AML196640:AMS196641 AWH196640:AWO196641 BGD196640:BGK196641 BPZ196640:BQG196641 BZV196640:CAC196641 CJR196640:CJY196641 CTN196640:CTU196641 DDJ196640:DDQ196641 DNF196640:DNM196641 DXB196640:DXI196641 EGX196640:EHE196641 EQT196640:ERA196641 FAP196640:FAW196641 FKL196640:FKS196641 FUH196640:FUO196641 GED196640:GEK196641 GNZ196640:GOG196641 GXV196640:GYC196641 HHR196640:HHY196641 HRN196640:HRU196641 IBJ196640:IBQ196641 ILF196640:ILM196641 IVB196640:IVI196641 JEX196640:JFE196641 JOT196640:JPA196641 JYP196640:JYW196641 KIL196640:KIS196641 KSH196640:KSO196641 LCD196640:LCK196641 LLZ196640:LMG196641 LVV196640:LWC196641 MFR196640:MFY196641 MPN196640:MPU196641 MZJ196640:MZQ196641 NJF196640:NJM196641 NTB196640:NTI196641 OCX196640:ODE196641 OMT196640:ONA196641 OWP196640:OWW196641 PGL196640:PGS196641 PQH196640:PQO196641 QAD196640:QAK196641 QJZ196640:QKG196641 QTV196640:QUC196641 RDR196640:RDY196641 RNN196640:RNU196641 RXJ196640:RXQ196641 SHF196640:SHM196641 SRB196640:SRI196641 TAX196640:TBE196641 TKT196640:TLA196641 TUP196640:TUW196641 UEL196640:UES196641 UOH196640:UOO196641 UYD196640:UYK196641 VHZ196640:VIG196641 VRV196640:VSC196641 WBR196640:WBY196641 WLN196640:WLU196641 WVJ196640:WVQ196641 B262176:I262177 IX262176:JE262177 ST262176:TA262177 ACP262176:ACW262177 AML262176:AMS262177 AWH262176:AWO262177 BGD262176:BGK262177 BPZ262176:BQG262177 BZV262176:CAC262177 CJR262176:CJY262177 CTN262176:CTU262177 DDJ262176:DDQ262177 DNF262176:DNM262177 DXB262176:DXI262177 EGX262176:EHE262177 EQT262176:ERA262177 FAP262176:FAW262177 FKL262176:FKS262177 FUH262176:FUO262177 GED262176:GEK262177 GNZ262176:GOG262177 GXV262176:GYC262177 HHR262176:HHY262177 HRN262176:HRU262177 IBJ262176:IBQ262177 ILF262176:ILM262177 IVB262176:IVI262177 JEX262176:JFE262177 JOT262176:JPA262177 JYP262176:JYW262177 KIL262176:KIS262177 KSH262176:KSO262177 LCD262176:LCK262177 LLZ262176:LMG262177 LVV262176:LWC262177 MFR262176:MFY262177 MPN262176:MPU262177 MZJ262176:MZQ262177 NJF262176:NJM262177 NTB262176:NTI262177 OCX262176:ODE262177 OMT262176:ONA262177 OWP262176:OWW262177 PGL262176:PGS262177 PQH262176:PQO262177 QAD262176:QAK262177 QJZ262176:QKG262177 QTV262176:QUC262177 RDR262176:RDY262177 RNN262176:RNU262177 RXJ262176:RXQ262177 SHF262176:SHM262177 SRB262176:SRI262177 TAX262176:TBE262177 TKT262176:TLA262177 TUP262176:TUW262177 UEL262176:UES262177 UOH262176:UOO262177 UYD262176:UYK262177 VHZ262176:VIG262177 VRV262176:VSC262177 WBR262176:WBY262177 WLN262176:WLU262177 WVJ262176:WVQ262177 B327712:I327713 IX327712:JE327713 ST327712:TA327713 ACP327712:ACW327713 AML327712:AMS327713 AWH327712:AWO327713 BGD327712:BGK327713 BPZ327712:BQG327713 BZV327712:CAC327713 CJR327712:CJY327713 CTN327712:CTU327713 DDJ327712:DDQ327713 DNF327712:DNM327713 DXB327712:DXI327713 EGX327712:EHE327713 EQT327712:ERA327713 FAP327712:FAW327713 FKL327712:FKS327713 FUH327712:FUO327713 GED327712:GEK327713 GNZ327712:GOG327713 GXV327712:GYC327713 HHR327712:HHY327713 HRN327712:HRU327713 IBJ327712:IBQ327713 ILF327712:ILM327713 IVB327712:IVI327713 JEX327712:JFE327713 JOT327712:JPA327713 JYP327712:JYW327713 KIL327712:KIS327713 KSH327712:KSO327713 LCD327712:LCK327713 LLZ327712:LMG327713 LVV327712:LWC327713 MFR327712:MFY327713 MPN327712:MPU327713 MZJ327712:MZQ327713 NJF327712:NJM327713 NTB327712:NTI327713 OCX327712:ODE327713 OMT327712:ONA327713 OWP327712:OWW327713 PGL327712:PGS327713 PQH327712:PQO327713 QAD327712:QAK327713 QJZ327712:QKG327713 QTV327712:QUC327713 RDR327712:RDY327713 RNN327712:RNU327713 RXJ327712:RXQ327713 SHF327712:SHM327713 SRB327712:SRI327713 TAX327712:TBE327713 TKT327712:TLA327713 TUP327712:TUW327713 UEL327712:UES327713 UOH327712:UOO327713 UYD327712:UYK327713 VHZ327712:VIG327713 VRV327712:VSC327713 WBR327712:WBY327713 WLN327712:WLU327713 WVJ327712:WVQ327713 B393248:I393249 IX393248:JE393249 ST393248:TA393249 ACP393248:ACW393249 AML393248:AMS393249 AWH393248:AWO393249 BGD393248:BGK393249 BPZ393248:BQG393249 BZV393248:CAC393249 CJR393248:CJY393249 CTN393248:CTU393249 DDJ393248:DDQ393249 DNF393248:DNM393249 DXB393248:DXI393249 EGX393248:EHE393249 EQT393248:ERA393249 FAP393248:FAW393249 FKL393248:FKS393249 FUH393248:FUO393249 GED393248:GEK393249 GNZ393248:GOG393249 GXV393248:GYC393249 HHR393248:HHY393249 HRN393248:HRU393249 IBJ393248:IBQ393249 ILF393248:ILM393249 IVB393248:IVI393249 JEX393248:JFE393249 JOT393248:JPA393249 JYP393248:JYW393249 KIL393248:KIS393249 KSH393248:KSO393249 LCD393248:LCK393249 LLZ393248:LMG393249 LVV393248:LWC393249 MFR393248:MFY393249 MPN393248:MPU393249 MZJ393248:MZQ393249 NJF393248:NJM393249 NTB393248:NTI393249 OCX393248:ODE393249 OMT393248:ONA393249 OWP393248:OWW393249 PGL393248:PGS393249 PQH393248:PQO393249 QAD393248:QAK393249 QJZ393248:QKG393249 QTV393248:QUC393249 RDR393248:RDY393249 RNN393248:RNU393249 RXJ393248:RXQ393249 SHF393248:SHM393249 SRB393248:SRI393249 TAX393248:TBE393249 TKT393248:TLA393249 TUP393248:TUW393249 UEL393248:UES393249 UOH393248:UOO393249 UYD393248:UYK393249 VHZ393248:VIG393249 VRV393248:VSC393249 WBR393248:WBY393249 WLN393248:WLU393249 WVJ393248:WVQ393249 B458784:I458785 IX458784:JE458785 ST458784:TA458785 ACP458784:ACW458785 AML458784:AMS458785 AWH458784:AWO458785 BGD458784:BGK458785 BPZ458784:BQG458785 BZV458784:CAC458785 CJR458784:CJY458785 CTN458784:CTU458785 DDJ458784:DDQ458785 DNF458784:DNM458785 DXB458784:DXI458785 EGX458784:EHE458785 EQT458784:ERA458785 FAP458784:FAW458785 FKL458784:FKS458785 FUH458784:FUO458785 GED458784:GEK458785 GNZ458784:GOG458785 GXV458784:GYC458785 HHR458784:HHY458785 HRN458784:HRU458785 IBJ458784:IBQ458785 ILF458784:ILM458785 IVB458784:IVI458785 JEX458784:JFE458785 JOT458784:JPA458785 JYP458784:JYW458785 KIL458784:KIS458785 KSH458784:KSO458785 LCD458784:LCK458785 LLZ458784:LMG458785 LVV458784:LWC458785 MFR458784:MFY458785 MPN458784:MPU458785 MZJ458784:MZQ458785 NJF458784:NJM458785 NTB458784:NTI458785 OCX458784:ODE458785 OMT458784:ONA458785 OWP458784:OWW458785 PGL458784:PGS458785 PQH458784:PQO458785 QAD458784:QAK458785 QJZ458784:QKG458785 QTV458784:QUC458785 RDR458784:RDY458785 RNN458784:RNU458785 RXJ458784:RXQ458785 SHF458784:SHM458785 SRB458784:SRI458785 TAX458784:TBE458785 TKT458784:TLA458785 TUP458784:TUW458785 UEL458784:UES458785 UOH458784:UOO458785 UYD458784:UYK458785 VHZ458784:VIG458785 VRV458784:VSC458785 WBR458784:WBY458785 WLN458784:WLU458785 WVJ458784:WVQ458785 B524320:I524321 IX524320:JE524321 ST524320:TA524321 ACP524320:ACW524321 AML524320:AMS524321 AWH524320:AWO524321 BGD524320:BGK524321 BPZ524320:BQG524321 BZV524320:CAC524321 CJR524320:CJY524321 CTN524320:CTU524321 DDJ524320:DDQ524321 DNF524320:DNM524321 DXB524320:DXI524321 EGX524320:EHE524321 EQT524320:ERA524321 FAP524320:FAW524321 FKL524320:FKS524321 FUH524320:FUO524321 GED524320:GEK524321 GNZ524320:GOG524321 GXV524320:GYC524321 HHR524320:HHY524321 HRN524320:HRU524321 IBJ524320:IBQ524321 ILF524320:ILM524321 IVB524320:IVI524321 JEX524320:JFE524321 JOT524320:JPA524321 JYP524320:JYW524321 KIL524320:KIS524321 KSH524320:KSO524321 LCD524320:LCK524321 LLZ524320:LMG524321 LVV524320:LWC524321 MFR524320:MFY524321 MPN524320:MPU524321 MZJ524320:MZQ524321 NJF524320:NJM524321 NTB524320:NTI524321 OCX524320:ODE524321 OMT524320:ONA524321 OWP524320:OWW524321 PGL524320:PGS524321 PQH524320:PQO524321 QAD524320:QAK524321 QJZ524320:QKG524321 QTV524320:QUC524321 RDR524320:RDY524321 RNN524320:RNU524321 RXJ524320:RXQ524321 SHF524320:SHM524321 SRB524320:SRI524321 TAX524320:TBE524321 TKT524320:TLA524321 TUP524320:TUW524321 UEL524320:UES524321 UOH524320:UOO524321 UYD524320:UYK524321 VHZ524320:VIG524321 VRV524320:VSC524321 WBR524320:WBY524321 WLN524320:WLU524321 WVJ524320:WVQ524321 B589856:I589857 IX589856:JE589857 ST589856:TA589857 ACP589856:ACW589857 AML589856:AMS589857 AWH589856:AWO589857 BGD589856:BGK589857 BPZ589856:BQG589857 BZV589856:CAC589857 CJR589856:CJY589857 CTN589856:CTU589857 DDJ589856:DDQ589857 DNF589856:DNM589857 DXB589856:DXI589857 EGX589856:EHE589857 EQT589856:ERA589857 FAP589856:FAW589857 FKL589856:FKS589857 FUH589856:FUO589857 GED589856:GEK589857 GNZ589856:GOG589857 GXV589856:GYC589857 HHR589856:HHY589857 HRN589856:HRU589857 IBJ589856:IBQ589857 ILF589856:ILM589857 IVB589856:IVI589857 JEX589856:JFE589857 JOT589856:JPA589857 JYP589856:JYW589857 KIL589856:KIS589857 KSH589856:KSO589857 LCD589856:LCK589857 LLZ589856:LMG589857 LVV589856:LWC589857 MFR589856:MFY589857 MPN589856:MPU589857 MZJ589856:MZQ589857 NJF589856:NJM589857 NTB589856:NTI589857 OCX589856:ODE589857 OMT589856:ONA589857 OWP589856:OWW589857 PGL589856:PGS589857 PQH589856:PQO589857 QAD589856:QAK589857 QJZ589856:QKG589857 QTV589856:QUC589857 RDR589856:RDY589857 RNN589856:RNU589857 RXJ589856:RXQ589857 SHF589856:SHM589857 SRB589856:SRI589857 TAX589856:TBE589857 TKT589856:TLA589857 TUP589856:TUW589857 UEL589856:UES589857 UOH589856:UOO589857 UYD589856:UYK589857 VHZ589856:VIG589857 VRV589856:VSC589857 WBR589856:WBY589857 WLN589856:WLU589857 WVJ589856:WVQ589857 B655392:I655393 IX655392:JE655393 ST655392:TA655393 ACP655392:ACW655393 AML655392:AMS655393 AWH655392:AWO655393 BGD655392:BGK655393 BPZ655392:BQG655393 BZV655392:CAC655393 CJR655392:CJY655393 CTN655392:CTU655393 DDJ655392:DDQ655393 DNF655392:DNM655393 DXB655392:DXI655393 EGX655392:EHE655393 EQT655392:ERA655393 FAP655392:FAW655393 FKL655392:FKS655393 FUH655392:FUO655393 GED655392:GEK655393 GNZ655392:GOG655393 GXV655392:GYC655393 HHR655392:HHY655393 HRN655392:HRU655393 IBJ655392:IBQ655393 ILF655392:ILM655393 IVB655392:IVI655393 JEX655392:JFE655393 JOT655392:JPA655393 JYP655392:JYW655393 KIL655392:KIS655393 KSH655392:KSO655393 LCD655392:LCK655393 LLZ655392:LMG655393 LVV655392:LWC655393 MFR655392:MFY655393 MPN655392:MPU655393 MZJ655392:MZQ655393 NJF655392:NJM655393 NTB655392:NTI655393 OCX655392:ODE655393 OMT655392:ONA655393 OWP655392:OWW655393 PGL655392:PGS655393 PQH655392:PQO655393 QAD655392:QAK655393 QJZ655392:QKG655393 QTV655392:QUC655393 RDR655392:RDY655393 RNN655392:RNU655393 RXJ655392:RXQ655393 SHF655392:SHM655393 SRB655392:SRI655393 TAX655392:TBE655393 TKT655392:TLA655393 TUP655392:TUW655393 UEL655392:UES655393 UOH655392:UOO655393 UYD655392:UYK655393 VHZ655392:VIG655393 VRV655392:VSC655393 WBR655392:WBY655393 WLN655392:WLU655393 WVJ655392:WVQ655393 B720928:I720929 IX720928:JE720929 ST720928:TA720929 ACP720928:ACW720929 AML720928:AMS720929 AWH720928:AWO720929 BGD720928:BGK720929 BPZ720928:BQG720929 BZV720928:CAC720929 CJR720928:CJY720929 CTN720928:CTU720929 DDJ720928:DDQ720929 DNF720928:DNM720929 DXB720928:DXI720929 EGX720928:EHE720929 EQT720928:ERA720929 FAP720928:FAW720929 FKL720928:FKS720929 FUH720928:FUO720929 GED720928:GEK720929 GNZ720928:GOG720929 GXV720928:GYC720929 HHR720928:HHY720929 HRN720928:HRU720929 IBJ720928:IBQ720929 ILF720928:ILM720929 IVB720928:IVI720929 JEX720928:JFE720929 JOT720928:JPA720929 JYP720928:JYW720929 KIL720928:KIS720929 KSH720928:KSO720929 LCD720928:LCK720929 LLZ720928:LMG720929 LVV720928:LWC720929 MFR720928:MFY720929 MPN720928:MPU720929 MZJ720928:MZQ720929 NJF720928:NJM720929 NTB720928:NTI720929 OCX720928:ODE720929 OMT720928:ONA720929 OWP720928:OWW720929 PGL720928:PGS720929 PQH720928:PQO720929 QAD720928:QAK720929 QJZ720928:QKG720929 QTV720928:QUC720929 RDR720928:RDY720929 RNN720928:RNU720929 RXJ720928:RXQ720929 SHF720928:SHM720929 SRB720928:SRI720929 TAX720928:TBE720929 TKT720928:TLA720929 TUP720928:TUW720929 UEL720928:UES720929 UOH720928:UOO720929 UYD720928:UYK720929 VHZ720928:VIG720929 VRV720928:VSC720929 WBR720928:WBY720929 WLN720928:WLU720929 WVJ720928:WVQ720929 B786464:I786465 IX786464:JE786465 ST786464:TA786465 ACP786464:ACW786465 AML786464:AMS786465 AWH786464:AWO786465 BGD786464:BGK786465 BPZ786464:BQG786465 BZV786464:CAC786465 CJR786464:CJY786465 CTN786464:CTU786465 DDJ786464:DDQ786465 DNF786464:DNM786465 DXB786464:DXI786465 EGX786464:EHE786465 EQT786464:ERA786465 FAP786464:FAW786465 FKL786464:FKS786465 FUH786464:FUO786465 GED786464:GEK786465 GNZ786464:GOG786465 GXV786464:GYC786465 HHR786464:HHY786465 HRN786464:HRU786465 IBJ786464:IBQ786465 ILF786464:ILM786465 IVB786464:IVI786465 JEX786464:JFE786465 JOT786464:JPA786465 JYP786464:JYW786465 KIL786464:KIS786465 KSH786464:KSO786465 LCD786464:LCK786465 LLZ786464:LMG786465 LVV786464:LWC786465 MFR786464:MFY786465 MPN786464:MPU786465 MZJ786464:MZQ786465 NJF786464:NJM786465 NTB786464:NTI786465 OCX786464:ODE786465 OMT786464:ONA786465 OWP786464:OWW786465 PGL786464:PGS786465 PQH786464:PQO786465 QAD786464:QAK786465 QJZ786464:QKG786465 QTV786464:QUC786465 RDR786464:RDY786465 RNN786464:RNU786465 RXJ786464:RXQ786465 SHF786464:SHM786465 SRB786464:SRI786465 TAX786464:TBE786465 TKT786464:TLA786465 TUP786464:TUW786465 UEL786464:UES786465 UOH786464:UOO786465 UYD786464:UYK786465 VHZ786464:VIG786465 VRV786464:VSC786465 WBR786464:WBY786465 WLN786464:WLU786465 WVJ786464:WVQ786465 B852000:I852001 IX852000:JE852001 ST852000:TA852001 ACP852000:ACW852001 AML852000:AMS852001 AWH852000:AWO852001 BGD852000:BGK852001 BPZ852000:BQG852001 BZV852000:CAC852001 CJR852000:CJY852001 CTN852000:CTU852001 DDJ852000:DDQ852001 DNF852000:DNM852001 DXB852000:DXI852001 EGX852000:EHE852001 EQT852000:ERA852001 FAP852000:FAW852001 FKL852000:FKS852001 FUH852000:FUO852001 GED852000:GEK852001 GNZ852000:GOG852001 GXV852000:GYC852001 HHR852000:HHY852001 HRN852000:HRU852001 IBJ852000:IBQ852001 ILF852000:ILM852001 IVB852000:IVI852001 JEX852000:JFE852001 JOT852000:JPA852001 JYP852000:JYW852001 KIL852000:KIS852001 KSH852000:KSO852001 LCD852000:LCK852001 LLZ852000:LMG852001 LVV852000:LWC852001 MFR852000:MFY852001 MPN852000:MPU852001 MZJ852000:MZQ852001 NJF852000:NJM852001 NTB852000:NTI852001 OCX852000:ODE852001 OMT852000:ONA852001 OWP852000:OWW852001 PGL852000:PGS852001 PQH852000:PQO852001 QAD852000:QAK852001 QJZ852000:QKG852001 QTV852000:QUC852001 RDR852000:RDY852001 RNN852000:RNU852001 RXJ852000:RXQ852001 SHF852000:SHM852001 SRB852000:SRI852001 TAX852000:TBE852001 TKT852000:TLA852001 TUP852000:TUW852001 UEL852000:UES852001 UOH852000:UOO852001 UYD852000:UYK852001 VHZ852000:VIG852001 VRV852000:VSC852001 WBR852000:WBY852001 WLN852000:WLU852001 WVJ852000:WVQ852001 B917536:I917537 IX917536:JE917537 ST917536:TA917537 ACP917536:ACW917537 AML917536:AMS917537 AWH917536:AWO917537 BGD917536:BGK917537 BPZ917536:BQG917537 BZV917536:CAC917537 CJR917536:CJY917537 CTN917536:CTU917537 DDJ917536:DDQ917537 DNF917536:DNM917537 DXB917536:DXI917537 EGX917536:EHE917537 EQT917536:ERA917537 FAP917536:FAW917537 FKL917536:FKS917537 FUH917536:FUO917537 GED917536:GEK917537 GNZ917536:GOG917537 GXV917536:GYC917537 HHR917536:HHY917537 HRN917536:HRU917537 IBJ917536:IBQ917537 ILF917536:ILM917537 IVB917536:IVI917537 JEX917536:JFE917537 JOT917536:JPA917537 JYP917536:JYW917537 KIL917536:KIS917537 KSH917536:KSO917537 LCD917536:LCK917537 LLZ917536:LMG917537 LVV917536:LWC917537 MFR917536:MFY917537 MPN917536:MPU917537 MZJ917536:MZQ917537 NJF917536:NJM917537 NTB917536:NTI917537 OCX917536:ODE917537 OMT917536:ONA917537 OWP917536:OWW917537 PGL917536:PGS917537 PQH917536:PQO917537 QAD917536:QAK917537 QJZ917536:QKG917537 QTV917536:QUC917537 RDR917536:RDY917537 RNN917536:RNU917537 RXJ917536:RXQ917537 SHF917536:SHM917537 SRB917536:SRI917537 TAX917536:TBE917537 TKT917536:TLA917537 TUP917536:TUW917537 UEL917536:UES917537 UOH917536:UOO917537 UYD917536:UYK917537 VHZ917536:VIG917537 VRV917536:VSC917537 WBR917536:WBY917537 WLN917536:WLU917537 WVJ917536:WVQ917537 B983072:I983073 IX983072:JE983073 ST983072:TA983073 ACP983072:ACW983073 AML983072:AMS983073 AWH983072:AWO983073 BGD983072:BGK983073 BPZ983072:BQG983073 BZV983072:CAC983073 CJR983072:CJY983073 CTN983072:CTU983073 DDJ983072:DDQ983073 DNF983072:DNM983073 DXB983072:DXI983073 EGX983072:EHE983073 EQT983072:ERA983073 FAP983072:FAW983073 FKL983072:FKS983073 FUH983072:FUO983073 GED983072:GEK983073 GNZ983072:GOG983073 GXV983072:GYC983073 HHR983072:HHY983073 HRN983072:HRU983073 IBJ983072:IBQ983073 ILF983072:ILM983073 IVB983072:IVI983073 JEX983072:JFE983073 JOT983072:JPA983073 JYP983072:JYW983073 KIL983072:KIS983073 KSH983072:KSO983073 LCD983072:LCK983073 LLZ983072:LMG983073 LVV983072:LWC983073 MFR983072:MFY983073 MPN983072:MPU983073 MZJ983072:MZQ983073 NJF983072:NJM983073 NTB983072:NTI983073 OCX983072:ODE983073 OMT983072:ONA983073 OWP983072:OWW983073 PGL983072:PGS983073 PQH983072:PQO983073 QAD983072:QAK983073 QJZ983072:QKG983073 QTV983072:QUC983073 RDR983072:RDY983073 RNN983072:RNU983073 RXJ983072:RXQ983073 SHF983072:SHM983073 SRB983072:SRI983073 TAX983072:TBE983073 TKT983072:TLA983073 TUP983072:TUW983073 UEL983072:UES983073 UOH983072:UOO983073 UYD983072:UYK983073 VHZ983072:VIG983073 VRV983072:VSC983073 WBR983072:WBY983073 WLN983072:WLU983073 WVJ983072:WVQ983073 B36:I37 IX36:JE37 ST36:TA37 ACP36:ACW37 AML36:AMS37 AWH36:AWO37 BGD36:BGK37 BPZ36:BQG37 BZV36:CAC37 CJR36:CJY37 CTN36:CTU37 DDJ36:DDQ37 DNF36:DNM37 DXB36:DXI37 EGX36:EHE37 EQT36:ERA37 FAP36:FAW37 FKL36:FKS37 FUH36:FUO37 GED36:GEK37 GNZ36:GOG37 GXV36:GYC37 HHR36:HHY37 HRN36:HRU37 IBJ36:IBQ37 ILF36:ILM37 IVB36:IVI37 JEX36:JFE37 JOT36:JPA37 JYP36:JYW37 KIL36:KIS37 KSH36:KSO37 LCD36:LCK37 LLZ36:LMG37 LVV36:LWC37 MFR36:MFY37 MPN36:MPU37 MZJ36:MZQ37 NJF36:NJM37 NTB36:NTI37 OCX36:ODE37 OMT36:ONA37 OWP36:OWW37 PGL36:PGS37 PQH36:PQO37 QAD36:QAK37 QJZ36:QKG37 QTV36:QUC37 RDR36:RDY37 RNN36:RNU37 RXJ36:RXQ37 SHF36:SHM37 SRB36:SRI37 TAX36:TBE37 TKT36:TLA37 TUP36:TUW37 UEL36:UES37 UOH36:UOO37 UYD36:UYK37 VHZ36:VIG37 VRV36:VSC37 WBR36:WBY37 WLN36:WLU37 WVJ36:WVQ37 B65572:I65573 IX65572:JE65573 ST65572:TA65573 ACP65572:ACW65573 AML65572:AMS65573 AWH65572:AWO65573 BGD65572:BGK65573 BPZ65572:BQG65573 BZV65572:CAC65573 CJR65572:CJY65573 CTN65572:CTU65573 DDJ65572:DDQ65573 DNF65572:DNM65573 DXB65572:DXI65573 EGX65572:EHE65573 EQT65572:ERA65573 FAP65572:FAW65573 FKL65572:FKS65573 FUH65572:FUO65573 GED65572:GEK65573 GNZ65572:GOG65573 GXV65572:GYC65573 HHR65572:HHY65573 HRN65572:HRU65573 IBJ65572:IBQ65573 ILF65572:ILM65573 IVB65572:IVI65573 JEX65572:JFE65573 JOT65572:JPA65573 JYP65572:JYW65573 KIL65572:KIS65573 KSH65572:KSO65573 LCD65572:LCK65573 LLZ65572:LMG65573 LVV65572:LWC65573 MFR65572:MFY65573 MPN65572:MPU65573 MZJ65572:MZQ65573 NJF65572:NJM65573 NTB65572:NTI65573 OCX65572:ODE65573 OMT65572:ONA65573 OWP65572:OWW65573 PGL65572:PGS65573 PQH65572:PQO65573 QAD65572:QAK65573 QJZ65572:QKG65573 QTV65572:QUC65573 RDR65572:RDY65573 RNN65572:RNU65573 RXJ65572:RXQ65573 SHF65572:SHM65573 SRB65572:SRI65573 TAX65572:TBE65573 TKT65572:TLA65573 TUP65572:TUW65573 UEL65572:UES65573 UOH65572:UOO65573 UYD65572:UYK65573 VHZ65572:VIG65573 VRV65572:VSC65573 WBR65572:WBY65573 WLN65572:WLU65573 WVJ65572:WVQ65573 B131108:I131109 IX131108:JE131109 ST131108:TA131109 ACP131108:ACW131109 AML131108:AMS131109 AWH131108:AWO131109 BGD131108:BGK131109 BPZ131108:BQG131109 BZV131108:CAC131109 CJR131108:CJY131109 CTN131108:CTU131109 DDJ131108:DDQ131109 DNF131108:DNM131109 DXB131108:DXI131109 EGX131108:EHE131109 EQT131108:ERA131109 FAP131108:FAW131109 FKL131108:FKS131109 FUH131108:FUO131109 GED131108:GEK131109 GNZ131108:GOG131109 GXV131108:GYC131109 HHR131108:HHY131109 HRN131108:HRU131109 IBJ131108:IBQ131109 ILF131108:ILM131109 IVB131108:IVI131109 JEX131108:JFE131109 JOT131108:JPA131109 JYP131108:JYW131109 KIL131108:KIS131109 KSH131108:KSO131109 LCD131108:LCK131109 LLZ131108:LMG131109 LVV131108:LWC131109 MFR131108:MFY131109 MPN131108:MPU131109 MZJ131108:MZQ131109 NJF131108:NJM131109 NTB131108:NTI131109 OCX131108:ODE131109 OMT131108:ONA131109 OWP131108:OWW131109 PGL131108:PGS131109 PQH131108:PQO131109 QAD131108:QAK131109 QJZ131108:QKG131109 QTV131108:QUC131109 RDR131108:RDY131109 RNN131108:RNU131109 RXJ131108:RXQ131109 SHF131108:SHM131109 SRB131108:SRI131109 TAX131108:TBE131109 TKT131108:TLA131109 TUP131108:TUW131109 UEL131108:UES131109 UOH131108:UOO131109 UYD131108:UYK131109 VHZ131108:VIG131109 VRV131108:VSC131109 WBR131108:WBY131109 WLN131108:WLU131109 WVJ131108:WVQ131109 B196644:I196645 IX196644:JE196645 ST196644:TA196645 ACP196644:ACW196645 AML196644:AMS196645 AWH196644:AWO196645 BGD196644:BGK196645 BPZ196644:BQG196645 BZV196644:CAC196645 CJR196644:CJY196645 CTN196644:CTU196645 DDJ196644:DDQ196645 DNF196644:DNM196645 DXB196644:DXI196645 EGX196644:EHE196645 EQT196644:ERA196645 FAP196644:FAW196645 FKL196644:FKS196645 FUH196644:FUO196645 GED196644:GEK196645 GNZ196644:GOG196645 GXV196644:GYC196645 HHR196644:HHY196645 HRN196644:HRU196645 IBJ196644:IBQ196645 ILF196644:ILM196645 IVB196644:IVI196645 JEX196644:JFE196645 JOT196644:JPA196645 JYP196644:JYW196645 KIL196644:KIS196645 KSH196644:KSO196645 LCD196644:LCK196645 LLZ196644:LMG196645 LVV196644:LWC196645 MFR196644:MFY196645 MPN196644:MPU196645 MZJ196644:MZQ196645 NJF196644:NJM196645 NTB196644:NTI196645 OCX196644:ODE196645 OMT196644:ONA196645 OWP196644:OWW196645 PGL196644:PGS196645 PQH196644:PQO196645 QAD196644:QAK196645 QJZ196644:QKG196645 QTV196644:QUC196645 RDR196644:RDY196645 RNN196644:RNU196645 RXJ196644:RXQ196645 SHF196644:SHM196645 SRB196644:SRI196645 TAX196644:TBE196645 TKT196644:TLA196645 TUP196644:TUW196645 UEL196644:UES196645 UOH196644:UOO196645 UYD196644:UYK196645 VHZ196644:VIG196645 VRV196644:VSC196645 WBR196644:WBY196645 WLN196644:WLU196645 WVJ196644:WVQ196645 B262180:I262181 IX262180:JE262181 ST262180:TA262181 ACP262180:ACW262181 AML262180:AMS262181 AWH262180:AWO262181 BGD262180:BGK262181 BPZ262180:BQG262181 BZV262180:CAC262181 CJR262180:CJY262181 CTN262180:CTU262181 DDJ262180:DDQ262181 DNF262180:DNM262181 DXB262180:DXI262181 EGX262180:EHE262181 EQT262180:ERA262181 FAP262180:FAW262181 FKL262180:FKS262181 FUH262180:FUO262181 GED262180:GEK262181 GNZ262180:GOG262181 GXV262180:GYC262181 HHR262180:HHY262181 HRN262180:HRU262181 IBJ262180:IBQ262181 ILF262180:ILM262181 IVB262180:IVI262181 JEX262180:JFE262181 JOT262180:JPA262181 JYP262180:JYW262181 KIL262180:KIS262181 KSH262180:KSO262181 LCD262180:LCK262181 LLZ262180:LMG262181 LVV262180:LWC262181 MFR262180:MFY262181 MPN262180:MPU262181 MZJ262180:MZQ262181 NJF262180:NJM262181 NTB262180:NTI262181 OCX262180:ODE262181 OMT262180:ONA262181 OWP262180:OWW262181 PGL262180:PGS262181 PQH262180:PQO262181 QAD262180:QAK262181 QJZ262180:QKG262181 QTV262180:QUC262181 RDR262180:RDY262181 RNN262180:RNU262181 RXJ262180:RXQ262181 SHF262180:SHM262181 SRB262180:SRI262181 TAX262180:TBE262181 TKT262180:TLA262181 TUP262180:TUW262181 UEL262180:UES262181 UOH262180:UOO262181 UYD262180:UYK262181 VHZ262180:VIG262181 VRV262180:VSC262181 WBR262180:WBY262181 WLN262180:WLU262181 WVJ262180:WVQ262181 B327716:I327717 IX327716:JE327717 ST327716:TA327717 ACP327716:ACW327717 AML327716:AMS327717 AWH327716:AWO327717 BGD327716:BGK327717 BPZ327716:BQG327717 BZV327716:CAC327717 CJR327716:CJY327717 CTN327716:CTU327717 DDJ327716:DDQ327717 DNF327716:DNM327717 DXB327716:DXI327717 EGX327716:EHE327717 EQT327716:ERA327717 FAP327716:FAW327717 FKL327716:FKS327717 FUH327716:FUO327717 GED327716:GEK327717 GNZ327716:GOG327717 GXV327716:GYC327717 HHR327716:HHY327717 HRN327716:HRU327717 IBJ327716:IBQ327717 ILF327716:ILM327717 IVB327716:IVI327717 JEX327716:JFE327717 JOT327716:JPA327717 JYP327716:JYW327717 KIL327716:KIS327717 KSH327716:KSO327717 LCD327716:LCK327717 LLZ327716:LMG327717 LVV327716:LWC327717 MFR327716:MFY327717 MPN327716:MPU327717 MZJ327716:MZQ327717 NJF327716:NJM327717 NTB327716:NTI327717 OCX327716:ODE327717 OMT327716:ONA327717 OWP327716:OWW327717 PGL327716:PGS327717 PQH327716:PQO327717 QAD327716:QAK327717 QJZ327716:QKG327717 QTV327716:QUC327717 RDR327716:RDY327717 RNN327716:RNU327717 RXJ327716:RXQ327717 SHF327716:SHM327717 SRB327716:SRI327717 TAX327716:TBE327717 TKT327716:TLA327717 TUP327716:TUW327717 UEL327716:UES327717 UOH327716:UOO327717 UYD327716:UYK327717 VHZ327716:VIG327717 VRV327716:VSC327717 WBR327716:WBY327717 WLN327716:WLU327717 WVJ327716:WVQ327717 B393252:I393253 IX393252:JE393253 ST393252:TA393253 ACP393252:ACW393253 AML393252:AMS393253 AWH393252:AWO393253 BGD393252:BGK393253 BPZ393252:BQG393253 BZV393252:CAC393253 CJR393252:CJY393253 CTN393252:CTU393253 DDJ393252:DDQ393253 DNF393252:DNM393253 DXB393252:DXI393253 EGX393252:EHE393253 EQT393252:ERA393253 FAP393252:FAW393253 FKL393252:FKS393253 FUH393252:FUO393253 GED393252:GEK393253 GNZ393252:GOG393253 GXV393252:GYC393253 HHR393252:HHY393253 HRN393252:HRU393253 IBJ393252:IBQ393253 ILF393252:ILM393253 IVB393252:IVI393253 JEX393252:JFE393253 JOT393252:JPA393253 JYP393252:JYW393253 KIL393252:KIS393253 KSH393252:KSO393253 LCD393252:LCK393253 LLZ393252:LMG393253 LVV393252:LWC393253 MFR393252:MFY393253 MPN393252:MPU393253 MZJ393252:MZQ393253 NJF393252:NJM393253 NTB393252:NTI393253 OCX393252:ODE393253 OMT393252:ONA393253 OWP393252:OWW393253 PGL393252:PGS393253 PQH393252:PQO393253 QAD393252:QAK393253 QJZ393252:QKG393253 QTV393252:QUC393253 RDR393252:RDY393253 RNN393252:RNU393253 RXJ393252:RXQ393253 SHF393252:SHM393253 SRB393252:SRI393253 TAX393252:TBE393253 TKT393252:TLA393253 TUP393252:TUW393253 UEL393252:UES393253 UOH393252:UOO393253 UYD393252:UYK393253 VHZ393252:VIG393253 VRV393252:VSC393253 WBR393252:WBY393253 WLN393252:WLU393253 WVJ393252:WVQ393253 B458788:I458789 IX458788:JE458789 ST458788:TA458789 ACP458788:ACW458789 AML458788:AMS458789 AWH458788:AWO458789 BGD458788:BGK458789 BPZ458788:BQG458789 BZV458788:CAC458789 CJR458788:CJY458789 CTN458788:CTU458789 DDJ458788:DDQ458789 DNF458788:DNM458789 DXB458788:DXI458789 EGX458788:EHE458789 EQT458788:ERA458789 FAP458788:FAW458789 FKL458788:FKS458789 FUH458788:FUO458789 GED458788:GEK458789 GNZ458788:GOG458789 GXV458788:GYC458789 HHR458788:HHY458789 HRN458788:HRU458789 IBJ458788:IBQ458789 ILF458788:ILM458789 IVB458788:IVI458789 JEX458788:JFE458789 JOT458788:JPA458789 JYP458788:JYW458789 KIL458788:KIS458789 KSH458788:KSO458789 LCD458788:LCK458789 LLZ458788:LMG458789 LVV458788:LWC458789 MFR458788:MFY458789 MPN458788:MPU458789 MZJ458788:MZQ458789 NJF458788:NJM458789 NTB458788:NTI458789 OCX458788:ODE458789 OMT458788:ONA458789 OWP458788:OWW458789 PGL458788:PGS458789 PQH458788:PQO458789 QAD458788:QAK458789 QJZ458788:QKG458789 QTV458788:QUC458789 RDR458788:RDY458789 RNN458788:RNU458789 RXJ458788:RXQ458789 SHF458788:SHM458789 SRB458788:SRI458789 TAX458788:TBE458789 TKT458788:TLA458789 TUP458788:TUW458789 UEL458788:UES458789 UOH458788:UOO458789 UYD458788:UYK458789 VHZ458788:VIG458789 VRV458788:VSC458789 WBR458788:WBY458789 WLN458788:WLU458789 WVJ458788:WVQ458789 B524324:I524325 IX524324:JE524325 ST524324:TA524325 ACP524324:ACW524325 AML524324:AMS524325 AWH524324:AWO524325 BGD524324:BGK524325 BPZ524324:BQG524325 BZV524324:CAC524325 CJR524324:CJY524325 CTN524324:CTU524325 DDJ524324:DDQ524325 DNF524324:DNM524325 DXB524324:DXI524325 EGX524324:EHE524325 EQT524324:ERA524325 FAP524324:FAW524325 FKL524324:FKS524325 FUH524324:FUO524325 GED524324:GEK524325 GNZ524324:GOG524325 GXV524324:GYC524325 HHR524324:HHY524325 HRN524324:HRU524325 IBJ524324:IBQ524325 ILF524324:ILM524325 IVB524324:IVI524325 JEX524324:JFE524325 JOT524324:JPA524325 JYP524324:JYW524325 KIL524324:KIS524325 KSH524324:KSO524325 LCD524324:LCK524325 LLZ524324:LMG524325 LVV524324:LWC524325 MFR524324:MFY524325 MPN524324:MPU524325 MZJ524324:MZQ524325 NJF524324:NJM524325 NTB524324:NTI524325 OCX524324:ODE524325 OMT524324:ONA524325 OWP524324:OWW524325 PGL524324:PGS524325 PQH524324:PQO524325 QAD524324:QAK524325 QJZ524324:QKG524325 QTV524324:QUC524325 RDR524324:RDY524325 RNN524324:RNU524325 RXJ524324:RXQ524325 SHF524324:SHM524325 SRB524324:SRI524325 TAX524324:TBE524325 TKT524324:TLA524325 TUP524324:TUW524325 UEL524324:UES524325 UOH524324:UOO524325 UYD524324:UYK524325 VHZ524324:VIG524325 VRV524324:VSC524325 WBR524324:WBY524325 WLN524324:WLU524325 WVJ524324:WVQ524325 B589860:I589861 IX589860:JE589861 ST589860:TA589861 ACP589860:ACW589861 AML589860:AMS589861 AWH589860:AWO589861 BGD589860:BGK589861 BPZ589860:BQG589861 BZV589860:CAC589861 CJR589860:CJY589861 CTN589860:CTU589861 DDJ589860:DDQ589861 DNF589860:DNM589861 DXB589860:DXI589861 EGX589860:EHE589861 EQT589860:ERA589861 FAP589860:FAW589861 FKL589860:FKS589861 FUH589860:FUO589861 GED589860:GEK589861 GNZ589860:GOG589861 GXV589860:GYC589861 HHR589860:HHY589861 HRN589860:HRU589861 IBJ589860:IBQ589861 ILF589860:ILM589861 IVB589860:IVI589861 JEX589860:JFE589861 JOT589860:JPA589861 JYP589860:JYW589861 KIL589860:KIS589861 KSH589860:KSO589861 LCD589860:LCK589861 LLZ589860:LMG589861 LVV589860:LWC589861 MFR589860:MFY589861 MPN589860:MPU589861 MZJ589860:MZQ589861 NJF589860:NJM589861 NTB589860:NTI589861 OCX589860:ODE589861 OMT589860:ONA589861 OWP589860:OWW589861 PGL589860:PGS589861 PQH589860:PQO589861 QAD589860:QAK589861 QJZ589860:QKG589861 QTV589860:QUC589861 RDR589860:RDY589861 RNN589860:RNU589861 RXJ589860:RXQ589861 SHF589860:SHM589861 SRB589860:SRI589861 TAX589860:TBE589861 TKT589860:TLA589861 TUP589860:TUW589861 UEL589860:UES589861 UOH589860:UOO589861 UYD589860:UYK589861 VHZ589860:VIG589861 VRV589860:VSC589861 WBR589860:WBY589861 WLN589860:WLU589861 WVJ589860:WVQ589861 B655396:I655397 IX655396:JE655397 ST655396:TA655397 ACP655396:ACW655397 AML655396:AMS655397 AWH655396:AWO655397 BGD655396:BGK655397 BPZ655396:BQG655397 BZV655396:CAC655397 CJR655396:CJY655397 CTN655396:CTU655397 DDJ655396:DDQ655397 DNF655396:DNM655397 DXB655396:DXI655397 EGX655396:EHE655397 EQT655396:ERA655397 FAP655396:FAW655397 FKL655396:FKS655397 FUH655396:FUO655397 GED655396:GEK655397 GNZ655396:GOG655397 GXV655396:GYC655397 HHR655396:HHY655397 HRN655396:HRU655397 IBJ655396:IBQ655397 ILF655396:ILM655397 IVB655396:IVI655397 JEX655396:JFE655397 JOT655396:JPA655397 JYP655396:JYW655397 KIL655396:KIS655397 KSH655396:KSO655397 LCD655396:LCK655397 LLZ655396:LMG655397 LVV655396:LWC655397 MFR655396:MFY655397 MPN655396:MPU655397 MZJ655396:MZQ655397 NJF655396:NJM655397 NTB655396:NTI655397 OCX655396:ODE655397 OMT655396:ONA655397 OWP655396:OWW655397 PGL655396:PGS655397 PQH655396:PQO655397 QAD655396:QAK655397 QJZ655396:QKG655397 QTV655396:QUC655397 RDR655396:RDY655397 RNN655396:RNU655397 RXJ655396:RXQ655397 SHF655396:SHM655397 SRB655396:SRI655397 TAX655396:TBE655397 TKT655396:TLA655397 TUP655396:TUW655397 UEL655396:UES655397 UOH655396:UOO655397 UYD655396:UYK655397 VHZ655396:VIG655397 VRV655396:VSC655397 WBR655396:WBY655397 WLN655396:WLU655397 WVJ655396:WVQ655397 B720932:I720933 IX720932:JE720933 ST720932:TA720933 ACP720932:ACW720933 AML720932:AMS720933 AWH720932:AWO720933 BGD720932:BGK720933 BPZ720932:BQG720933 BZV720932:CAC720933 CJR720932:CJY720933 CTN720932:CTU720933 DDJ720932:DDQ720933 DNF720932:DNM720933 DXB720932:DXI720933 EGX720932:EHE720933 EQT720932:ERA720933 FAP720932:FAW720933 FKL720932:FKS720933 FUH720932:FUO720933 GED720932:GEK720933 GNZ720932:GOG720933 GXV720932:GYC720933 HHR720932:HHY720933 HRN720932:HRU720933 IBJ720932:IBQ720933 ILF720932:ILM720933 IVB720932:IVI720933 JEX720932:JFE720933 JOT720932:JPA720933 JYP720932:JYW720933 KIL720932:KIS720933 KSH720932:KSO720933 LCD720932:LCK720933 LLZ720932:LMG720933 LVV720932:LWC720933 MFR720932:MFY720933 MPN720932:MPU720933 MZJ720932:MZQ720933 NJF720932:NJM720933 NTB720932:NTI720933 OCX720932:ODE720933 OMT720932:ONA720933 OWP720932:OWW720933 PGL720932:PGS720933 PQH720932:PQO720933 QAD720932:QAK720933 QJZ720932:QKG720933 QTV720932:QUC720933 RDR720932:RDY720933 RNN720932:RNU720933 RXJ720932:RXQ720933 SHF720932:SHM720933 SRB720932:SRI720933 TAX720932:TBE720933 TKT720932:TLA720933 TUP720932:TUW720933 UEL720932:UES720933 UOH720932:UOO720933 UYD720932:UYK720933 VHZ720932:VIG720933 VRV720932:VSC720933 WBR720932:WBY720933 WLN720932:WLU720933 WVJ720932:WVQ720933 B786468:I786469 IX786468:JE786469 ST786468:TA786469 ACP786468:ACW786469 AML786468:AMS786469 AWH786468:AWO786469 BGD786468:BGK786469 BPZ786468:BQG786469 BZV786468:CAC786469 CJR786468:CJY786469 CTN786468:CTU786469 DDJ786468:DDQ786469 DNF786468:DNM786469 DXB786468:DXI786469 EGX786468:EHE786469 EQT786468:ERA786469 FAP786468:FAW786469 FKL786468:FKS786469 FUH786468:FUO786469 GED786468:GEK786469 GNZ786468:GOG786469 GXV786468:GYC786469 HHR786468:HHY786469 HRN786468:HRU786469 IBJ786468:IBQ786469 ILF786468:ILM786469 IVB786468:IVI786469 JEX786468:JFE786469 JOT786468:JPA786469 JYP786468:JYW786469 KIL786468:KIS786469 KSH786468:KSO786469 LCD786468:LCK786469 LLZ786468:LMG786469 LVV786468:LWC786469 MFR786468:MFY786469 MPN786468:MPU786469 MZJ786468:MZQ786469 NJF786468:NJM786469 NTB786468:NTI786469 OCX786468:ODE786469 OMT786468:ONA786469 OWP786468:OWW786469 PGL786468:PGS786469 PQH786468:PQO786469 QAD786468:QAK786469 QJZ786468:QKG786469 QTV786468:QUC786469 RDR786468:RDY786469 RNN786468:RNU786469 RXJ786468:RXQ786469 SHF786468:SHM786469 SRB786468:SRI786469 TAX786468:TBE786469 TKT786468:TLA786469 TUP786468:TUW786469 UEL786468:UES786469 UOH786468:UOO786469 UYD786468:UYK786469 VHZ786468:VIG786469 VRV786468:VSC786469 WBR786468:WBY786469 WLN786468:WLU786469 WVJ786468:WVQ786469 B852004:I852005 IX852004:JE852005 ST852004:TA852005 ACP852004:ACW852005 AML852004:AMS852005 AWH852004:AWO852005 BGD852004:BGK852005 BPZ852004:BQG852005 BZV852004:CAC852005 CJR852004:CJY852005 CTN852004:CTU852005 DDJ852004:DDQ852005 DNF852004:DNM852005 DXB852004:DXI852005 EGX852004:EHE852005 EQT852004:ERA852005 FAP852004:FAW852005 FKL852004:FKS852005 FUH852004:FUO852005 GED852004:GEK852005 GNZ852004:GOG852005 GXV852004:GYC852005 HHR852004:HHY852005 HRN852004:HRU852005 IBJ852004:IBQ852005 ILF852004:ILM852005 IVB852004:IVI852005 JEX852004:JFE852005 JOT852004:JPA852005 JYP852004:JYW852005 KIL852004:KIS852005 KSH852004:KSO852005 LCD852004:LCK852005 LLZ852004:LMG852005 LVV852004:LWC852005 MFR852004:MFY852005 MPN852004:MPU852005 MZJ852004:MZQ852005 NJF852004:NJM852005 NTB852004:NTI852005 OCX852004:ODE852005 OMT852004:ONA852005 OWP852004:OWW852005 PGL852004:PGS852005 PQH852004:PQO852005 QAD852004:QAK852005 QJZ852004:QKG852005 QTV852004:QUC852005 RDR852004:RDY852005 RNN852004:RNU852005 RXJ852004:RXQ852005 SHF852004:SHM852005 SRB852004:SRI852005 TAX852004:TBE852005 TKT852004:TLA852005 TUP852004:TUW852005 UEL852004:UES852005 UOH852004:UOO852005 UYD852004:UYK852005 VHZ852004:VIG852005 VRV852004:VSC852005 WBR852004:WBY852005 WLN852004:WLU852005 WVJ852004:WVQ852005 B917540:I917541 IX917540:JE917541 ST917540:TA917541 ACP917540:ACW917541 AML917540:AMS917541 AWH917540:AWO917541 BGD917540:BGK917541 BPZ917540:BQG917541 BZV917540:CAC917541 CJR917540:CJY917541 CTN917540:CTU917541 DDJ917540:DDQ917541 DNF917540:DNM917541 DXB917540:DXI917541 EGX917540:EHE917541 EQT917540:ERA917541 FAP917540:FAW917541 FKL917540:FKS917541 FUH917540:FUO917541 GED917540:GEK917541 GNZ917540:GOG917541 GXV917540:GYC917541 HHR917540:HHY917541 HRN917540:HRU917541 IBJ917540:IBQ917541 ILF917540:ILM917541 IVB917540:IVI917541 JEX917540:JFE917541 JOT917540:JPA917541 JYP917540:JYW917541 KIL917540:KIS917541 KSH917540:KSO917541 LCD917540:LCK917541 LLZ917540:LMG917541 LVV917540:LWC917541 MFR917540:MFY917541 MPN917540:MPU917541 MZJ917540:MZQ917541 NJF917540:NJM917541 NTB917540:NTI917541 OCX917540:ODE917541 OMT917540:ONA917541 OWP917540:OWW917541 PGL917540:PGS917541 PQH917540:PQO917541 QAD917540:QAK917541 QJZ917540:QKG917541 QTV917540:QUC917541 RDR917540:RDY917541 RNN917540:RNU917541 RXJ917540:RXQ917541 SHF917540:SHM917541 SRB917540:SRI917541 TAX917540:TBE917541 TKT917540:TLA917541 TUP917540:TUW917541 UEL917540:UES917541 UOH917540:UOO917541 UYD917540:UYK917541 VHZ917540:VIG917541 VRV917540:VSC917541 WBR917540:WBY917541 WLN917540:WLU917541 WVJ917540:WVQ917541 B983076:I983077 IX983076:JE983077 ST983076:TA983077 ACP983076:ACW983077 AML983076:AMS983077 AWH983076:AWO983077 BGD983076:BGK983077 BPZ983076:BQG983077 BZV983076:CAC983077 CJR983076:CJY983077 CTN983076:CTU983077 DDJ983076:DDQ983077 DNF983076:DNM983077 DXB983076:DXI983077 EGX983076:EHE983077 EQT983076:ERA983077 FAP983076:FAW983077 FKL983076:FKS983077 FUH983076:FUO983077 GED983076:GEK983077 GNZ983076:GOG983077 GXV983076:GYC983077 HHR983076:HHY983077 HRN983076:HRU983077 IBJ983076:IBQ983077 ILF983076:ILM983077 IVB983076:IVI983077 JEX983076:JFE983077 JOT983076:JPA983077 JYP983076:JYW983077 KIL983076:KIS983077 KSH983076:KSO983077 LCD983076:LCK983077 LLZ983076:LMG983077 LVV983076:LWC983077 MFR983076:MFY983077 MPN983076:MPU983077 MZJ983076:MZQ983077 NJF983076:NJM983077 NTB983076:NTI983077 OCX983076:ODE983077 OMT983076:ONA983077 OWP983076:OWW983077 PGL983076:PGS983077 PQH983076:PQO983077 QAD983076:QAK983077 QJZ983076:QKG983077 QTV983076:QUC983077 RDR983076:RDY983077 RNN983076:RNU983077 RXJ983076:RXQ983077 SHF983076:SHM983077 SRB983076:SRI983077 TAX983076:TBE983077 TKT983076:TLA983077 TUP983076:TUW983077 UEL983076:UES983077 UOH983076:UOO983077 UYD983076:UYK983077 VHZ983076:VIG983077 VRV983076:VSC983077 WBR983076:WBY983077 WLN983076:WLU983077 WVJ983076:WVQ983077 B43:I44 IX43:JE44 ST43:TA44 ACP43:ACW44 AML43:AMS44 AWH43:AWO44 BGD43:BGK44 BPZ43:BQG44 BZV43:CAC44 CJR43:CJY44 CTN43:CTU44 DDJ43:DDQ44 DNF43:DNM44 DXB43:DXI44 EGX43:EHE44 EQT43:ERA44 FAP43:FAW44 FKL43:FKS44 FUH43:FUO44 GED43:GEK44 GNZ43:GOG44 GXV43:GYC44 HHR43:HHY44 HRN43:HRU44 IBJ43:IBQ44 ILF43:ILM44 IVB43:IVI44 JEX43:JFE44 JOT43:JPA44 JYP43:JYW44 KIL43:KIS44 KSH43:KSO44 LCD43:LCK44 LLZ43:LMG44 LVV43:LWC44 MFR43:MFY44 MPN43:MPU44 MZJ43:MZQ44 NJF43:NJM44 NTB43:NTI44 OCX43:ODE44 OMT43:ONA44 OWP43:OWW44 PGL43:PGS44 PQH43:PQO44 QAD43:QAK44 QJZ43:QKG44 QTV43:QUC44 RDR43:RDY44 RNN43:RNU44 RXJ43:RXQ44 SHF43:SHM44 SRB43:SRI44 TAX43:TBE44 TKT43:TLA44 TUP43:TUW44 UEL43:UES44 UOH43:UOO44 UYD43:UYK44 VHZ43:VIG44 VRV43:VSC44 WBR43:WBY44 WLN43:WLU44 WVJ43:WVQ44 B65579:I65580 IX65579:JE65580 ST65579:TA65580 ACP65579:ACW65580 AML65579:AMS65580 AWH65579:AWO65580 BGD65579:BGK65580 BPZ65579:BQG65580 BZV65579:CAC65580 CJR65579:CJY65580 CTN65579:CTU65580 DDJ65579:DDQ65580 DNF65579:DNM65580 DXB65579:DXI65580 EGX65579:EHE65580 EQT65579:ERA65580 FAP65579:FAW65580 FKL65579:FKS65580 FUH65579:FUO65580 GED65579:GEK65580 GNZ65579:GOG65580 GXV65579:GYC65580 HHR65579:HHY65580 HRN65579:HRU65580 IBJ65579:IBQ65580 ILF65579:ILM65580 IVB65579:IVI65580 JEX65579:JFE65580 JOT65579:JPA65580 JYP65579:JYW65580 KIL65579:KIS65580 KSH65579:KSO65580 LCD65579:LCK65580 LLZ65579:LMG65580 LVV65579:LWC65580 MFR65579:MFY65580 MPN65579:MPU65580 MZJ65579:MZQ65580 NJF65579:NJM65580 NTB65579:NTI65580 OCX65579:ODE65580 OMT65579:ONA65580 OWP65579:OWW65580 PGL65579:PGS65580 PQH65579:PQO65580 QAD65579:QAK65580 QJZ65579:QKG65580 QTV65579:QUC65580 RDR65579:RDY65580 RNN65579:RNU65580 RXJ65579:RXQ65580 SHF65579:SHM65580 SRB65579:SRI65580 TAX65579:TBE65580 TKT65579:TLA65580 TUP65579:TUW65580 UEL65579:UES65580 UOH65579:UOO65580 UYD65579:UYK65580 VHZ65579:VIG65580 VRV65579:VSC65580 WBR65579:WBY65580 WLN65579:WLU65580 WVJ65579:WVQ65580 B131115:I131116 IX131115:JE131116 ST131115:TA131116 ACP131115:ACW131116 AML131115:AMS131116 AWH131115:AWO131116 BGD131115:BGK131116 BPZ131115:BQG131116 BZV131115:CAC131116 CJR131115:CJY131116 CTN131115:CTU131116 DDJ131115:DDQ131116 DNF131115:DNM131116 DXB131115:DXI131116 EGX131115:EHE131116 EQT131115:ERA131116 FAP131115:FAW131116 FKL131115:FKS131116 FUH131115:FUO131116 GED131115:GEK131116 GNZ131115:GOG131116 GXV131115:GYC131116 HHR131115:HHY131116 HRN131115:HRU131116 IBJ131115:IBQ131116 ILF131115:ILM131116 IVB131115:IVI131116 JEX131115:JFE131116 JOT131115:JPA131116 JYP131115:JYW131116 KIL131115:KIS131116 KSH131115:KSO131116 LCD131115:LCK131116 LLZ131115:LMG131116 LVV131115:LWC131116 MFR131115:MFY131116 MPN131115:MPU131116 MZJ131115:MZQ131116 NJF131115:NJM131116 NTB131115:NTI131116 OCX131115:ODE131116 OMT131115:ONA131116 OWP131115:OWW131116 PGL131115:PGS131116 PQH131115:PQO131116 QAD131115:QAK131116 QJZ131115:QKG131116 QTV131115:QUC131116 RDR131115:RDY131116 RNN131115:RNU131116 RXJ131115:RXQ131116 SHF131115:SHM131116 SRB131115:SRI131116 TAX131115:TBE131116 TKT131115:TLA131116 TUP131115:TUW131116 UEL131115:UES131116 UOH131115:UOO131116 UYD131115:UYK131116 VHZ131115:VIG131116 VRV131115:VSC131116 WBR131115:WBY131116 WLN131115:WLU131116 WVJ131115:WVQ131116 B196651:I196652 IX196651:JE196652 ST196651:TA196652 ACP196651:ACW196652 AML196651:AMS196652 AWH196651:AWO196652 BGD196651:BGK196652 BPZ196651:BQG196652 BZV196651:CAC196652 CJR196651:CJY196652 CTN196651:CTU196652 DDJ196651:DDQ196652 DNF196651:DNM196652 DXB196651:DXI196652 EGX196651:EHE196652 EQT196651:ERA196652 FAP196651:FAW196652 FKL196651:FKS196652 FUH196651:FUO196652 GED196651:GEK196652 GNZ196651:GOG196652 GXV196651:GYC196652 HHR196651:HHY196652 HRN196651:HRU196652 IBJ196651:IBQ196652 ILF196651:ILM196652 IVB196651:IVI196652 JEX196651:JFE196652 JOT196651:JPA196652 JYP196651:JYW196652 KIL196651:KIS196652 KSH196651:KSO196652 LCD196651:LCK196652 LLZ196651:LMG196652 LVV196651:LWC196652 MFR196651:MFY196652 MPN196651:MPU196652 MZJ196651:MZQ196652 NJF196651:NJM196652 NTB196651:NTI196652 OCX196651:ODE196652 OMT196651:ONA196652 OWP196651:OWW196652 PGL196651:PGS196652 PQH196651:PQO196652 QAD196651:QAK196652 QJZ196651:QKG196652 QTV196651:QUC196652 RDR196651:RDY196652 RNN196651:RNU196652 RXJ196651:RXQ196652 SHF196651:SHM196652 SRB196651:SRI196652 TAX196651:TBE196652 TKT196651:TLA196652 TUP196651:TUW196652 UEL196651:UES196652 UOH196651:UOO196652 UYD196651:UYK196652 VHZ196651:VIG196652 VRV196651:VSC196652 WBR196651:WBY196652 WLN196651:WLU196652 WVJ196651:WVQ196652 B262187:I262188 IX262187:JE262188 ST262187:TA262188 ACP262187:ACW262188 AML262187:AMS262188 AWH262187:AWO262188 BGD262187:BGK262188 BPZ262187:BQG262188 BZV262187:CAC262188 CJR262187:CJY262188 CTN262187:CTU262188 DDJ262187:DDQ262188 DNF262187:DNM262188 DXB262187:DXI262188 EGX262187:EHE262188 EQT262187:ERA262188 FAP262187:FAW262188 FKL262187:FKS262188 FUH262187:FUO262188 GED262187:GEK262188 GNZ262187:GOG262188 GXV262187:GYC262188 HHR262187:HHY262188 HRN262187:HRU262188 IBJ262187:IBQ262188 ILF262187:ILM262188 IVB262187:IVI262188 JEX262187:JFE262188 JOT262187:JPA262188 JYP262187:JYW262188 KIL262187:KIS262188 KSH262187:KSO262188 LCD262187:LCK262188 LLZ262187:LMG262188 LVV262187:LWC262188 MFR262187:MFY262188 MPN262187:MPU262188 MZJ262187:MZQ262188 NJF262187:NJM262188 NTB262187:NTI262188 OCX262187:ODE262188 OMT262187:ONA262188 OWP262187:OWW262188 PGL262187:PGS262188 PQH262187:PQO262188 QAD262187:QAK262188 QJZ262187:QKG262188 QTV262187:QUC262188 RDR262187:RDY262188 RNN262187:RNU262188 RXJ262187:RXQ262188 SHF262187:SHM262188 SRB262187:SRI262188 TAX262187:TBE262188 TKT262187:TLA262188 TUP262187:TUW262188 UEL262187:UES262188 UOH262187:UOO262188 UYD262187:UYK262188 VHZ262187:VIG262188 VRV262187:VSC262188 WBR262187:WBY262188 WLN262187:WLU262188 WVJ262187:WVQ262188 B327723:I327724 IX327723:JE327724 ST327723:TA327724 ACP327723:ACW327724 AML327723:AMS327724 AWH327723:AWO327724 BGD327723:BGK327724 BPZ327723:BQG327724 BZV327723:CAC327724 CJR327723:CJY327724 CTN327723:CTU327724 DDJ327723:DDQ327724 DNF327723:DNM327724 DXB327723:DXI327724 EGX327723:EHE327724 EQT327723:ERA327724 FAP327723:FAW327724 FKL327723:FKS327724 FUH327723:FUO327724 GED327723:GEK327724 GNZ327723:GOG327724 GXV327723:GYC327724 HHR327723:HHY327724 HRN327723:HRU327724 IBJ327723:IBQ327724 ILF327723:ILM327724 IVB327723:IVI327724 JEX327723:JFE327724 JOT327723:JPA327724 JYP327723:JYW327724 KIL327723:KIS327724 KSH327723:KSO327724 LCD327723:LCK327724 LLZ327723:LMG327724 LVV327723:LWC327724 MFR327723:MFY327724 MPN327723:MPU327724 MZJ327723:MZQ327724 NJF327723:NJM327724 NTB327723:NTI327724 OCX327723:ODE327724 OMT327723:ONA327724 OWP327723:OWW327724 PGL327723:PGS327724 PQH327723:PQO327724 QAD327723:QAK327724 QJZ327723:QKG327724 QTV327723:QUC327724 RDR327723:RDY327724 RNN327723:RNU327724 RXJ327723:RXQ327724 SHF327723:SHM327724 SRB327723:SRI327724 TAX327723:TBE327724 TKT327723:TLA327724 TUP327723:TUW327724 UEL327723:UES327724 UOH327723:UOO327724 UYD327723:UYK327724 VHZ327723:VIG327724 VRV327723:VSC327724 WBR327723:WBY327724 WLN327723:WLU327724 WVJ327723:WVQ327724 B393259:I393260 IX393259:JE393260 ST393259:TA393260 ACP393259:ACW393260 AML393259:AMS393260 AWH393259:AWO393260 BGD393259:BGK393260 BPZ393259:BQG393260 BZV393259:CAC393260 CJR393259:CJY393260 CTN393259:CTU393260 DDJ393259:DDQ393260 DNF393259:DNM393260 DXB393259:DXI393260 EGX393259:EHE393260 EQT393259:ERA393260 FAP393259:FAW393260 FKL393259:FKS393260 FUH393259:FUO393260 GED393259:GEK393260 GNZ393259:GOG393260 GXV393259:GYC393260 HHR393259:HHY393260 HRN393259:HRU393260 IBJ393259:IBQ393260 ILF393259:ILM393260 IVB393259:IVI393260 JEX393259:JFE393260 JOT393259:JPA393260 JYP393259:JYW393260 KIL393259:KIS393260 KSH393259:KSO393260 LCD393259:LCK393260 LLZ393259:LMG393260 LVV393259:LWC393260 MFR393259:MFY393260 MPN393259:MPU393260 MZJ393259:MZQ393260 NJF393259:NJM393260 NTB393259:NTI393260 OCX393259:ODE393260 OMT393259:ONA393260 OWP393259:OWW393260 PGL393259:PGS393260 PQH393259:PQO393260 QAD393259:QAK393260 QJZ393259:QKG393260 QTV393259:QUC393260 RDR393259:RDY393260 RNN393259:RNU393260 RXJ393259:RXQ393260 SHF393259:SHM393260 SRB393259:SRI393260 TAX393259:TBE393260 TKT393259:TLA393260 TUP393259:TUW393260 UEL393259:UES393260 UOH393259:UOO393260 UYD393259:UYK393260 VHZ393259:VIG393260 VRV393259:VSC393260 WBR393259:WBY393260 WLN393259:WLU393260 WVJ393259:WVQ393260 B458795:I458796 IX458795:JE458796 ST458795:TA458796 ACP458795:ACW458796 AML458795:AMS458796 AWH458795:AWO458796 BGD458795:BGK458796 BPZ458795:BQG458796 BZV458795:CAC458796 CJR458795:CJY458796 CTN458795:CTU458796 DDJ458795:DDQ458796 DNF458795:DNM458796 DXB458795:DXI458796 EGX458795:EHE458796 EQT458795:ERA458796 FAP458795:FAW458796 FKL458795:FKS458796 FUH458795:FUO458796 GED458795:GEK458796 GNZ458795:GOG458796 GXV458795:GYC458796 HHR458795:HHY458796 HRN458795:HRU458796 IBJ458795:IBQ458796 ILF458795:ILM458796 IVB458795:IVI458796 JEX458795:JFE458796 JOT458795:JPA458796 JYP458795:JYW458796 KIL458795:KIS458796 KSH458795:KSO458796 LCD458795:LCK458796 LLZ458795:LMG458796 LVV458795:LWC458796 MFR458795:MFY458796 MPN458795:MPU458796 MZJ458795:MZQ458796 NJF458795:NJM458796 NTB458795:NTI458796 OCX458795:ODE458796 OMT458795:ONA458796 OWP458795:OWW458796 PGL458795:PGS458796 PQH458795:PQO458796 QAD458795:QAK458796 QJZ458795:QKG458796 QTV458795:QUC458796 RDR458795:RDY458796 RNN458795:RNU458796 RXJ458795:RXQ458796 SHF458795:SHM458796 SRB458795:SRI458796 TAX458795:TBE458796 TKT458795:TLA458796 TUP458795:TUW458796 UEL458795:UES458796 UOH458795:UOO458796 UYD458795:UYK458796 VHZ458795:VIG458796 VRV458795:VSC458796 WBR458795:WBY458796 WLN458795:WLU458796 WVJ458795:WVQ458796 B524331:I524332 IX524331:JE524332 ST524331:TA524332 ACP524331:ACW524332 AML524331:AMS524332 AWH524331:AWO524332 BGD524331:BGK524332 BPZ524331:BQG524332 BZV524331:CAC524332 CJR524331:CJY524332 CTN524331:CTU524332 DDJ524331:DDQ524332 DNF524331:DNM524332 DXB524331:DXI524332 EGX524331:EHE524332 EQT524331:ERA524332 FAP524331:FAW524332 FKL524331:FKS524332 FUH524331:FUO524332 GED524331:GEK524332 GNZ524331:GOG524332 GXV524331:GYC524332 HHR524331:HHY524332 HRN524331:HRU524332 IBJ524331:IBQ524332 ILF524331:ILM524332 IVB524331:IVI524332 JEX524331:JFE524332 JOT524331:JPA524332 JYP524331:JYW524332 KIL524331:KIS524332 KSH524331:KSO524332 LCD524331:LCK524332 LLZ524331:LMG524332 LVV524331:LWC524332 MFR524331:MFY524332 MPN524331:MPU524332 MZJ524331:MZQ524332 NJF524331:NJM524332 NTB524331:NTI524332 OCX524331:ODE524332 OMT524331:ONA524332 OWP524331:OWW524332 PGL524331:PGS524332 PQH524331:PQO524332 QAD524331:QAK524332 QJZ524331:QKG524332 QTV524331:QUC524332 RDR524331:RDY524332 RNN524331:RNU524332 RXJ524331:RXQ524332 SHF524331:SHM524332 SRB524331:SRI524332 TAX524331:TBE524332 TKT524331:TLA524332 TUP524331:TUW524332 UEL524331:UES524332 UOH524331:UOO524332 UYD524331:UYK524332 VHZ524331:VIG524332 VRV524331:VSC524332 WBR524331:WBY524332 WLN524331:WLU524332 WVJ524331:WVQ524332 B589867:I589868 IX589867:JE589868 ST589867:TA589868 ACP589867:ACW589868 AML589867:AMS589868 AWH589867:AWO589868 BGD589867:BGK589868 BPZ589867:BQG589868 BZV589867:CAC589868 CJR589867:CJY589868 CTN589867:CTU589868 DDJ589867:DDQ589868 DNF589867:DNM589868 DXB589867:DXI589868 EGX589867:EHE589868 EQT589867:ERA589868 FAP589867:FAW589868 FKL589867:FKS589868 FUH589867:FUO589868 GED589867:GEK589868 GNZ589867:GOG589868 GXV589867:GYC589868 HHR589867:HHY589868 HRN589867:HRU589868 IBJ589867:IBQ589868 ILF589867:ILM589868 IVB589867:IVI589868 JEX589867:JFE589868 JOT589867:JPA589868 JYP589867:JYW589868 KIL589867:KIS589868 KSH589867:KSO589868 LCD589867:LCK589868 LLZ589867:LMG589868 LVV589867:LWC589868 MFR589867:MFY589868 MPN589867:MPU589868 MZJ589867:MZQ589868 NJF589867:NJM589868 NTB589867:NTI589868 OCX589867:ODE589868 OMT589867:ONA589868 OWP589867:OWW589868 PGL589867:PGS589868 PQH589867:PQO589868 QAD589867:QAK589868 QJZ589867:QKG589868 QTV589867:QUC589868 RDR589867:RDY589868 RNN589867:RNU589868 RXJ589867:RXQ589868 SHF589867:SHM589868 SRB589867:SRI589868 TAX589867:TBE589868 TKT589867:TLA589868 TUP589867:TUW589868 UEL589867:UES589868 UOH589867:UOO589868 UYD589867:UYK589868 VHZ589867:VIG589868 VRV589867:VSC589868 WBR589867:WBY589868 WLN589867:WLU589868 WVJ589867:WVQ589868 B655403:I655404 IX655403:JE655404 ST655403:TA655404 ACP655403:ACW655404 AML655403:AMS655404 AWH655403:AWO655404 BGD655403:BGK655404 BPZ655403:BQG655404 BZV655403:CAC655404 CJR655403:CJY655404 CTN655403:CTU655404 DDJ655403:DDQ655404 DNF655403:DNM655404 DXB655403:DXI655404 EGX655403:EHE655404 EQT655403:ERA655404 FAP655403:FAW655404 FKL655403:FKS655404 FUH655403:FUO655404 GED655403:GEK655404 GNZ655403:GOG655404 GXV655403:GYC655404 HHR655403:HHY655404 HRN655403:HRU655404 IBJ655403:IBQ655404 ILF655403:ILM655404 IVB655403:IVI655404 JEX655403:JFE655404 JOT655403:JPA655404 JYP655403:JYW655404 KIL655403:KIS655404 KSH655403:KSO655404 LCD655403:LCK655404 LLZ655403:LMG655404 LVV655403:LWC655404 MFR655403:MFY655404 MPN655403:MPU655404 MZJ655403:MZQ655404 NJF655403:NJM655404 NTB655403:NTI655404 OCX655403:ODE655404 OMT655403:ONA655404 OWP655403:OWW655404 PGL655403:PGS655404 PQH655403:PQO655404 QAD655403:QAK655404 QJZ655403:QKG655404 QTV655403:QUC655404 RDR655403:RDY655404 RNN655403:RNU655404 RXJ655403:RXQ655404 SHF655403:SHM655404 SRB655403:SRI655404 TAX655403:TBE655404 TKT655403:TLA655404 TUP655403:TUW655404 UEL655403:UES655404 UOH655403:UOO655404 UYD655403:UYK655404 VHZ655403:VIG655404 VRV655403:VSC655404 WBR655403:WBY655404 WLN655403:WLU655404 WVJ655403:WVQ655404 B720939:I720940 IX720939:JE720940 ST720939:TA720940 ACP720939:ACW720940 AML720939:AMS720940 AWH720939:AWO720940 BGD720939:BGK720940 BPZ720939:BQG720940 BZV720939:CAC720940 CJR720939:CJY720940 CTN720939:CTU720940 DDJ720939:DDQ720940 DNF720939:DNM720940 DXB720939:DXI720940 EGX720939:EHE720940 EQT720939:ERA720940 FAP720939:FAW720940 FKL720939:FKS720940 FUH720939:FUO720940 GED720939:GEK720940 GNZ720939:GOG720940 GXV720939:GYC720940 HHR720939:HHY720940 HRN720939:HRU720940 IBJ720939:IBQ720940 ILF720939:ILM720940 IVB720939:IVI720940 JEX720939:JFE720940 JOT720939:JPA720940 JYP720939:JYW720940 KIL720939:KIS720940 KSH720939:KSO720940 LCD720939:LCK720940 LLZ720939:LMG720940 LVV720939:LWC720940 MFR720939:MFY720940 MPN720939:MPU720940 MZJ720939:MZQ720940 NJF720939:NJM720940 NTB720939:NTI720940 OCX720939:ODE720940 OMT720939:ONA720940 OWP720939:OWW720940 PGL720939:PGS720940 PQH720939:PQO720940 QAD720939:QAK720940 QJZ720939:QKG720940 QTV720939:QUC720940 RDR720939:RDY720940 RNN720939:RNU720940 RXJ720939:RXQ720940 SHF720939:SHM720940 SRB720939:SRI720940 TAX720939:TBE720940 TKT720939:TLA720940 TUP720939:TUW720940 UEL720939:UES720940 UOH720939:UOO720940 UYD720939:UYK720940 VHZ720939:VIG720940 VRV720939:VSC720940 WBR720939:WBY720940 WLN720939:WLU720940 WVJ720939:WVQ720940 B786475:I786476 IX786475:JE786476 ST786475:TA786476 ACP786475:ACW786476 AML786475:AMS786476 AWH786475:AWO786476 BGD786475:BGK786476 BPZ786475:BQG786476 BZV786475:CAC786476 CJR786475:CJY786476 CTN786475:CTU786476 DDJ786475:DDQ786476 DNF786475:DNM786476 DXB786475:DXI786476 EGX786475:EHE786476 EQT786475:ERA786476 FAP786475:FAW786476 FKL786475:FKS786476 FUH786475:FUO786476 GED786475:GEK786476 GNZ786475:GOG786476 GXV786475:GYC786476 HHR786475:HHY786476 HRN786475:HRU786476 IBJ786475:IBQ786476 ILF786475:ILM786476 IVB786475:IVI786476 JEX786475:JFE786476 JOT786475:JPA786476 JYP786475:JYW786476 KIL786475:KIS786476 KSH786475:KSO786476 LCD786475:LCK786476 LLZ786475:LMG786476 LVV786475:LWC786476 MFR786475:MFY786476 MPN786475:MPU786476 MZJ786475:MZQ786476 NJF786475:NJM786476 NTB786475:NTI786476 OCX786475:ODE786476 OMT786475:ONA786476 OWP786475:OWW786476 PGL786475:PGS786476 PQH786475:PQO786476 QAD786475:QAK786476 QJZ786475:QKG786476 QTV786475:QUC786476 RDR786475:RDY786476 RNN786475:RNU786476 RXJ786475:RXQ786476 SHF786475:SHM786476 SRB786475:SRI786476 TAX786475:TBE786476 TKT786475:TLA786476 TUP786475:TUW786476 UEL786475:UES786476 UOH786475:UOO786476 UYD786475:UYK786476 VHZ786475:VIG786476 VRV786475:VSC786476 WBR786475:WBY786476 WLN786475:WLU786476 WVJ786475:WVQ786476 B852011:I852012 IX852011:JE852012 ST852011:TA852012 ACP852011:ACW852012 AML852011:AMS852012 AWH852011:AWO852012 BGD852011:BGK852012 BPZ852011:BQG852012 BZV852011:CAC852012 CJR852011:CJY852012 CTN852011:CTU852012 DDJ852011:DDQ852012 DNF852011:DNM852012 DXB852011:DXI852012 EGX852011:EHE852012 EQT852011:ERA852012 FAP852011:FAW852012 FKL852011:FKS852012 FUH852011:FUO852012 GED852011:GEK852012 GNZ852011:GOG852012 GXV852011:GYC852012 HHR852011:HHY852012 HRN852011:HRU852012 IBJ852011:IBQ852012 ILF852011:ILM852012 IVB852011:IVI852012 JEX852011:JFE852012 JOT852011:JPA852012 JYP852011:JYW852012 KIL852011:KIS852012 KSH852011:KSO852012 LCD852011:LCK852012 LLZ852011:LMG852012 LVV852011:LWC852012 MFR852011:MFY852012 MPN852011:MPU852012 MZJ852011:MZQ852012 NJF852011:NJM852012 NTB852011:NTI852012 OCX852011:ODE852012 OMT852011:ONA852012 OWP852011:OWW852012 PGL852011:PGS852012 PQH852011:PQO852012 QAD852011:QAK852012 QJZ852011:QKG852012 QTV852011:QUC852012 RDR852011:RDY852012 RNN852011:RNU852012 RXJ852011:RXQ852012 SHF852011:SHM852012 SRB852011:SRI852012 TAX852011:TBE852012 TKT852011:TLA852012 TUP852011:TUW852012 UEL852011:UES852012 UOH852011:UOO852012 UYD852011:UYK852012 VHZ852011:VIG852012 VRV852011:VSC852012 WBR852011:WBY852012 WLN852011:WLU852012 WVJ852011:WVQ852012 B917547:I917548 IX917547:JE917548 ST917547:TA917548 ACP917547:ACW917548 AML917547:AMS917548 AWH917547:AWO917548 BGD917547:BGK917548 BPZ917547:BQG917548 BZV917547:CAC917548 CJR917547:CJY917548 CTN917547:CTU917548 DDJ917547:DDQ917548 DNF917547:DNM917548 DXB917547:DXI917548 EGX917547:EHE917548 EQT917547:ERA917548 FAP917547:FAW917548 FKL917547:FKS917548 FUH917547:FUO917548 GED917547:GEK917548 GNZ917547:GOG917548 GXV917547:GYC917548 HHR917547:HHY917548 HRN917547:HRU917548 IBJ917547:IBQ917548 ILF917547:ILM917548 IVB917547:IVI917548 JEX917547:JFE917548 JOT917547:JPA917548 JYP917547:JYW917548 KIL917547:KIS917548 KSH917547:KSO917548 LCD917547:LCK917548 LLZ917547:LMG917548 LVV917547:LWC917548 MFR917547:MFY917548 MPN917547:MPU917548 MZJ917547:MZQ917548 NJF917547:NJM917548 NTB917547:NTI917548 OCX917547:ODE917548 OMT917547:ONA917548 OWP917547:OWW917548 PGL917547:PGS917548 PQH917547:PQO917548 QAD917547:QAK917548 QJZ917547:QKG917548 QTV917547:QUC917548 RDR917547:RDY917548 RNN917547:RNU917548 RXJ917547:RXQ917548 SHF917547:SHM917548 SRB917547:SRI917548 TAX917547:TBE917548 TKT917547:TLA917548 TUP917547:TUW917548 UEL917547:UES917548 UOH917547:UOO917548 UYD917547:UYK917548 VHZ917547:VIG917548 VRV917547:VSC917548 WBR917547:WBY917548 WLN917547:WLU917548 WVJ917547:WVQ917548 B983083:I983084 IX983083:JE983084 ST983083:TA983084 ACP983083:ACW983084 AML983083:AMS983084 AWH983083:AWO983084 BGD983083:BGK983084 BPZ983083:BQG983084 BZV983083:CAC983084 CJR983083:CJY983084 CTN983083:CTU983084 DDJ983083:DDQ983084 DNF983083:DNM983084 DXB983083:DXI983084 EGX983083:EHE983084 EQT983083:ERA983084 FAP983083:FAW983084 FKL983083:FKS983084 FUH983083:FUO983084 GED983083:GEK983084 GNZ983083:GOG983084 GXV983083:GYC983084 HHR983083:HHY983084 HRN983083:HRU983084 IBJ983083:IBQ983084 ILF983083:ILM983084 IVB983083:IVI983084 JEX983083:JFE983084 JOT983083:JPA983084 JYP983083:JYW983084 KIL983083:KIS983084 KSH983083:KSO983084 LCD983083:LCK983084 LLZ983083:LMG983084 LVV983083:LWC983084 MFR983083:MFY983084 MPN983083:MPU983084 MZJ983083:MZQ983084 NJF983083:NJM983084 NTB983083:NTI983084 OCX983083:ODE983084 OMT983083:ONA983084 OWP983083:OWW983084 PGL983083:PGS983084 PQH983083:PQO983084 QAD983083:QAK983084 QJZ983083:QKG983084 QTV983083:QUC983084 RDR983083:RDY983084 RNN983083:RNU983084 RXJ983083:RXQ983084 SHF983083:SHM983084 SRB983083:SRI983084 TAX983083:TBE983084 TKT983083:TLA983084 TUP983083:TUW983084 UEL983083:UES983084 UOH983083:UOO983084 UYD983083:UYK983084 VHZ983083:VIG983084 VRV983083:VSC983084 WBR983083:WBY983084 WLN983083:WLU983084 WVJ983083:WVQ983084 B46:I47 IX46:JE47 ST46:TA47 ACP46:ACW47 AML46:AMS47 AWH46:AWO47 BGD46:BGK47 BPZ46:BQG47 BZV46:CAC47 CJR46:CJY47 CTN46:CTU47 DDJ46:DDQ47 DNF46:DNM47 DXB46:DXI47 EGX46:EHE47 EQT46:ERA47 FAP46:FAW47 FKL46:FKS47 FUH46:FUO47 GED46:GEK47 GNZ46:GOG47 GXV46:GYC47 HHR46:HHY47 HRN46:HRU47 IBJ46:IBQ47 ILF46:ILM47 IVB46:IVI47 JEX46:JFE47 JOT46:JPA47 JYP46:JYW47 KIL46:KIS47 KSH46:KSO47 LCD46:LCK47 LLZ46:LMG47 LVV46:LWC47 MFR46:MFY47 MPN46:MPU47 MZJ46:MZQ47 NJF46:NJM47 NTB46:NTI47 OCX46:ODE47 OMT46:ONA47 OWP46:OWW47 PGL46:PGS47 PQH46:PQO47 QAD46:QAK47 QJZ46:QKG47 QTV46:QUC47 RDR46:RDY47 RNN46:RNU47 RXJ46:RXQ47 SHF46:SHM47 SRB46:SRI47 TAX46:TBE47 TKT46:TLA47 TUP46:TUW47 UEL46:UES47 UOH46:UOO47 UYD46:UYK47 VHZ46:VIG47 VRV46:VSC47 WBR46:WBY47 WLN46:WLU47 WVJ46:WVQ47 B65582:I65583 IX65582:JE65583 ST65582:TA65583 ACP65582:ACW65583 AML65582:AMS65583 AWH65582:AWO65583 BGD65582:BGK65583 BPZ65582:BQG65583 BZV65582:CAC65583 CJR65582:CJY65583 CTN65582:CTU65583 DDJ65582:DDQ65583 DNF65582:DNM65583 DXB65582:DXI65583 EGX65582:EHE65583 EQT65582:ERA65583 FAP65582:FAW65583 FKL65582:FKS65583 FUH65582:FUO65583 GED65582:GEK65583 GNZ65582:GOG65583 GXV65582:GYC65583 HHR65582:HHY65583 HRN65582:HRU65583 IBJ65582:IBQ65583 ILF65582:ILM65583 IVB65582:IVI65583 JEX65582:JFE65583 JOT65582:JPA65583 JYP65582:JYW65583 KIL65582:KIS65583 KSH65582:KSO65583 LCD65582:LCK65583 LLZ65582:LMG65583 LVV65582:LWC65583 MFR65582:MFY65583 MPN65582:MPU65583 MZJ65582:MZQ65583 NJF65582:NJM65583 NTB65582:NTI65583 OCX65582:ODE65583 OMT65582:ONA65583 OWP65582:OWW65583 PGL65582:PGS65583 PQH65582:PQO65583 QAD65582:QAK65583 QJZ65582:QKG65583 QTV65582:QUC65583 RDR65582:RDY65583 RNN65582:RNU65583 RXJ65582:RXQ65583 SHF65582:SHM65583 SRB65582:SRI65583 TAX65582:TBE65583 TKT65582:TLA65583 TUP65582:TUW65583 UEL65582:UES65583 UOH65582:UOO65583 UYD65582:UYK65583 VHZ65582:VIG65583 VRV65582:VSC65583 WBR65582:WBY65583 WLN65582:WLU65583 WVJ65582:WVQ65583 B131118:I131119 IX131118:JE131119 ST131118:TA131119 ACP131118:ACW131119 AML131118:AMS131119 AWH131118:AWO131119 BGD131118:BGK131119 BPZ131118:BQG131119 BZV131118:CAC131119 CJR131118:CJY131119 CTN131118:CTU131119 DDJ131118:DDQ131119 DNF131118:DNM131119 DXB131118:DXI131119 EGX131118:EHE131119 EQT131118:ERA131119 FAP131118:FAW131119 FKL131118:FKS131119 FUH131118:FUO131119 GED131118:GEK131119 GNZ131118:GOG131119 GXV131118:GYC131119 HHR131118:HHY131119 HRN131118:HRU131119 IBJ131118:IBQ131119 ILF131118:ILM131119 IVB131118:IVI131119 JEX131118:JFE131119 JOT131118:JPA131119 JYP131118:JYW131119 KIL131118:KIS131119 KSH131118:KSO131119 LCD131118:LCK131119 LLZ131118:LMG131119 LVV131118:LWC131119 MFR131118:MFY131119 MPN131118:MPU131119 MZJ131118:MZQ131119 NJF131118:NJM131119 NTB131118:NTI131119 OCX131118:ODE131119 OMT131118:ONA131119 OWP131118:OWW131119 PGL131118:PGS131119 PQH131118:PQO131119 QAD131118:QAK131119 QJZ131118:QKG131119 QTV131118:QUC131119 RDR131118:RDY131119 RNN131118:RNU131119 RXJ131118:RXQ131119 SHF131118:SHM131119 SRB131118:SRI131119 TAX131118:TBE131119 TKT131118:TLA131119 TUP131118:TUW131119 UEL131118:UES131119 UOH131118:UOO131119 UYD131118:UYK131119 VHZ131118:VIG131119 VRV131118:VSC131119 WBR131118:WBY131119 WLN131118:WLU131119 WVJ131118:WVQ131119 B196654:I196655 IX196654:JE196655 ST196654:TA196655 ACP196654:ACW196655 AML196654:AMS196655 AWH196654:AWO196655 BGD196654:BGK196655 BPZ196654:BQG196655 BZV196654:CAC196655 CJR196654:CJY196655 CTN196654:CTU196655 DDJ196654:DDQ196655 DNF196654:DNM196655 DXB196654:DXI196655 EGX196654:EHE196655 EQT196654:ERA196655 FAP196654:FAW196655 FKL196654:FKS196655 FUH196654:FUO196655 GED196654:GEK196655 GNZ196654:GOG196655 GXV196654:GYC196655 HHR196654:HHY196655 HRN196654:HRU196655 IBJ196654:IBQ196655 ILF196654:ILM196655 IVB196654:IVI196655 JEX196654:JFE196655 JOT196654:JPA196655 JYP196654:JYW196655 KIL196654:KIS196655 KSH196654:KSO196655 LCD196654:LCK196655 LLZ196654:LMG196655 LVV196654:LWC196655 MFR196654:MFY196655 MPN196654:MPU196655 MZJ196654:MZQ196655 NJF196654:NJM196655 NTB196654:NTI196655 OCX196654:ODE196655 OMT196654:ONA196655 OWP196654:OWW196655 PGL196654:PGS196655 PQH196654:PQO196655 QAD196654:QAK196655 QJZ196654:QKG196655 QTV196654:QUC196655 RDR196654:RDY196655 RNN196654:RNU196655 RXJ196654:RXQ196655 SHF196654:SHM196655 SRB196654:SRI196655 TAX196654:TBE196655 TKT196654:TLA196655 TUP196654:TUW196655 UEL196654:UES196655 UOH196654:UOO196655 UYD196654:UYK196655 VHZ196654:VIG196655 VRV196654:VSC196655 WBR196654:WBY196655 WLN196654:WLU196655 WVJ196654:WVQ196655 B262190:I262191 IX262190:JE262191 ST262190:TA262191 ACP262190:ACW262191 AML262190:AMS262191 AWH262190:AWO262191 BGD262190:BGK262191 BPZ262190:BQG262191 BZV262190:CAC262191 CJR262190:CJY262191 CTN262190:CTU262191 DDJ262190:DDQ262191 DNF262190:DNM262191 DXB262190:DXI262191 EGX262190:EHE262191 EQT262190:ERA262191 FAP262190:FAW262191 FKL262190:FKS262191 FUH262190:FUO262191 GED262190:GEK262191 GNZ262190:GOG262191 GXV262190:GYC262191 HHR262190:HHY262191 HRN262190:HRU262191 IBJ262190:IBQ262191 ILF262190:ILM262191 IVB262190:IVI262191 JEX262190:JFE262191 JOT262190:JPA262191 JYP262190:JYW262191 KIL262190:KIS262191 KSH262190:KSO262191 LCD262190:LCK262191 LLZ262190:LMG262191 LVV262190:LWC262191 MFR262190:MFY262191 MPN262190:MPU262191 MZJ262190:MZQ262191 NJF262190:NJM262191 NTB262190:NTI262191 OCX262190:ODE262191 OMT262190:ONA262191 OWP262190:OWW262191 PGL262190:PGS262191 PQH262190:PQO262191 QAD262190:QAK262191 QJZ262190:QKG262191 QTV262190:QUC262191 RDR262190:RDY262191 RNN262190:RNU262191 RXJ262190:RXQ262191 SHF262190:SHM262191 SRB262190:SRI262191 TAX262190:TBE262191 TKT262190:TLA262191 TUP262190:TUW262191 UEL262190:UES262191 UOH262190:UOO262191 UYD262190:UYK262191 VHZ262190:VIG262191 VRV262190:VSC262191 WBR262190:WBY262191 WLN262190:WLU262191 WVJ262190:WVQ262191 B327726:I327727 IX327726:JE327727 ST327726:TA327727 ACP327726:ACW327727 AML327726:AMS327727 AWH327726:AWO327727 BGD327726:BGK327727 BPZ327726:BQG327727 BZV327726:CAC327727 CJR327726:CJY327727 CTN327726:CTU327727 DDJ327726:DDQ327727 DNF327726:DNM327727 DXB327726:DXI327727 EGX327726:EHE327727 EQT327726:ERA327727 FAP327726:FAW327727 FKL327726:FKS327727 FUH327726:FUO327727 GED327726:GEK327727 GNZ327726:GOG327727 GXV327726:GYC327727 HHR327726:HHY327727 HRN327726:HRU327727 IBJ327726:IBQ327727 ILF327726:ILM327727 IVB327726:IVI327727 JEX327726:JFE327727 JOT327726:JPA327727 JYP327726:JYW327727 KIL327726:KIS327727 KSH327726:KSO327727 LCD327726:LCK327727 LLZ327726:LMG327727 LVV327726:LWC327727 MFR327726:MFY327727 MPN327726:MPU327727 MZJ327726:MZQ327727 NJF327726:NJM327727 NTB327726:NTI327727 OCX327726:ODE327727 OMT327726:ONA327727 OWP327726:OWW327727 PGL327726:PGS327727 PQH327726:PQO327727 QAD327726:QAK327727 QJZ327726:QKG327727 QTV327726:QUC327727 RDR327726:RDY327727 RNN327726:RNU327727 RXJ327726:RXQ327727 SHF327726:SHM327727 SRB327726:SRI327727 TAX327726:TBE327727 TKT327726:TLA327727 TUP327726:TUW327727 UEL327726:UES327727 UOH327726:UOO327727 UYD327726:UYK327727 VHZ327726:VIG327727 VRV327726:VSC327727 WBR327726:WBY327727 WLN327726:WLU327727 WVJ327726:WVQ327727 B393262:I393263 IX393262:JE393263 ST393262:TA393263 ACP393262:ACW393263 AML393262:AMS393263 AWH393262:AWO393263 BGD393262:BGK393263 BPZ393262:BQG393263 BZV393262:CAC393263 CJR393262:CJY393263 CTN393262:CTU393263 DDJ393262:DDQ393263 DNF393262:DNM393263 DXB393262:DXI393263 EGX393262:EHE393263 EQT393262:ERA393263 FAP393262:FAW393263 FKL393262:FKS393263 FUH393262:FUO393263 GED393262:GEK393263 GNZ393262:GOG393263 GXV393262:GYC393263 HHR393262:HHY393263 HRN393262:HRU393263 IBJ393262:IBQ393263 ILF393262:ILM393263 IVB393262:IVI393263 JEX393262:JFE393263 JOT393262:JPA393263 JYP393262:JYW393263 KIL393262:KIS393263 KSH393262:KSO393263 LCD393262:LCK393263 LLZ393262:LMG393263 LVV393262:LWC393263 MFR393262:MFY393263 MPN393262:MPU393263 MZJ393262:MZQ393263 NJF393262:NJM393263 NTB393262:NTI393263 OCX393262:ODE393263 OMT393262:ONA393263 OWP393262:OWW393263 PGL393262:PGS393263 PQH393262:PQO393263 QAD393262:QAK393263 QJZ393262:QKG393263 QTV393262:QUC393263 RDR393262:RDY393263 RNN393262:RNU393263 RXJ393262:RXQ393263 SHF393262:SHM393263 SRB393262:SRI393263 TAX393262:TBE393263 TKT393262:TLA393263 TUP393262:TUW393263 UEL393262:UES393263 UOH393262:UOO393263 UYD393262:UYK393263 VHZ393262:VIG393263 VRV393262:VSC393263 WBR393262:WBY393263 WLN393262:WLU393263 WVJ393262:WVQ393263 B458798:I458799 IX458798:JE458799 ST458798:TA458799 ACP458798:ACW458799 AML458798:AMS458799 AWH458798:AWO458799 BGD458798:BGK458799 BPZ458798:BQG458799 BZV458798:CAC458799 CJR458798:CJY458799 CTN458798:CTU458799 DDJ458798:DDQ458799 DNF458798:DNM458799 DXB458798:DXI458799 EGX458798:EHE458799 EQT458798:ERA458799 FAP458798:FAW458799 FKL458798:FKS458799 FUH458798:FUO458799 GED458798:GEK458799 GNZ458798:GOG458799 GXV458798:GYC458799 HHR458798:HHY458799 HRN458798:HRU458799 IBJ458798:IBQ458799 ILF458798:ILM458799 IVB458798:IVI458799 JEX458798:JFE458799 JOT458798:JPA458799 JYP458798:JYW458799 KIL458798:KIS458799 KSH458798:KSO458799 LCD458798:LCK458799 LLZ458798:LMG458799 LVV458798:LWC458799 MFR458798:MFY458799 MPN458798:MPU458799 MZJ458798:MZQ458799 NJF458798:NJM458799 NTB458798:NTI458799 OCX458798:ODE458799 OMT458798:ONA458799 OWP458798:OWW458799 PGL458798:PGS458799 PQH458798:PQO458799 QAD458798:QAK458799 QJZ458798:QKG458799 QTV458798:QUC458799 RDR458798:RDY458799 RNN458798:RNU458799 RXJ458798:RXQ458799 SHF458798:SHM458799 SRB458798:SRI458799 TAX458798:TBE458799 TKT458798:TLA458799 TUP458798:TUW458799 UEL458798:UES458799 UOH458798:UOO458799 UYD458798:UYK458799 VHZ458798:VIG458799 VRV458798:VSC458799 WBR458798:WBY458799 WLN458798:WLU458799 WVJ458798:WVQ458799 B524334:I524335 IX524334:JE524335 ST524334:TA524335 ACP524334:ACW524335 AML524334:AMS524335 AWH524334:AWO524335 BGD524334:BGK524335 BPZ524334:BQG524335 BZV524334:CAC524335 CJR524334:CJY524335 CTN524334:CTU524335 DDJ524334:DDQ524335 DNF524334:DNM524335 DXB524334:DXI524335 EGX524334:EHE524335 EQT524334:ERA524335 FAP524334:FAW524335 FKL524334:FKS524335 FUH524334:FUO524335 GED524334:GEK524335 GNZ524334:GOG524335 GXV524334:GYC524335 HHR524334:HHY524335 HRN524334:HRU524335 IBJ524334:IBQ524335 ILF524334:ILM524335 IVB524334:IVI524335 JEX524334:JFE524335 JOT524334:JPA524335 JYP524334:JYW524335 KIL524334:KIS524335 KSH524334:KSO524335 LCD524334:LCK524335 LLZ524334:LMG524335 LVV524334:LWC524335 MFR524334:MFY524335 MPN524334:MPU524335 MZJ524334:MZQ524335 NJF524334:NJM524335 NTB524334:NTI524335 OCX524334:ODE524335 OMT524334:ONA524335 OWP524334:OWW524335 PGL524334:PGS524335 PQH524334:PQO524335 QAD524334:QAK524335 QJZ524334:QKG524335 QTV524334:QUC524335 RDR524334:RDY524335 RNN524334:RNU524335 RXJ524334:RXQ524335 SHF524334:SHM524335 SRB524334:SRI524335 TAX524334:TBE524335 TKT524334:TLA524335 TUP524334:TUW524335 UEL524334:UES524335 UOH524334:UOO524335 UYD524334:UYK524335 VHZ524334:VIG524335 VRV524334:VSC524335 WBR524334:WBY524335 WLN524334:WLU524335 WVJ524334:WVQ524335 B589870:I589871 IX589870:JE589871 ST589870:TA589871 ACP589870:ACW589871 AML589870:AMS589871 AWH589870:AWO589871 BGD589870:BGK589871 BPZ589870:BQG589871 BZV589870:CAC589871 CJR589870:CJY589871 CTN589870:CTU589871 DDJ589870:DDQ589871 DNF589870:DNM589871 DXB589870:DXI589871 EGX589870:EHE589871 EQT589870:ERA589871 FAP589870:FAW589871 FKL589870:FKS589871 FUH589870:FUO589871 GED589870:GEK589871 GNZ589870:GOG589871 GXV589870:GYC589871 HHR589870:HHY589871 HRN589870:HRU589871 IBJ589870:IBQ589871 ILF589870:ILM589871 IVB589870:IVI589871 JEX589870:JFE589871 JOT589870:JPA589871 JYP589870:JYW589871 KIL589870:KIS589871 KSH589870:KSO589871 LCD589870:LCK589871 LLZ589870:LMG589871 LVV589870:LWC589871 MFR589870:MFY589871 MPN589870:MPU589871 MZJ589870:MZQ589871 NJF589870:NJM589871 NTB589870:NTI589871 OCX589870:ODE589871 OMT589870:ONA589871 OWP589870:OWW589871 PGL589870:PGS589871 PQH589870:PQO589871 QAD589870:QAK589871 QJZ589870:QKG589871 QTV589870:QUC589871 RDR589870:RDY589871 RNN589870:RNU589871 RXJ589870:RXQ589871 SHF589870:SHM589871 SRB589870:SRI589871 TAX589870:TBE589871 TKT589870:TLA589871 TUP589870:TUW589871 UEL589870:UES589871 UOH589870:UOO589871 UYD589870:UYK589871 VHZ589870:VIG589871 VRV589870:VSC589871 WBR589870:WBY589871 WLN589870:WLU589871 WVJ589870:WVQ589871 B655406:I655407 IX655406:JE655407 ST655406:TA655407 ACP655406:ACW655407 AML655406:AMS655407 AWH655406:AWO655407 BGD655406:BGK655407 BPZ655406:BQG655407 BZV655406:CAC655407 CJR655406:CJY655407 CTN655406:CTU655407 DDJ655406:DDQ655407 DNF655406:DNM655407 DXB655406:DXI655407 EGX655406:EHE655407 EQT655406:ERA655407 FAP655406:FAW655407 FKL655406:FKS655407 FUH655406:FUO655407 GED655406:GEK655407 GNZ655406:GOG655407 GXV655406:GYC655407 HHR655406:HHY655407 HRN655406:HRU655407 IBJ655406:IBQ655407 ILF655406:ILM655407 IVB655406:IVI655407 JEX655406:JFE655407 JOT655406:JPA655407 JYP655406:JYW655407 KIL655406:KIS655407 KSH655406:KSO655407 LCD655406:LCK655407 LLZ655406:LMG655407 LVV655406:LWC655407 MFR655406:MFY655407 MPN655406:MPU655407 MZJ655406:MZQ655407 NJF655406:NJM655407 NTB655406:NTI655407 OCX655406:ODE655407 OMT655406:ONA655407 OWP655406:OWW655407 PGL655406:PGS655407 PQH655406:PQO655407 QAD655406:QAK655407 QJZ655406:QKG655407 QTV655406:QUC655407 RDR655406:RDY655407 RNN655406:RNU655407 RXJ655406:RXQ655407 SHF655406:SHM655407 SRB655406:SRI655407 TAX655406:TBE655407 TKT655406:TLA655407 TUP655406:TUW655407 UEL655406:UES655407 UOH655406:UOO655407 UYD655406:UYK655407 VHZ655406:VIG655407 VRV655406:VSC655407 WBR655406:WBY655407 WLN655406:WLU655407 WVJ655406:WVQ655407 B720942:I720943 IX720942:JE720943 ST720942:TA720943 ACP720942:ACW720943 AML720942:AMS720943 AWH720942:AWO720943 BGD720942:BGK720943 BPZ720942:BQG720943 BZV720942:CAC720943 CJR720942:CJY720943 CTN720942:CTU720943 DDJ720942:DDQ720943 DNF720942:DNM720943 DXB720942:DXI720943 EGX720942:EHE720943 EQT720942:ERA720943 FAP720942:FAW720943 FKL720942:FKS720943 FUH720942:FUO720943 GED720942:GEK720943 GNZ720942:GOG720943 GXV720942:GYC720943 HHR720942:HHY720943 HRN720942:HRU720943 IBJ720942:IBQ720943 ILF720942:ILM720943 IVB720942:IVI720943 JEX720942:JFE720943 JOT720942:JPA720943 JYP720942:JYW720943 KIL720942:KIS720943 KSH720942:KSO720943 LCD720942:LCK720943 LLZ720942:LMG720943 LVV720942:LWC720943 MFR720942:MFY720943 MPN720942:MPU720943 MZJ720942:MZQ720943 NJF720942:NJM720943 NTB720942:NTI720943 OCX720942:ODE720943 OMT720942:ONA720943 OWP720942:OWW720943 PGL720942:PGS720943 PQH720942:PQO720943 QAD720942:QAK720943 QJZ720942:QKG720943 QTV720942:QUC720943 RDR720942:RDY720943 RNN720942:RNU720943 RXJ720942:RXQ720943 SHF720942:SHM720943 SRB720942:SRI720943 TAX720942:TBE720943 TKT720942:TLA720943 TUP720942:TUW720943 UEL720942:UES720943 UOH720942:UOO720943 UYD720942:UYK720943 VHZ720942:VIG720943 VRV720942:VSC720943 WBR720942:WBY720943 WLN720942:WLU720943 WVJ720942:WVQ720943 B786478:I786479 IX786478:JE786479 ST786478:TA786479 ACP786478:ACW786479 AML786478:AMS786479 AWH786478:AWO786479 BGD786478:BGK786479 BPZ786478:BQG786479 BZV786478:CAC786479 CJR786478:CJY786479 CTN786478:CTU786479 DDJ786478:DDQ786479 DNF786478:DNM786479 DXB786478:DXI786479 EGX786478:EHE786479 EQT786478:ERA786479 FAP786478:FAW786479 FKL786478:FKS786479 FUH786478:FUO786479 GED786478:GEK786479 GNZ786478:GOG786479 GXV786478:GYC786479 HHR786478:HHY786479 HRN786478:HRU786479 IBJ786478:IBQ786479 ILF786478:ILM786479 IVB786478:IVI786479 JEX786478:JFE786479 JOT786478:JPA786479 JYP786478:JYW786479 KIL786478:KIS786479 KSH786478:KSO786479 LCD786478:LCK786479 LLZ786478:LMG786479 LVV786478:LWC786479 MFR786478:MFY786479 MPN786478:MPU786479 MZJ786478:MZQ786479 NJF786478:NJM786479 NTB786478:NTI786479 OCX786478:ODE786479 OMT786478:ONA786479 OWP786478:OWW786479 PGL786478:PGS786479 PQH786478:PQO786479 QAD786478:QAK786479 QJZ786478:QKG786479 QTV786478:QUC786479 RDR786478:RDY786479 RNN786478:RNU786479 RXJ786478:RXQ786479 SHF786478:SHM786479 SRB786478:SRI786479 TAX786478:TBE786479 TKT786478:TLA786479 TUP786478:TUW786479 UEL786478:UES786479 UOH786478:UOO786479 UYD786478:UYK786479 VHZ786478:VIG786479 VRV786478:VSC786479 WBR786478:WBY786479 WLN786478:WLU786479 WVJ786478:WVQ786479 B852014:I852015 IX852014:JE852015 ST852014:TA852015 ACP852014:ACW852015 AML852014:AMS852015 AWH852014:AWO852015 BGD852014:BGK852015 BPZ852014:BQG852015 BZV852014:CAC852015 CJR852014:CJY852015 CTN852014:CTU852015 DDJ852014:DDQ852015 DNF852014:DNM852015 DXB852014:DXI852015 EGX852014:EHE852015 EQT852014:ERA852015 FAP852014:FAW852015 FKL852014:FKS852015 FUH852014:FUO852015 GED852014:GEK852015 GNZ852014:GOG852015 GXV852014:GYC852015 HHR852014:HHY852015 HRN852014:HRU852015 IBJ852014:IBQ852015 ILF852014:ILM852015 IVB852014:IVI852015 JEX852014:JFE852015 JOT852014:JPA852015 JYP852014:JYW852015 KIL852014:KIS852015 KSH852014:KSO852015 LCD852014:LCK852015 LLZ852014:LMG852015 LVV852014:LWC852015 MFR852014:MFY852015 MPN852014:MPU852015 MZJ852014:MZQ852015 NJF852014:NJM852015 NTB852014:NTI852015 OCX852014:ODE852015 OMT852014:ONA852015 OWP852014:OWW852015 PGL852014:PGS852015 PQH852014:PQO852015 QAD852014:QAK852015 QJZ852014:QKG852015 QTV852014:QUC852015 RDR852014:RDY852015 RNN852014:RNU852015 RXJ852014:RXQ852015 SHF852014:SHM852015 SRB852014:SRI852015 TAX852014:TBE852015 TKT852014:TLA852015 TUP852014:TUW852015 UEL852014:UES852015 UOH852014:UOO852015 UYD852014:UYK852015 VHZ852014:VIG852015 VRV852014:VSC852015 WBR852014:WBY852015 WLN852014:WLU852015 WVJ852014:WVQ852015 B917550:I917551 IX917550:JE917551 ST917550:TA917551 ACP917550:ACW917551 AML917550:AMS917551 AWH917550:AWO917551 BGD917550:BGK917551 BPZ917550:BQG917551 BZV917550:CAC917551 CJR917550:CJY917551 CTN917550:CTU917551 DDJ917550:DDQ917551 DNF917550:DNM917551 DXB917550:DXI917551 EGX917550:EHE917551 EQT917550:ERA917551 FAP917550:FAW917551 FKL917550:FKS917551 FUH917550:FUO917551 GED917550:GEK917551 GNZ917550:GOG917551 GXV917550:GYC917551 HHR917550:HHY917551 HRN917550:HRU917551 IBJ917550:IBQ917551 ILF917550:ILM917551 IVB917550:IVI917551 JEX917550:JFE917551 JOT917550:JPA917551 JYP917550:JYW917551 KIL917550:KIS917551 KSH917550:KSO917551 LCD917550:LCK917551 LLZ917550:LMG917551 LVV917550:LWC917551 MFR917550:MFY917551 MPN917550:MPU917551 MZJ917550:MZQ917551 NJF917550:NJM917551 NTB917550:NTI917551 OCX917550:ODE917551 OMT917550:ONA917551 OWP917550:OWW917551 PGL917550:PGS917551 PQH917550:PQO917551 QAD917550:QAK917551 QJZ917550:QKG917551 QTV917550:QUC917551 RDR917550:RDY917551 RNN917550:RNU917551 RXJ917550:RXQ917551 SHF917550:SHM917551 SRB917550:SRI917551 TAX917550:TBE917551 TKT917550:TLA917551 TUP917550:TUW917551 UEL917550:UES917551 UOH917550:UOO917551 UYD917550:UYK917551 VHZ917550:VIG917551 VRV917550:VSC917551 WBR917550:WBY917551 WLN917550:WLU917551 WVJ917550:WVQ917551 B983086:I983087 IX983086:JE983087 ST983086:TA983087 ACP983086:ACW983087 AML983086:AMS983087 AWH983086:AWO983087 BGD983086:BGK983087 BPZ983086:BQG983087 BZV983086:CAC983087 CJR983086:CJY983087 CTN983086:CTU983087 DDJ983086:DDQ983087 DNF983086:DNM983087 DXB983086:DXI983087 EGX983086:EHE983087 EQT983086:ERA983087 FAP983086:FAW983087 FKL983086:FKS983087 FUH983086:FUO983087 GED983086:GEK983087 GNZ983086:GOG983087 GXV983086:GYC983087 HHR983086:HHY983087 HRN983086:HRU983087 IBJ983086:IBQ983087 ILF983086:ILM983087 IVB983086:IVI983087 JEX983086:JFE983087 JOT983086:JPA983087 JYP983086:JYW983087 KIL983086:KIS983087 KSH983086:KSO983087 LCD983086:LCK983087 LLZ983086:LMG983087 LVV983086:LWC983087 MFR983086:MFY983087 MPN983086:MPU983087 MZJ983086:MZQ983087 NJF983086:NJM983087 NTB983086:NTI983087 OCX983086:ODE983087 OMT983086:ONA983087 OWP983086:OWW983087 PGL983086:PGS983087 PQH983086:PQO983087 QAD983086:QAK983087 QJZ983086:QKG983087 QTV983086:QUC983087 RDR983086:RDY983087 RNN983086:RNU983087 RXJ983086:RXQ983087 SHF983086:SHM983087 SRB983086:SRI983087 TAX983086:TBE983087 TKT983086:TLA983087 TUP983086:TUW983087 UEL983086:UES983087 UOH983086:UOO983087 UYD983086:UYK983087 VHZ983086:VIG983087 VRV983086:VSC983087 WBR983086:WBY983087 WLN983086:WLU983087 WVJ983086:WVQ983087 B39:I40 IX39:JE40 ST39:TA40 ACP39:ACW40 AML39:AMS40 AWH39:AWO40 BGD39:BGK40 BPZ39:BQG40 BZV39:CAC40 CJR39:CJY40 CTN39:CTU40 DDJ39:DDQ40 DNF39:DNM40 DXB39:DXI40 EGX39:EHE40 EQT39:ERA40 FAP39:FAW40 FKL39:FKS40 FUH39:FUO40 GED39:GEK40 GNZ39:GOG40 GXV39:GYC40 HHR39:HHY40 HRN39:HRU40 IBJ39:IBQ40 ILF39:ILM40 IVB39:IVI40 JEX39:JFE40 JOT39:JPA40 JYP39:JYW40 KIL39:KIS40 KSH39:KSO40 LCD39:LCK40 LLZ39:LMG40 LVV39:LWC40 MFR39:MFY40 MPN39:MPU40 MZJ39:MZQ40 NJF39:NJM40 NTB39:NTI40 OCX39:ODE40 OMT39:ONA40 OWP39:OWW40 PGL39:PGS40 PQH39:PQO40 QAD39:QAK40 QJZ39:QKG40 QTV39:QUC40 RDR39:RDY40 RNN39:RNU40 RXJ39:RXQ40 SHF39:SHM40 SRB39:SRI40 TAX39:TBE40 TKT39:TLA40 TUP39:TUW40 UEL39:UES40 UOH39:UOO40 UYD39:UYK40 VHZ39:VIG40 VRV39:VSC40 WBR39:WBY40 WLN39:WLU40 WVJ39:WVQ40 B65575:I65576 IX65575:JE65576 ST65575:TA65576 ACP65575:ACW65576 AML65575:AMS65576 AWH65575:AWO65576 BGD65575:BGK65576 BPZ65575:BQG65576 BZV65575:CAC65576 CJR65575:CJY65576 CTN65575:CTU65576 DDJ65575:DDQ65576 DNF65575:DNM65576 DXB65575:DXI65576 EGX65575:EHE65576 EQT65575:ERA65576 FAP65575:FAW65576 FKL65575:FKS65576 FUH65575:FUO65576 GED65575:GEK65576 GNZ65575:GOG65576 GXV65575:GYC65576 HHR65575:HHY65576 HRN65575:HRU65576 IBJ65575:IBQ65576 ILF65575:ILM65576 IVB65575:IVI65576 JEX65575:JFE65576 JOT65575:JPA65576 JYP65575:JYW65576 KIL65575:KIS65576 KSH65575:KSO65576 LCD65575:LCK65576 LLZ65575:LMG65576 LVV65575:LWC65576 MFR65575:MFY65576 MPN65575:MPU65576 MZJ65575:MZQ65576 NJF65575:NJM65576 NTB65575:NTI65576 OCX65575:ODE65576 OMT65575:ONA65576 OWP65575:OWW65576 PGL65575:PGS65576 PQH65575:PQO65576 QAD65575:QAK65576 QJZ65575:QKG65576 QTV65575:QUC65576 RDR65575:RDY65576 RNN65575:RNU65576 RXJ65575:RXQ65576 SHF65575:SHM65576 SRB65575:SRI65576 TAX65575:TBE65576 TKT65575:TLA65576 TUP65575:TUW65576 UEL65575:UES65576 UOH65575:UOO65576 UYD65575:UYK65576 VHZ65575:VIG65576 VRV65575:VSC65576 WBR65575:WBY65576 WLN65575:WLU65576 WVJ65575:WVQ65576 B131111:I131112 IX131111:JE131112 ST131111:TA131112 ACP131111:ACW131112 AML131111:AMS131112 AWH131111:AWO131112 BGD131111:BGK131112 BPZ131111:BQG131112 BZV131111:CAC131112 CJR131111:CJY131112 CTN131111:CTU131112 DDJ131111:DDQ131112 DNF131111:DNM131112 DXB131111:DXI131112 EGX131111:EHE131112 EQT131111:ERA131112 FAP131111:FAW131112 FKL131111:FKS131112 FUH131111:FUO131112 GED131111:GEK131112 GNZ131111:GOG131112 GXV131111:GYC131112 HHR131111:HHY131112 HRN131111:HRU131112 IBJ131111:IBQ131112 ILF131111:ILM131112 IVB131111:IVI131112 JEX131111:JFE131112 JOT131111:JPA131112 JYP131111:JYW131112 KIL131111:KIS131112 KSH131111:KSO131112 LCD131111:LCK131112 LLZ131111:LMG131112 LVV131111:LWC131112 MFR131111:MFY131112 MPN131111:MPU131112 MZJ131111:MZQ131112 NJF131111:NJM131112 NTB131111:NTI131112 OCX131111:ODE131112 OMT131111:ONA131112 OWP131111:OWW131112 PGL131111:PGS131112 PQH131111:PQO131112 QAD131111:QAK131112 QJZ131111:QKG131112 QTV131111:QUC131112 RDR131111:RDY131112 RNN131111:RNU131112 RXJ131111:RXQ131112 SHF131111:SHM131112 SRB131111:SRI131112 TAX131111:TBE131112 TKT131111:TLA131112 TUP131111:TUW131112 UEL131111:UES131112 UOH131111:UOO131112 UYD131111:UYK131112 VHZ131111:VIG131112 VRV131111:VSC131112 WBR131111:WBY131112 WLN131111:WLU131112 WVJ131111:WVQ131112 B196647:I196648 IX196647:JE196648 ST196647:TA196648 ACP196647:ACW196648 AML196647:AMS196648 AWH196647:AWO196648 BGD196647:BGK196648 BPZ196647:BQG196648 BZV196647:CAC196648 CJR196647:CJY196648 CTN196647:CTU196648 DDJ196647:DDQ196648 DNF196647:DNM196648 DXB196647:DXI196648 EGX196647:EHE196648 EQT196647:ERA196648 FAP196647:FAW196648 FKL196647:FKS196648 FUH196647:FUO196648 GED196647:GEK196648 GNZ196647:GOG196648 GXV196647:GYC196648 HHR196647:HHY196648 HRN196647:HRU196648 IBJ196647:IBQ196648 ILF196647:ILM196648 IVB196647:IVI196648 JEX196647:JFE196648 JOT196647:JPA196648 JYP196647:JYW196648 KIL196647:KIS196648 KSH196647:KSO196648 LCD196647:LCK196648 LLZ196647:LMG196648 LVV196647:LWC196648 MFR196647:MFY196648 MPN196647:MPU196648 MZJ196647:MZQ196648 NJF196647:NJM196648 NTB196647:NTI196648 OCX196647:ODE196648 OMT196647:ONA196648 OWP196647:OWW196648 PGL196647:PGS196648 PQH196647:PQO196648 QAD196647:QAK196648 QJZ196647:QKG196648 QTV196647:QUC196648 RDR196647:RDY196648 RNN196647:RNU196648 RXJ196647:RXQ196648 SHF196647:SHM196648 SRB196647:SRI196648 TAX196647:TBE196648 TKT196647:TLA196648 TUP196647:TUW196648 UEL196647:UES196648 UOH196647:UOO196648 UYD196647:UYK196648 VHZ196647:VIG196648 VRV196647:VSC196648 WBR196647:WBY196648 WLN196647:WLU196648 WVJ196647:WVQ196648 B262183:I262184 IX262183:JE262184 ST262183:TA262184 ACP262183:ACW262184 AML262183:AMS262184 AWH262183:AWO262184 BGD262183:BGK262184 BPZ262183:BQG262184 BZV262183:CAC262184 CJR262183:CJY262184 CTN262183:CTU262184 DDJ262183:DDQ262184 DNF262183:DNM262184 DXB262183:DXI262184 EGX262183:EHE262184 EQT262183:ERA262184 FAP262183:FAW262184 FKL262183:FKS262184 FUH262183:FUO262184 GED262183:GEK262184 GNZ262183:GOG262184 GXV262183:GYC262184 HHR262183:HHY262184 HRN262183:HRU262184 IBJ262183:IBQ262184 ILF262183:ILM262184 IVB262183:IVI262184 JEX262183:JFE262184 JOT262183:JPA262184 JYP262183:JYW262184 KIL262183:KIS262184 KSH262183:KSO262184 LCD262183:LCK262184 LLZ262183:LMG262184 LVV262183:LWC262184 MFR262183:MFY262184 MPN262183:MPU262184 MZJ262183:MZQ262184 NJF262183:NJM262184 NTB262183:NTI262184 OCX262183:ODE262184 OMT262183:ONA262184 OWP262183:OWW262184 PGL262183:PGS262184 PQH262183:PQO262184 QAD262183:QAK262184 QJZ262183:QKG262184 QTV262183:QUC262184 RDR262183:RDY262184 RNN262183:RNU262184 RXJ262183:RXQ262184 SHF262183:SHM262184 SRB262183:SRI262184 TAX262183:TBE262184 TKT262183:TLA262184 TUP262183:TUW262184 UEL262183:UES262184 UOH262183:UOO262184 UYD262183:UYK262184 VHZ262183:VIG262184 VRV262183:VSC262184 WBR262183:WBY262184 WLN262183:WLU262184 WVJ262183:WVQ262184 B327719:I327720 IX327719:JE327720 ST327719:TA327720 ACP327719:ACW327720 AML327719:AMS327720 AWH327719:AWO327720 BGD327719:BGK327720 BPZ327719:BQG327720 BZV327719:CAC327720 CJR327719:CJY327720 CTN327719:CTU327720 DDJ327719:DDQ327720 DNF327719:DNM327720 DXB327719:DXI327720 EGX327719:EHE327720 EQT327719:ERA327720 FAP327719:FAW327720 FKL327719:FKS327720 FUH327719:FUO327720 GED327719:GEK327720 GNZ327719:GOG327720 GXV327719:GYC327720 HHR327719:HHY327720 HRN327719:HRU327720 IBJ327719:IBQ327720 ILF327719:ILM327720 IVB327719:IVI327720 JEX327719:JFE327720 JOT327719:JPA327720 JYP327719:JYW327720 KIL327719:KIS327720 KSH327719:KSO327720 LCD327719:LCK327720 LLZ327719:LMG327720 LVV327719:LWC327720 MFR327719:MFY327720 MPN327719:MPU327720 MZJ327719:MZQ327720 NJF327719:NJM327720 NTB327719:NTI327720 OCX327719:ODE327720 OMT327719:ONA327720 OWP327719:OWW327720 PGL327719:PGS327720 PQH327719:PQO327720 QAD327719:QAK327720 QJZ327719:QKG327720 QTV327719:QUC327720 RDR327719:RDY327720 RNN327719:RNU327720 RXJ327719:RXQ327720 SHF327719:SHM327720 SRB327719:SRI327720 TAX327719:TBE327720 TKT327719:TLA327720 TUP327719:TUW327720 UEL327719:UES327720 UOH327719:UOO327720 UYD327719:UYK327720 VHZ327719:VIG327720 VRV327719:VSC327720 WBR327719:WBY327720 WLN327719:WLU327720 WVJ327719:WVQ327720 B393255:I393256 IX393255:JE393256 ST393255:TA393256 ACP393255:ACW393256 AML393255:AMS393256 AWH393255:AWO393256 BGD393255:BGK393256 BPZ393255:BQG393256 BZV393255:CAC393256 CJR393255:CJY393256 CTN393255:CTU393256 DDJ393255:DDQ393256 DNF393255:DNM393256 DXB393255:DXI393256 EGX393255:EHE393256 EQT393255:ERA393256 FAP393255:FAW393256 FKL393255:FKS393256 FUH393255:FUO393256 GED393255:GEK393256 GNZ393255:GOG393256 GXV393255:GYC393256 HHR393255:HHY393256 HRN393255:HRU393256 IBJ393255:IBQ393256 ILF393255:ILM393256 IVB393255:IVI393256 JEX393255:JFE393256 JOT393255:JPA393256 JYP393255:JYW393256 KIL393255:KIS393256 KSH393255:KSO393256 LCD393255:LCK393256 LLZ393255:LMG393256 LVV393255:LWC393256 MFR393255:MFY393256 MPN393255:MPU393256 MZJ393255:MZQ393256 NJF393255:NJM393256 NTB393255:NTI393256 OCX393255:ODE393256 OMT393255:ONA393256 OWP393255:OWW393256 PGL393255:PGS393256 PQH393255:PQO393256 QAD393255:QAK393256 QJZ393255:QKG393256 QTV393255:QUC393256 RDR393255:RDY393256 RNN393255:RNU393256 RXJ393255:RXQ393256 SHF393255:SHM393256 SRB393255:SRI393256 TAX393255:TBE393256 TKT393255:TLA393256 TUP393255:TUW393256 UEL393255:UES393256 UOH393255:UOO393256 UYD393255:UYK393256 VHZ393255:VIG393256 VRV393255:VSC393256 WBR393255:WBY393256 WLN393255:WLU393256 WVJ393255:WVQ393256 B458791:I458792 IX458791:JE458792 ST458791:TA458792 ACP458791:ACW458792 AML458791:AMS458792 AWH458791:AWO458792 BGD458791:BGK458792 BPZ458791:BQG458792 BZV458791:CAC458792 CJR458791:CJY458792 CTN458791:CTU458792 DDJ458791:DDQ458792 DNF458791:DNM458792 DXB458791:DXI458792 EGX458791:EHE458792 EQT458791:ERA458792 FAP458791:FAW458792 FKL458791:FKS458792 FUH458791:FUO458792 GED458791:GEK458792 GNZ458791:GOG458792 GXV458791:GYC458792 HHR458791:HHY458792 HRN458791:HRU458792 IBJ458791:IBQ458792 ILF458791:ILM458792 IVB458791:IVI458792 JEX458791:JFE458792 JOT458791:JPA458792 JYP458791:JYW458792 KIL458791:KIS458792 KSH458791:KSO458792 LCD458791:LCK458792 LLZ458791:LMG458792 LVV458791:LWC458792 MFR458791:MFY458792 MPN458791:MPU458792 MZJ458791:MZQ458792 NJF458791:NJM458792 NTB458791:NTI458792 OCX458791:ODE458792 OMT458791:ONA458792 OWP458791:OWW458792 PGL458791:PGS458792 PQH458791:PQO458792 QAD458791:QAK458792 QJZ458791:QKG458792 QTV458791:QUC458792 RDR458791:RDY458792 RNN458791:RNU458792 RXJ458791:RXQ458792 SHF458791:SHM458792 SRB458791:SRI458792 TAX458791:TBE458792 TKT458791:TLA458792 TUP458791:TUW458792 UEL458791:UES458792 UOH458791:UOO458792 UYD458791:UYK458792 VHZ458791:VIG458792 VRV458791:VSC458792 WBR458791:WBY458792 WLN458791:WLU458792 WVJ458791:WVQ458792 B524327:I524328 IX524327:JE524328 ST524327:TA524328 ACP524327:ACW524328 AML524327:AMS524328 AWH524327:AWO524328 BGD524327:BGK524328 BPZ524327:BQG524328 BZV524327:CAC524328 CJR524327:CJY524328 CTN524327:CTU524328 DDJ524327:DDQ524328 DNF524327:DNM524328 DXB524327:DXI524328 EGX524327:EHE524328 EQT524327:ERA524328 FAP524327:FAW524328 FKL524327:FKS524328 FUH524327:FUO524328 GED524327:GEK524328 GNZ524327:GOG524328 GXV524327:GYC524328 HHR524327:HHY524328 HRN524327:HRU524328 IBJ524327:IBQ524328 ILF524327:ILM524328 IVB524327:IVI524328 JEX524327:JFE524328 JOT524327:JPA524328 JYP524327:JYW524328 KIL524327:KIS524328 KSH524327:KSO524328 LCD524327:LCK524328 LLZ524327:LMG524328 LVV524327:LWC524328 MFR524327:MFY524328 MPN524327:MPU524328 MZJ524327:MZQ524328 NJF524327:NJM524328 NTB524327:NTI524328 OCX524327:ODE524328 OMT524327:ONA524328 OWP524327:OWW524328 PGL524327:PGS524328 PQH524327:PQO524328 QAD524327:QAK524328 QJZ524327:QKG524328 QTV524327:QUC524328 RDR524327:RDY524328 RNN524327:RNU524328 RXJ524327:RXQ524328 SHF524327:SHM524328 SRB524327:SRI524328 TAX524327:TBE524328 TKT524327:TLA524328 TUP524327:TUW524328 UEL524327:UES524328 UOH524327:UOO524328 UYD524327:UYK524328 VHZ524327:VIG524328 VRV524327:VSC524328 WBR524327:WBY524328 WLN524327:WLU524328 WVJ524327:WVQ524328 B589863:I589864 IX589863:JE589864 ST589863:TA589864 ACP589863:ACW589864 AML589863:AMS589864 AWH589863:AWO589864 BGD589863:BGK589864 BPZ589863:BQG589864 BZV589863:CAC589864 CJR589863:CJY589864 CTN589863:CTU589864 DDJ589863:DDQ589864 DNF589863:DNM589864 DXB589863:DXI589864 EGX589863:EHE589864 EQT589863:ERA589864 FAP589863:FAW589864 FKL589863:FKS589864 FUH589863:FUO589864 GED589863:GEK589864 GNZ589863:GOG589864 GXV589863:GYC589864 HHR589863:HHY589864 HRN589863:HRU589864 IBJ589863:IBQ589864 ILF589863:ILM589864 IVB589863:IVI589864 JEX589863:JFE589864 JOT589863:JPA589864 JYP589863:JYW589864 KIL589863:KIS589864 KSH589863:KSO589864 LCD589863:LCK589864 LLZ589863:LMG589864 LVV589863:LWC589864 MFR589863:MFY589864 MPN589863:MPU589864 MZJ589863:MZQ589864 NJF589863:NJM589864 NTB589863:NTI589864 OCX589863:ODE589864 OMT589863:ONA589864 OWP589863:OWW589864 PGL589863:PGS589864 PQH589863:PQO589864 QAD589863:QAK589864 QJZ589863:QKG589864 QTV589863:QUC589864 RDR589863:RDY589864 RNN589863:RNU589864 RXJ589863:RXQ589864 SHF589863:SHM589864 SRB589863:SRI589864 TAX589863:TBE589864 TKT589863:TLA589864 TUP589863:TUW589864 UEL589863:UES589864 UOH589863:UOO589864 UYD589863:UYK589864 VHZ589863:VIG589864 VRV589863:VSC589864 WBR589863:WBY589864 WLN589863:WLU589864 WVJ589863:WVQ589864 B655399:I655400 IX655399:JE655400 ST655399:TA655400 ACP655399:ACW655400 AML655399:AMS655400 AWH655399:AWO655400 BGD655399:BGK655400 BPZ655399:BQG655400 BZV655399:CAC655400 CJR655399:CJY655400 CTN655399:CTU655400 DDJ655399:DDQ655400 DNF655399:DNM655400 DXB655399:DXI655400 EGX655399:EHE655400 EQT655399:ERA655400 FAP655399:FAW655400 FKL655399:FKS655400 FUH655399:FUO655400 GED655399:GEK655400 GNZ655399:GOG655400 GXV655399:GYC655400 HHR655399:HHY655400 HRN655399:HRU655400 IBJ655399:IBQ655400 ILF655399:ILM655400 IVB655399:IVI655400 JEX655399:JFE655400 JOT655399:JPA655400 JYP655399:JYW655400 KIL655399:KIS655400 KSH655399:KSO655400 LCD655399:LCK655400 LLZ655399:LMG655400 LVV655399:LWC655400 MFR655399:MFY655400 MPN655399:MPU655400 MZJ655399:MZQ655400 NJF655399:NJM655400 NTB655399:NTI655400 OCX655399:ODE655400 OMT655399:ONA655400 OWP655399:OWW655400 PGL655399:PGS655400 PQH655399:PQO655400 QAD655399:QAK655400 QJZ655399:QKG655400 QTV655399:QUC655400 RDR655399:RDY655400 RNN655399:RNU655400 RXJ655399:RXQ655400 SHF655399:SHM655400 SRB655399:SRI655400 TAX655399:TBE655400 TKT655399:TLA655400 TUP655399:TUW655400 UEL655399:UES655400 UOH655399:UOO655400 UYD655399:UYK655400 VHZ655399:VIG655400 VRV655399:VSC655400 WBR655399:WBY655400 WLN655399:WLU655400 WVJ655399:WVQ655400 B720935:I720936 IX720935:JE720936 ST720935:TA720936 ACP720935:ACW720936 AML720935:AMS720936 AWH720935:AWO720936 BGD720935:BGK720936 BPZ720935:BQG720936 BZV720935:CAC720936 CJR720935:CJY720936 CTN720935:CTU720936 DDJ720935:DDQ720936 DNF720935:DNM720936 DXB720935:DXI720936 EGX720935:EHE720936 EQT720935:ERA720936 FAP720935:FAW720936 FKL720935:FKS720936 FUH720935:FUO720936 GED720935:GEK720936 GNZ720935:GOG720936 GXV720935:GYC720936 HHR720935:HHY720936 HRN720935:HRU720936 IBJ720935:IBQ720936 ILF720935:ILM720936 IVB720935:IVI720936 JEX720935:JFE720936 JOT720935:JPA720936 JYP720935:JYW720936 KIL720935:KIS720936 KSH720935:KSO720936 LCD720935:LCK720936 LLZ720935:LMG720936 LVV720935:LWC720936 MFR720935:MFY720936 MPN720935:MPU720936 MZJ720935:MZQ720936 NJF720935:NJM720936 NTB720935:NTI720936 OCX720935:ODE720936 OMT720935:ONA720936 OWP720935:OWW720936 PGL720935:PGS720936 PQH720935:PQO720936 QAD720935:QAK720936 QJZ720935:QKG720936 QTV720935:QUC720936 RDR720935:RDY720936 RNN720935:RNU720936 RXJ720935:RXQ720936 SHF720935:SHM720936 SRB720935:SRI720936 TAX720935:TBE720936 TKT720935:TLA720936 TUP720935:TUW720936 UEL720935:UES720936 UOH720935:UOO720936 UYD720935:UYK720936 VHZ720935:VIG720936 VRV720935:VSC720936 WBR720935:WBY720936 WLN720935:WLU720936 WVJ720935:WVQ720936 B786471:I786472 IX786471:JE786472 ST786471:TA786472 ACP786471:ACW786472 AML786471:AMS786472 AWH786471:AWO786472 BGD786471:BGK786472 BPZ786471:BQG786472 BZV786471:CAC786472 CJR786471:CJY786472 CTN786471:CTU786472 DDJ786471:DDQ786472 DNF786471:DNM786472 DXB786471:DXI786472 EGX786471:EHE786472 EQT786471:ERA786472 FAP786471:FAW786472 FKL786471:FKS786472 FUH786471:FUO786472 GED786471:GEK786472 GNZ786471:GOG786472 GXV786471:GYC786472 HHR786471:HHY786472 HRN786471:HRU786472 IBJ786471:IBQ786472 ILF786471:ILM786472 IVB786471:IVI786472 JEX786471:JFE786472 JOT786471:JPA786472 JYP786471:JYW786472 KIL786471:KIS786472 KSH786471:KSO786472 LCD786471:LCK786472 LLZ786471:LMG786472 LVV786471:LWC786472 MFR786471:MFY786472 MPN786471:MPU786472 MZJ786471:MZQ786472 NJF786471:NJM786472 NTB786471:NTI786472 OCX786471:ODE786472 OMT786471:ONA786472 OWP786471:OWW786472 PGL786471:PGS786472 PQH786471:PQO786472 QAD786471:QAK786472 QJZ786471:QKG786472 QTV786471:QUC786472 RDR786471:RDY786472 RNN786471:RNU786472 RXJ786471:RXQ786472 SHF786471:SHM786472 SRB786471:SRI786472 TAX786471:TBE786472 TKT786471:TLA786472 TUP786471:TUW786472 UEL786471:UES786472 UOH786471:UOO786472 UYD786471:UYK786472 VHZ786471:VIG786472 VRV786471:VSC786472 WBR786471:WBY786472 WLN786471:WLU786472 WVJ786471:WVQ786472 B852007:I852008 IX852007:JE852008 ST852007:TA852008 ACP852007:ACW852008 AML852007:AMS852008 AWH852007:AWO852008 BGD852007:BGK852008 BPZ852007:BQG852008 BZV852007:CAC852008 CJR852007:CJY852008 CTN852007:CTU852008 DDJ852007:DDQ852008 DNF852007:DNM852008 DXB852007:DXI852008 EGX852007:EHE852008 EQT852007:ERA852008 FAP852007:FAW852008 FKL852007:FKS852008 FUH852007:FUO852008 GED852007:GEK852008 GNZ852007:GOG852008 GXV852007:GYC852008 HHR852007:HHY852008 HRN852007:HRU852008 IBJ852007:IBQ852008 ILF852007:ILM852008 IVB852007:IVI852008 JEX852007:JFE852008 JOT852007:JPA852008 JYP852007:JYW852008 KIL852007:KIS852008 KSH852007:KSO852008 LCD852007:LCK852008 LLZ852007:LMG852008 LVV852007:LWC852008 MFR852007:MFY852008 MPN852007:MPU852008 MZJ852007:MZQ852008 NJF852007:NJM852008 NTB852007:NTI852008 OCX852007:ODE852008 OMT852007:ONA852008 OWP852007:OWW852008 PGL852007:PGS852008 PQH852007:PQO852008 QAD852007:QAK852008 QJZ852007:QKG852008 QTV852007:QUC852008 RDR852007:RDY852008 RNN852007:RNU852008 RXJ852007:RXQ852008 SHF852007:SHM852008 SRB852007:SRI852008 TAX852007:TBE852008 TKT852007:TLA852008 TUP852007:TUW852008 UEL852007:UES852008 UOH852007:UOO852008 UYD852007:UYK852008 VHZ852007:VIG852008 VRV852007:VSC852008 WBR852007:WBY852008 WLN852007:WLU852008 WVJ852007:WVQ852008 B917543:I917544 IX917543:JE917544 ST917543:TA917544 ACP917543:ACW917544 AML917543:AMS917544 AWH917543:AWO917544 BGD917543:BGK917544 BPZ917543:BQG917544 BZV917543:CAC917544 CJR917543:CJY917544 CTN917543:CTU917544 DDJ917543:DDQ917544 DNF917543:DNM917544 DXB917543:DXI917544 EGX917543:EHE917544 EQT917543:ERA917544 FAP917543:FAW917544 FKL917543:FKS917544 FUH917543:FUO917544 GED917543:GEK917544 GNZ917543:GOG917544 GXV917543:GYC917544 HHR917543:HHY917544 HRN917543:HRU917544 IBJ917543:IBQ917544 ILF917543:ILM917544 IVB917543:IVI917544 JEX917543:JFE917544 JOT917543:JPA917544 JYP917543:JYW917544 KIL917543:KIS917544 KSH917543:KSO917544 LCD917543:LCK917544 LLZ917543:LMG917544 LVV917543:LWC917544 MFR917543:MFY917544 MPN917543:MPU917544 MZJ917543:MZQ917544 NJF917543:NJM917544 NTB917543:NTI917544 OCX917543:ODE917544 OMT917543:ONA917544 OWP917543:OWW917544 PGL917543:PGS917544 PQH917543:PQO917544 QAD917543:QAK917544 QJZ917543:QKG917544 QTV917543:QUC917544 RDR917543:RDY917544 RNN917543:RNU917544 RXJ917543:RXQ917544 SHF917543:SHM917544 SRB917543:SRI917544 TAX917543:TBE917544 TKT917543:TLA917544 TUP917543:TUW917544 UEL917543:UES917544 UOH917543:UOO917544 UYD917543:UYK917544 VHZ917543:VIG917544 VRV917543:VSC917544 WBR917543:WBY917544 WLN917543:WLU917544 WVJ917543:WVQ917544 B983079:I983080 IX983079:JE983080 ST983079:TA983080 ACP983079:ACW983080 AML983079:AMS983080 AWH983079:AWO983080 BGD983079:BGK983080 BPZ983079:BQG983080 BZV983079:CAC983080 CJR983079:CJY983080 CTN983079:CTU983080 DDJ983079:DDQ983080 DNF983079:DNM983080 DXB983079:DXI983080 EGX983079:EHE983080 EQT983079:ERA983080 FAP983079:FAW983080 FKL983079:FKS983080 FUH983079:FUO983080 GED983079:GEK983080 GNZ983079:GOG983080 GXV983079:GYC983080 HHR983079:HHY983080 HRN983079:HRU983080 IBJ983079:IBQ983080 ILF983079:ILM983080 IVB983079:IVI983080 JEX983079:JFE983080 JOT983079:JPA983080 JYP983079:JYW983080 KIL983079:KIS983080 KSH983079:KSO983080 LCD983079:LCK983080 LLZ983079:LMG983080 LVV983079:LWC983080 MFR983079:MFY983080 MPN983079:MPU983080 MZJ983079:MZQ983080 NJF983079:NJM983080 NTB983079:NTI983080 OCX983079:ODE983080 OMT983079:ONA983080 OWP983079:OWW983080 PGL983079:PGS983080 PQH983079:PQO983080 QAD983079:QAK983080 QJZ983079:QKG983080 QTV983079:QUC983080 RDR983079:RDY983080 RNN983079:RNU983080 RXJ983079:RXQ983080 SHF983079:SHM983080 SRB983079:SRI983080 TAX983079:TBE983080 TKT983079:TLA983080 TUP983079:TUW983080 UEL983079:UES983080 UOH983079:UOO983080 UYD983079:UYK983080 VHZ983079:VIG983080 VRV983079:VSC983080 WBR983079:WBY983080 WLN983079:WLU983080 WVJ983079:WVQ983080 B11:I12 IX11:JE12 ST11:TA12 ACP11:ACW12 AML11:AMS12 AWH11:AWO12 BGD11:BGK12 BPZ11:BQG12 BZV11:CAC12 CJR11:CJY12 CTN11:CTU12 DDJ11:DDQ12 DNF11:DNM12 DXB11:DXI12 EGX11:EHE12 EQT11:ERA12 FAP11:FAW12 FKL11:FKS12 FUH11:FUO12 GED11:GEK12 GNZ11:GOG12 GXV11:GYC12 HHR11:HHY12 HRN11:HRU12 IBJ11:IBQ12 ILF11:ILM12 IVB11:IVI12 JEX11:JFE12 JOT11:JPA12 JYP11:JYW12 KIL11:KIS12 KSH11:KSO12 LCD11:LCK12 LLZ11:LMG12 LVV11:LWC12 MFR11:MFY12 MPN11:MPU12 MZJ11:MZQ12 NJF11:NJM12 NTB11:NTI12 OCX11:ODE12 OMT11:ONA12 OWP11:OWW12 PGL11:PGS12 PQH11:PQO12 QAD11:QAK12 QJZ11:QKG12 QTV11:QUC12 RDR11:RDY12 RNN11:RNU12 RXJ11:RXQ12 SHF11:SHM12 SRB11:SRI12 TAX11:TBE12 TKT11:TLA12 TUP11:TUW12 UEL11:UES12 UOH11:UOO12 UYD11:UYK12 VHZ11:VIG12 VRV11:VSC12 WBR11:WBY12 WLN11:WLU12 WVJ11:WVQ12 B65547:I65548 IX65547:JE65548 ST65547:TA65548 ACP65547:ACW65548 AML65547:AMS65548 AWH65547:AWO65548 BGD65547:BGK65548 BPZ65547:BQG65548 BZV65547:CAC65548 CJR65547:CJY65548 CTN65547:CTU65548 DDJ65547:DDQ65548 DNF65547:DNM65548 DXB65547:DXI65548 EGX65547:EHE65548 EQT65547:ERA65548 FAP65547:FAW65548 FKL65547:FKS65548 FUH65547:FUO65548 GED65547:GEK65548 GNZ65547:GOG65548 GXV65547:GYC65548 HHR65547:HHY65548 HRN65547:HRU65548 IBJ65547:IBQ65548 ILF65547:ILM65548 IVB65547:IVI65548 JEX65547:JFE65548 JOT65547:JPA65548 JYP65547:JYW65548 KIL65547:KIS65548 KSH65547:KSO65548 LCD65547:LCK65548 LLZ65547:LMG65548 LVV65547:LWC65548 MFR65547:MFY65548 MPN65547:MPU65548 MZJ65547:MZQ65548 NJF65547:NJM65548 NTB65547:NTI65548 OCX65547:ODE65548 OMT65547:ONA65548 OWP65547:OWW65548 PGL65547:PGS65548 PQH65547:PQO65548 QAD65547:QAK65548 QJZ65547:QKG65548 QTV65547:QUC65548 RDR65547:RDY65548 RNN65547:RNU65548 RXJ65547:RXQ65548 SHF65547:SHM65548 SRB65547:SRI65548 TAX65547:TBE65548 TKT65547:TLA65548 TUP65547:TUW65548 UEL65547:UES65548 UOH65547:UOO65548 UYD65547:UYK65548 VHZ65547:VIG65548 VRV65547:VSC65548 WBR65547:WBY65548 WLN65547:WLU65548 WVJ65547:WVQ65548 B131083:I131084 IX131083:JE131084 ST131083:TA131084 ACP131083:ACW131084 AML131083:AMS131084 AWH131083:AWO131084 BGD131083:BGK131084 BPZ131083:BQG131084 BZV131083:CAC131084 CJR131083:CJY131084 CTN131083:CTU131084 DDJ131083:DDQ131084 DNF131083:DNM131084 DXB131083:DXI131084 EGX131083:EHE131084 EQT131083:ERA131084 FAP131083:FAW131084 FKL131083:FKS131084 FUH131083:FUO131084 GED131083:GEK131084 GNZ131083:GOG131084 GXV131083:GYC131084 HHR131083:HHY131084 HRN131083:HRU131084 IBJ131083:IBQ131084 ILF131083:ILM131084 IVB131083:IVI131084 JEX131083:JFE131084 JOT131083:JPA131084 JYP131083:JYW131084 KIL131083:KIS131084 KSH131083:KSO131084 LCD131083:LCK131084 LLZ131083:LMG131084 LVV131083:LWC131084 MFR131083:MFY131084 MPN131083:MPU131084 MZJ131083:MZQ131084 NJF131083:NJM131084 NTB131083:NTI131084 OCX131083:ODE131084 OMT131083:ONA131084 OWP131083:OWW131084 PGL131083:PGS131084 PQH131083:PQO131084 QAD131083:QAK131084 QJZ131083:QKG131084 QTV131083:QUC131084 RDR131083:RDY131084 RNN131083:RNU131084 RXJ131083:RXQ131084 SHF131083:SHM131084 SRB131083:SRI131084 TAX131083:TBE131084 TKT131083:TLA131084 TUP131083:TUW131084 UEL131083:UES131084 UOH131083:UOO131084 UYD131083:UYK131084 VHZ131083:VIG131084 VRV131083:VSC131084 WBR131083:WBY131084 WLN131083:WLU131084 WVJ131083:WVQ131084 B196619:I196620 IX196619:JE196620 ST196619:TA196620 ACP196619:ACW196620 AML196619:AMS196620 AWH196619:AWO196620 BGD196619:BGK196620 BPZ196619:BQG196620 BZV196619:CAC196620 CJR196619:CJY196620 CTN196619:CTU196620 DDJ196619:DDQ196620 DNF196619:DNM196620 DXB196619:DXI196620 EGX196619:EHE196620 EQT196619:ERA196620 FAP196619:FAW196620 FKL196619:FKS196620 FUH196619:FUO196620 GED196619:GEK196620 GNZ196619:GOG196620 GXV196619:GYC196620 HHR196619:HHY196620 HRN196619:HRU196620 IBJ196619:IBQ196620 ILF196619:ILM196620 IVB196619:IVI196620 JEX196619:JFE196620 JOT196619:JPA196620 JYP196619:JYW196620 KIL196619:KIS196620 KSH196619:KSO196620 LCD196619:LCK196620 LLZ196619:LMG196620 LVV196619:LWC196620 MFR196619:MFY196620 MPN196619:MPU196620 MZJ196619:MZQ196620 NJF196619:NJM196620 NTB196619:NTI196620 OCX196619:ODE196620 OMT196619:ONA196620 OWP196619:OWW196620 PGL196619:PGS196620 PQH196619:PQO196620 QAD196619:QAK196620 QJZ196619:QKG196620 QTV196619:QUC196620 RDR196619:RDY196620 RNN196619:RNU196620 RXJ196619:RXQ196620 SHF196619:SHM196620 SRB196619:SRI196620 TAX196619:TBE196620 TKT196619:TLA196620 TUP196619:TUW196620 UEL196619:UES196620 UOH196619:UOO196620 UYD196619:UYK196620 VHZ196619:VIG196620 VRV196619:VSC196620 WBR196619:WBY196620 WLN196619:WLU196620 WVJ196619:WVQ196620 B262155:I262156 IX262155:JE262156 ST262155:TA262156 ACP262155:ACW262156 AML262155:AMS262156 AWH262155:AWO262156 BGD262155:BGK262156 BPZ262155:BQG262156 BZV262155:CAC262156 CJR262155:CJY262156 CTN262155:CTU262156 DDJ262155:DDQ262156 DNF262155:DNM262156 DXB262155:DXI262156 EGX262155:EHE262156 EQT262155:ERA262156 FAP262155:FAW262156 FKL262155:FKS262156 FUH262155:FUO262156 GED262155:GEK262156 GNZ262155:GOG262156 GXV262155:GYC262156 HHR262155:HHY262156 HRN262155:HRU262156 IBJ262155:IBQ262156 ILF262155:ILM262156 IVB262155:IVI262156 JEX262155:JFE262156 JOT262155:JPA262156 JYP262155:JYW262156 KIL262155:KIS262156 KSH262155:KSO262156 LCD262155:LCK262156 LLZ262155:LMG262156 LVV262155:LWC262156 MFR262155:MFY262156 MPN262155:MPU262156 MZJ262155:MZQ262156 NJF262155:NJM262156 NTB262155:NTI262156 OCX262155:ODE262156 OMT262155:ONA262156 OWP262155:OWW262156 PGL262155:PGS262156 PQH262155:PQO262156 QAD262155:QAK262156 QJZ262155:QKG262156 QTV262155:QUC262156 RDR262155:RDY262156 RNN262155:RNU262156 RXJ262155:RXQ262156 SHF262155:SHM262156 SRB262155:SRI262156 TAX262155:TBE262156 TKT262155:TLA262156 TUP262155:TUW262156 UEL262155:UES262156 UOH262155:UOO262156 UYD262155:UYK262156 VHZ262155:VIG262156 VRV262155:VSC262156 WBR262155:WBY262156 WLN262155:WLU262156 WVJ262155:WVQ262156 B327691:I327692 IX327691:JE327692 ST327691:TA327692 ACP327691:ACW327692 AML327691:AMS327692 AWH327691:AWO327692 BGD327691:BGK327692 BPZ327691:BQG327692 BZV327691:CAC327692 CJR327691:CJY327692 CTN327691:CTU327692 DDJ327691:DDQ327692 DNF327691:DNM327692 DXB327691:DXI327692 EGX327691:EHE327692 EQT327691:ERA327692 FAP327691:FAW327692 FKL327691:FKS327692 FUH327691:FUO327692 GED327691:GEK327692 GNZ327691:GOG327692 GXV327691:GYC327692 HHR327691:HHY327692 HRN327691:HRU327692 IBJ327691:IBQ327692 ILF327691:ILM327692 IVB327691:IVI327692 JEX327691:JFE327692 JOT327691:JPA327692 JYP327691:JYW327692 KIL327691:KIS327692 KSH327691:KSO327692 LCD327691:LCK327692 LLZ327691:LMG327692 LVV327691:LWC327692 MFR327691:MFY327692 MPN327691:MPU327692 MZJ327691:MZQ327692 NJF327691:NJM327692 NTB327691:NTI327692 OCX327691:ODE327692 OMT327691:ONA327692 OWP327691:OWW327692 PGL327691:PGS327692 PQH327691:PQO327692 QAD327691:QAK327692 QJZ327691:QKG327692 QTV327691:QUC327692 RDR327691:RDY327692 RNN327691:RNU327692 RXJ327691:RXQ327692 SHF327691:SHM327692 SRB327691:SRI327692 TAX327691:TBE327692 TKT327691:TLA327692 TUP327691:TUW327692 UEL327691:UES327692 UOH327691:UOO327692 UYD327691:UYK327692 VHZ327691:VIG327692 VRV327691:VSC327692 WBR327691:WBY327692 WLN327691:WLU327692 WVJ327691:WVQ327692 B393227:I393228 IX393227:JE393228 ST393227:TA393228 ACP393227:ACW393228 AML393227:AMS393228 AWH393227:AWO393228 BGD393227:BGK393228 BPZ393227:BQG393228 BZV393227:CAC393228 CJR393227:CJY393228 CTN393227:CTU393228 DDJ393227:DDQ393228 DNF393227:DNM393228 DXB393227:DXI393228 EGX393227:EHE393228 EQT393227:ERA393228 FAP393227:FAW393228 FKL393227:FKS393228 FUH393227:FUO393228 GED393227:GEK393228 GNZ393227:GOG393228 GXV393227:GYC393228 HHR393227:HHY393228 HRN393227:HRU393228 IBJ393227:IBQ393228 ILF393227:ILM393228 IVB393227:IVI393228 JEX393227:JFE393228 JOT393227:JPA393228 JYP393227:JYW393228 KIL393227:KIS393228 KSH393227:KSO393228 LCD393227:LCK393228 LLZ393227:LMG393228 LVV393227:LWC393228 MFR393227:MFY393228 MPN393227:MPU393228 MZJ393227:MZQ393228 NJF393227:NJM393228 NTB393227:NTI393228 OCX393227:ODE393228 OMT393227:ONA393228 OWP393227:OWW393228 PGL393227:PGS393228 PQH393227:PQO393228 QAD393227:QAK393228 QJZ393227:QKG393228 QTV393227:QUC393228 RDR393227:RDY393228 RNN393227:RNU393228 RXJ393227:RXQ393228 SHF393227:SHM393228 SRB393227:SRI393228 TAX393227:TBE393228 TKT393227:TLA393228 TUP393227:TUW393228 UEL393227:UES393228 UOH393227:UOO393228 UYD393227:UYK393228 VHZ393227:VIG393228 VRV393227:VSC393228 WBR393227:WBY393228 WLN393227:WLU393228 WVJ393227:WVQ393228 B458763:I458764 IX458763:JE458764 ST458763:TA458764 ACP458763:ACW458764 AML458763:AMS458764 AWH458763:AWO458764 BGD458763:BGK458764 BPZ458763:BQG458764 BZV458763:CAC458764 CJR458763:CJY458764 CTN458763:CTU458764 DDJ458763:DDQ458764 DNF458763:DNM458764 DXB458763:DXI458764 EGX458763:EHE458764 EQT458763:ERA458764 FAP458763:FAW458764 FKL458763:FKS458764 FUH458763:FUO458764 GED458763:GEK458764 GNZ458763:GOG458764 GXV458763:GYC458764 HHR458763:HHY458764 HRN458763:HRU458764 IBJ458763:IBQ458764 ILF458763:ILM458764 IVB458763:IVI458764 JEX458763:JFE458764 JOT458763:JPA458764 JYP458763:JYW458764 KIL458763:KIS458764 KSH458763:KSO458764 LCD458763:LCK458764 LLZ458763:LMG458764 LVV458763:LWC458764 MFR458763:MFY458764 MPN458763:MPU458764 MZJ458763:MZQ458764 NJF458763:NJM458764 NTB458763:NTI458764 OCX458763:ODE458764 OMT458763:ONA458764 OWP458763:OWW458764 PGL458763:PGS458764 PQH458763:PQO458764 QAD458763:QAK458764 QJZ458763:QKG458764 QTV458763:QUC458764 RDR458763:RDY458764 RNN458763:RNU458764 RXJ458763:RXQ458764 SHF458763:SHM458764 SRB458763:SRI458764 TAX458763:TBE458764 TKT458763:TLA458764 TUP458763:TUW458764 UEL458763:UES458764 UOH458763:UOO458764 UYD458763:UYK458764 VHZ458763:VIG458764 VRV458763:VSC458764 WBR458763:WBY458764 WLN458763:WLU458764 WVJ458763:WVQ458764 B524299:I524300 IX524299:JE524300 ST524299:TA524300 ACP524299:ACW524300 AML524299:AMS524300 AWH524299:AWO524300 BGD524299:BGK524300 BPZ524299:BQG524300 BZV524299:CAC524300 CJR524299:CJY524300 CTN524299:CTU524300 DDJ524299:DDQ524300 DNF524299:DNM524300 DXB524299:DXI524300 EGX524299:EHE524300 EQT524299:ERA524300 FAP524299:FAW524300 FKL524299:FKS524300 FUH524299:FUO524300 GED524299:GEK524300 GNZ524299:GOG524300 GXV524299:GYC524300 HHR524299:HHY524300 HRN524299:HRU524300 IBJ524299:IBQ524300 ILF524299:ILM524300 IVB524299:IVI524300 JEX524299:JFE524300 JOT524299:JPA524300 JYP524299:JYW524300 KIL524299:KIS524300 KSH524299:KSO524300 LCD524299:LCK524300 LLZ524299:LMG524300 LVV524299:LWC524300 MFR524299:MFY524300 MPN524299:MPU524300 MZJ524299:MZQ524300 NJF524299:NJM524300 NTB524299:NTI524300 OCX524299:ODE524300 OMT524299:ONA524300 OWP524299:OWW524300 PGL524299:PGS524300 PQH524299:PQO524300 QAD524299:QAK524300 QJZ524299:QKG524300 QTV524299:QUC524300 RDR524299:RDY524300 RNN524299:RNU524300 RXJ524299:RXQ524300 SHF524299:SHM524300 SRB524299:SRI524300 TAX524299:TBE524300 TKT524299:TLA524300 TUP524299:TUW524300 UEL524299:UES524300 UOH524299:UOO524300 UYD524299:UYK524300 VHZ524299:VIG524300 VRV524299:VSC524300 WBR524299:WBY524300 WLN524299:WLU524300 WVJ524299:WVQ524300 B589835:I589836 IX589835:JE589836 ST589835:TA589836 ACP589835:ACW589836 AML589835:AMS589836 AWH589835:AWO589836 BGD589835:BGK589836 BPZ589835:BQG589836 BZV589835:CAC589836 CJR589835:CJY589836 CTN589835:CTU589836 DDJ589835:DDQ589836 DNF589835:DNM589836 DXB589835:DXI589836 EGX589835:EHE589836 EQT589835:ERA589836 FAP589835:FAW589836 FKL589835:FKS589836 FUH589835:FUO589836 GED589835:GEK589836 GNZ589835:GOG589836 GXV589835:GYC589836 HHR589835:HHY589836 HRN589835:HRU589836 IBJ589835:IBQ589836 ILF589835:ILM589836 IVB589835:IVI589836 JEX589835:JFE589836 JOT589835:JPA589836 JYP589835:JYW589836 KIL589835:KIS589836 KSH589835:KSO589836 LCD589835:LCK589836 LLZ589835:LMG589836 LVV589835:LWC589836 MFR589835:MFY589836 MPN589835:MPU589836 MZJ589835:MZQ589836 NJF589835:NJM589836 NTB589835:NTI589836 OCX589835:ODE589836 OMT589835:ONA589836 OWP589835:OWW589836 PGL589835:PGS589836 PQH589835:PQO589836 QAD589835:QAK589836 QJZ589835:QKG589836 QTV589835:QUC589836 RDR589835:RDY589836 RNN589835:RNU589836 RXJ589835:RXQ589836 SHF589835:SHM589836 SRB589835:SRI589836 TAX589835:TBE589836 TKT589835:TLA589836 TUP589835:TUW589836 UEL589835:UES589836 UOH589835:UOO589836 UYD589835:UYK589836 VHZ589835:VIG589836 VRV589835:VSC589836 WBR589835:WBY589836 WLN589835:WLU589836 WVJ589835:WVQ589836 B655371:I655372 IX655371:JE655372 ST655371:TA655372 ACP655371:ACW655372 AML655371:AMS655372 AWH655371:AWO655372 BGD655371:BGK655372 BPZ655371:BQG655372 BZV655371:CAC655372 CJR655371:CJY655372 CTN655371:CTU655372 DDJ655371:DDQ655372 DNF655371:DNM655372 DXB655371:DXI655372 EGX655371:EHE655372 EQT655371:ERA655372 FAP655371:FAW655372 FKL655371:FKS655372 FUH655371:FUO655372 GED655371:GEK655372 GNZ655371:GOG655372 GXV655371:GYC655372 HHR655371:HHY655372 HRN655371:HRU655372 IBJ655371:IBQ655372 ILF655371:ILM655372 IVB655371:IVI655372 JEX655371:JFE655372 JOT655371:JPA655372 JYP655371:JYW655372 KIL655371:KIS655372 KSH655371:KSO655372 LCD655371:LCK655372 LLZ655371:LMG655372 LVV655371:LWC655372 MFR655371:MFY655372 MPN655371:MPU655372 MZJ655371:MZQ655372 NJF655371:NJM655372 NTB655371:NTI655372 OCX655371:ODE655372 OMT655371:ONA655372 OWP655371:OWW655372 PGL655371:PGS655372 PQH655371:PQO655372 QAD655371:QAK655372 QJZ655371:QKG655372 QTV655371:QUC655372 RDR655371:RDY655372 RNN655371:RNU655372 RXJ655371:RXQ655372 SHF655371:SHM655372 SRB655371:SRI655372 TAX655371:TBE655372 TKT655371:TLA655372 TUP655371:TUW655372 UEL655371:UES655372 UOH655371:UOO655372 UYD655371:UYK655372 VHZ655371:VIG655372 VRV655371:VSC655372 WBR655371:WBY655372 WLN655371:WLU655372 WVJ655371:WVQ655372 B720907:I720908 IX720907:JE720908 ST720907:TA720908 ACP720907:ACW720908 AML720907:AMS720908 AWH720907:AWO720908 BGD720907:BGK720908 BPZ720907:BQG720908 BZV720907:CAC720908 CJR720907:CJY720908 CTN720907:CTU720908 DDJ720907:DDQ720908 DNF720907:DNM720908 DXB720907:DXI720908 EGX720907:EHE720908 EQT720907:ERA720908 FAP720907:FAW720908 FKL720907:FKS720908 FUH720907:FUO720908 GED720907:GEK720908 GNZ720907:GOG720908 GXV720907:GYC720908 HHR720907:HHY720908 HRN720907:HRU720908 IBJ720907:IBQ720908 ILF720907:ILM720908 IVB720907:IVI720908 JEX720907:JFE720908 JOT720907:JPA720908 JYP720907:JYW720908 KIL720907:KIS720908 KSH720907:KSO720908 LCD720907:LCK720908 LLZ720907:LMG720908 LVV720907:LWC720908 MFR720907:MFY720908 MPN720907:MPU720908 MZJ720907:MZQ720908 NJF720907:NJM720908 NTB720907:NTI720908 OCX720907:ODE720908 OMT720907:ONA720908 OWP720907:OWW720908 PGL720907:PGS720908 PQH720907:PQO720908 QAD720907:QAK720908 QJZ720907:QKG720908 QTV720907:QUC720908 RDR720907:RDY720908 RNN720907:RNU720908 RXJ720907:RXQ720908 SHF720907:SHM720908 SRB720907:SRI720908 TAX720907:TBE720908 TKT720907:TLA720908 TUP720907:TUW720908 UEL720907:UES720908 UOH720907:UOO720908 UYD720907:UYK720908 VHZ720907:VIG720908 VRV720907:VSC720908 WBR720907:WBY720908 WLN720907:WLU720908 WVJ720907:WVQ720908 B786443:I786444 IX786443:JE786444 ST786443:TA786444 ACP786443:ACW786444 AML786443:AMS786444 AWH786443:AWO786444 BGD786443:BGK786444 BPZ786443:BQG786444 BZV786443:CAC786444 CJR786443:CJY786444 CTN786443:CTU786444 DDJ786443:DDQ786444 DNF786443:DNM786444 DXB786443:DXI786444 EGX786443:EHE786444 EQT786443:ERA786444 FAP786443:FAW786444 FKL786443:FKS786444 FUH786443:FUO786444 GED786443:GEK786444 GNZ786443:GOG786444 GXV786443:GYC786444 HHR786443:HHY786444 HRN786443:HRU786444 IBJ786443:IBQ786444 ILF786443:ILM786444 IVB786443:IVI786444 JEX786443:JFE786444 JOT786443:JPA786444 JYP786443:JYW786444 KIL786443:KIS786444 KSH786443:KSO786444 LCD786443:LCK786444 LLZ786443:LMG786444 LVV786443:LWC786444 MFR786443:MFY786444 MPN786443:MPU786444 MZJ786443:MZQ786444 NJF786443:NJM786444 NTB786443:NTI786444 OCX786443:ODE786444 OMT786443:ONA786444 OWP786443:OWW786444 PGL786443:PGS786444 PQH786443:PQO786444 QAD786443:QAK786444 QJZ786443:QKG786444 QTV786443:QUC786444 RDR786443:RDY786444 RNN786443:RNU786444 RXJ786443:RXQ786444 SHF786443:SHM786444 SRB786443:SRI786444 TAX786443:TBE786444 TKT786443:TLA786444 TUP786443:TUW786444 UEL786443:UES786444 UOH786443:UOO786444 UYD786443:UYK786444 VHZ786443:VIG786444 VRV786443:VSC786444 WBR786443:WBY786444 WLN786443:WLU786444 WVJ786443:WVQ786444 B851979:I851980 IX851979:JE851980 ST851979:TA851980 ACP851979:ACW851980 AML851979:AMS851980 AWH851979:AWO851980 BGD851979:BGK851980 BPZ851979:BQG851980 BZV851979:CAC851980 CJR851979:CJY851980 CTN851979:CTU851980 DDJ851979:DDQ851980 DNF851979:DNM851980 DXB851979:DXI851980 EGX851979:EHE851980 EQT851979:ERA851980 FAP851979:FAW851980 FKL851979:FKS851980 FUH851979:FUO851980 GED851979:GEK851980 GNZ851979:GOG851980 GXV851979:GYC851980 HHR851979:HHY851980 HRN851979:HRU851980 IBJ851979:IBQ851980 ILF851979:ILM851980 IVB851979:IVI851980 JEX851979:JFE851980 JOT851979:JPA851980 JYP851979:JYW851980 KIL851979:KIS851980 KSH851979:KSO851980 LCD851979:LCK851980 LLZ851979:LMG851980 LVV851979:LWC851980 MFR851979:MFY851980 MPN851979:MPU851980 MZJ851979:MZQ851980 NJF851979:NJM851980 NTB851979:NTI851980 OCX851979:ODE851980 OMT851979:ONA851980 OWP851979:OWW851980 PGL851979:PGS851980 PQH851979:PQO851980 QAD851979:QAK851980 QJZ851979:QKG851980 QTV851979:QUC851980 RDR851979:RDY851980 RNN851979:RNU851980 RXJ851979:RXQ851980 SHF851979:SHM851980 SRB851979:SRI851980 TAX851979:TBE851980 TKT851979:TLA851980 TUP851979:TUW851980 UEL851979:UES851980 UOH851979:UOO851980 UYD851979:UYK851980 VHZ851979:VIG851980 VRV851979:VSC851980 WBR851979:WBY851980 WLN851979:WLU851980 WVJ851979:WVQ851980 B917515:I917516 IX917515:JE917516 ST917515:TA917516 ACP917515:ACW917516 AML917515:AMS917516 AWH917515:AWO917516 BGD917515:BGK917516 BPZ917515:BQG917516 BZV917515:CAC917516 CJR917515:CJY917516 CTN917515:CTU917516 DDJ917515:DDQ917516 DNF917515:DNM917516 DXB917515:DXI917516 EGX917515:EHE917516 EQT917515:ERA917516 FAP917515:FAW917516 FKL917515:FKS917516 FUH917515:FUO917516 GED917515:GEK917516 GNZ917515:GOG917516 GXV917515:GYC917516 HHR917515:HHY917516 HRN917515:HRU917516 IBJ917515:IBQ917516 ILF917515:ILM917516 IVB917515:IVI917516 JEX917515:JFE917516 JOT917515:JPA917516 JYP917515:JYW917516 KIL917515:KIS917516 KSH917515:KSO917516 LCD917515:LCK917516 LLZ917515:LMG917516 LVV917515:LWC917516 MFR917515:MFY917516 MPN917515:MPU917516 MZJ917515:MZQ917516 NJF917515:NJM917516 NTB917515:NTI917516 OCX917515:ODE917516 OMT917515:ONA917516 OWP917515:OWW917516 PGL917515:PGS917516 PQH917515:PQO917516 QAD917515:QAK917516 QJZ917515:QKG917516 QTV917515:QUC917516 RDR917515:RDY917516 RNN917515:RNU917516 RXJ917515:RXQ917516 SHF917515:SHM917516 SRB917515:SRI917516 TAX917515:TBE917516 TKT917515:TLA917516 TUP917515:TUW917516 UEL917515:UES917516 UOH917515:UOO917516 UYD917515:UYK917516 VHZ917515:VIG917516 VRV917515:VSC917516 WBR917515:WBY917516 WLN917515:WLU917516 WVJ917515:WVQ917516 B983051:I983052 IX983051:JE983052 ST983051:TA983052 ACP983051:ACW983052 AML983051:AMS983052 AWH983051:AWO983052 BGD983051:BGK983052 BPZ983051:BQG983052 BZV983051:CAC983052 CJR983051:CJY983052 CTN983051:CTU983052 DDJ983051:DDQ983052 DNF983051:DNM983052 DXB983051:DXI983052 EGX983051:EHE983052 EQT983051:ERA983052 FAP983051:FAW983052 FKL983051:FKS983052 FUH983051:FUO983052 GED983051:GEK983052 GNZ983051:GOG983052 GXV983051:GYC983052 HHR983051:HHY983052 HRN983051:HRU983052 IBJ983051:IBQ983052 ILF983051:ILM983052 IVB983051:IVI983052 JEX983051:JFE983052 JOT983051:JPA983052 JYP983051:JYW983052 KIL983051:KIS983052 KSH983051:KSO983052 LCD983051:LCK983052 LLZ983051:LMG983052 LVV983051:LWC983052 MFR983051:MFY983052 MPN983051:MPU983052 MZJ983051:MZQ983052 NJF983051:NJM983052 NTB983051:NTI983052 OCX983051:ODE983052 OMT983051:ONA983052 OWP983051:OWW983052 PGL983051:PGS983052 PQH983051:PQO983052 QAD983051:QAK983052 QJZ983051:QKG983052 QTV983051:QUC983052 RDR983051:RDY983052 RNN983051:RNU983052 RXJ983051:RXQ983052 SHF983051:SHM983052 SRB983051:SRI983052 TAX983051:TBE983052 TKT983051:TLA983052 TUP983051:TUW983052 UEL983051:UES983052 UOH983051:UOO983052 UYD983051:UYK983052 VHZ983051:VIG983052 VRV983051:VSC983052 WBR983051:WBY983052 WLN983051:WLU983052 WVJ983051:WVQ983052 B8:I9 IX8:JE9 ST8:TA9 ACP8:ACW9 AML8:AMS9 AWH8:AWO9 BGD8:BGK9 BPZ8:BQG9 BZV8:CAC9 CJR8:CJY9 CTN8:CTU9 DDJ8:DDQ9 DNF8:DNM9 DXB8:DXI9 EGX8:EHE9 EQT8:ERA9 FAP8:FAW9 FKL8:FKS9 FUH8:FUO9 GED8:GEK9 GNZ8:GOG9 GXV8:GYC9 HHR8:HHY9 HRN8:HRU9 IBJ8:IBQ9 ILF8:ILM9 IVB8:IVI9 JEX8:JFE9 JOT8:JPA9 JYP8:JYW9 KIL8:KIS9 KSH8:KSO9 LCD8:LCK9 LLZ8:LMG9 LVV8:LWC9 MFR8:MFY9 MPN8:MPU9 MZJ8:MZQ9 NJF8:NJM9 NTB8:NTI9 OCX8:ODE9 OMT8:ONA9 OWP8:OWW9 PGL8:PGS9 PQH8:PQO9 QAD8:QAK9 QJZ8:QKG9 QTV8:QUC9 RDR8:RDY9 RNN8:RNU9 RXJ8:RXQ9 SHF8:SHM9 SRB8:SRI9 TAX8:TBE9 TKT8:TLA9 TUP8:TUW9 UEL8:UES9 UOH8:UOO9 UYD8:UYK9 VHZ8:VIG9 VRV8:VSC9 WBR8:WBY9 WLN8:WLU9 WVJ8:WVQ9 B65544:I65545 IX65544:JE65545 ST65544:TA65545 ACP65544:ACW65545 AML65544:AMS65545 AWH65544:AWO65545 BGD65544:BGK65545 BPZ65544:BQG65545 BZV65544:CAC65545 CJR65544:CJY65545 CTN65544:CTU65545 DDJ65544:DDQ65545 DNF65544:DNM65545 DXB65544:DXI65545 EGX65544:EHE65545 EQT65544:ERA65545 FAP65544:FAW65545 FKL65544:FKS65545 FUH65544:FUO65545 GED65544:GEK65545 GNZ65544:GOG65545 GXV65544:GYC65545 HHR65544:HHY65545 HRN65544:HRU65545 IBJ65544:IBQ65545 ILF65544:ILM65545 IVB65544:IVI65545 JEX65544:JFE65545 JOT65544:JPA65545 JYP65544:JYW65545 KIL65544:KIS65545 KSH65544:KSO65545 LCD65544:LCK65545 LLZ65544:LMG65545 LVV65544:LWC65545 MFR65544:MFY65545 MPN65544:MPU65545 MZJ65544:MZQ65545 NJF65544:NJM65545 NTB65544:NTI65545 OCX65544:ODE65545 OMT65544:ONA65545 OWP65544:OWW65545 PGL65544:PGS65545 PQH65544:PQO65545 QAD65544:QAK65545 QJZ65544:QKG65545 QTV65544:QUC65545 RDR65544:RDY65545 RNN65544:RNU65545 RXJ65544:RXQ65545 SHF65544:SHM65545 SRB65544:SRI65545 TAX65544:TBE65545 TKT65544:TLA65545 TUP65544:TUW65545 UEL65544:UES65545 UOH65544:UOO65545 UYD65544:UYK65545 VHZ65544:VIG65545 VRV65544:VSC65545 WBR65544:WBY65545 WLN65544:WLU65545 WVJ65544:WVQ65545 B131080:I131081 IX131080:JE131081 ST131080:TA131081 ACP131080:ACW131081 AML131080:AMS131081 AWH131080:AWO131081 BGD131080:BGK131081 BPZ131080:BQG131081 BZV131080:CAC131081 CJR131080:CJY131081 CTN131080:CTU131081 DDJ131080:DDQ131081 DNF131080:DNM131081 DXB131080:DXI131081 EGX131080:EHE131081 EQT131080:ERA131081 FAP131080:FAW131081 FKL131080:FKS131081 FUH131080:FUO131081 GED131080:GEK131081 GNZ131080:GOG131081 GXV131080:GYC131081 HHR131080:HHY131081 HRN131080:HRU131081 IBJ131080:IBQ131081 ILF131080:ILM131081 IVB131080:IVI131081 JEX131080:JFE131081 JOT131080:JPA131081 JYP131080:JYW131081 KIL131080:KIS131081 KSH131080:KSO131081 LCD131080:LCK131081 LLZ131080:LMG131081 LVV131080:LWC131081 MFR131080:MFY131081 MPN131080:MPU131081 MZJ131080:MZQ131081 NJF131080:NJM131081 NTB131080:NTI131081 OCX131080:ODE131081 OMT131080:ONA131081 OWP131080:OWW131081 PGL131080:PGS131081 PQH131080:PQO131081 QAD131080:QAK131081 QJZ131080:QKG131081 QTV131080:QUC131081 RDR131080:RDY131081 RNN131080:RNU131081 RXJ131080:RXQ131081 SHF131080:SHM131081 SRB131080:SRI131081 TAX131080:TBE131081 TKT131080:TLA131081 TUP131080:TUW131081 UEL131080:UES131081 UOH131080:UOO131081 UYD131080:UYK131081 VHZ131080:VIG131081 VRV131080:VSC131081 WBR131080:WBY131081 WLN131080:WLU131081 WVJ131080:WVQ131081 B196616:I196617 IX196616:JE196617 ST196616:TA196617 ACP196616:ACW196617 AML196616:AMS196617 AWH196616:AWO196617 BGD196616:BGK196617 BPZ196616:BQG196617 BZV196616:CAC196617 CJR196616:CJY196617 CTN196616:CTU196617 DDJ196616:DDQ196617 DNF196616:DNM196617 DXB196616:DXI196617 EGX196616:EHE196617 EQT196616:ERA196617 FAP196616:FAW196617 FKL196616:FKS196617 FUH196616:FUO196617 GED196616:GEK196617 GNZ196616:GOG196617 GXV196616:GYC196617 HHR196616:HHY196617 HRN196616:HRU196617 IBJ196616:IBQ196617 ILF196616:ILM196617 IVB196616:IVI196617 JEX196616:JFE196617 JOT196616:JPA196617 JYP196616:JYW196617 KIL196616:KIS196617 KSH196616:KSO196617 LCD196616:LCK196617 LLZ196616:LMG196617 LVV196616:LWC196617 MFR196616:MFY196617 MPN196616:MPU196617 MZJ196616:MZQ196617 NJF196616:NJM196617 NTB196616:NTI196617 OCX196616:ODE196617 OMT196616:ONA196617 OWP196616:OWW196617 PGL196616:PGS196617 PQH196616:PQO196617 QAD196616:QAK196617 QJZ196616:QKG196617 QTV196616:QUC196617 RDR196616:RDY196617 RNN196616:RNU196617 RXJ196616:RXQ196617 SHF196616:SHM196617 SRB196616:SRI196617 TAX196616:TBE196617 TKT196616:TLA196617 TUP196616:TUW196617 UEL196616:UES196617 UOH196616:UOO196617 UYD196616:UYK196617 VHZ196616:VIG196617 VRV196616:VSC196617 WBR196616:WBY196617 WLN196616:WLU196617 WVJ196616:WVQ196617 B262152:I262153 IX262152:JE262153 ST262152:TA262153 ACP262152:ACW262153 AML262152:AMS262153 AWH262152:AWO262153 BGD262152:BGK262153 BPZ262152:BQG262153 BZV262152:CAC262153 CJR262152:CJY262153 CTN262152:CTU262153 DDJ262152:DDQ262153 DNF262152:DNM262153 DXB262152:DXI262153 EGX262152:EHE262153 EQT262152:ERA262153 FAP262152:FAW262153 FKL262152:FKS262153 FUH262152:FUO262153 GED262152:GEK262153 GNZ262152:GOG262153 GXV262152:GYC262153 HHR262152:HHY262153 HRN262152:HRU262153 IBJ262152:IBQ262153 ILF262152:ILM262153 IVB262152:IVI262153 JEX262152:JFE262153 JOT262152:JPA262153 JYP262152:JYW262153 KIL262152:KIS262153 KSH262152:KSO262153 LCD262152:LCK262153 LLZ262152:LMG262153 LVV262152:LWC262153 MFR262152:MFY262153 MPN262152:MPU262153 MZJ262152:MZQ262153 NJF262152:NJM262153 NTB262152:NTI262153 OCX262152:ODE262153 OMT262152:ONA262153 OWP262152:OWW262153 PGL262152:PGS262153 PQH262152:PQO262153 QAD262152:QAK262153 QJZ262152:QKG262153 QTV262152:QUC262153 RDR262152:RDY262153 RNN262152:RNU262153 RXJ262152:RXQ262153 SHF262152:SHM262153 SRB262152:SRI262153 TAX262152:TBE262153 TKT262152:TLA262153 TUP262152:TUW262153 UEL262152:UES262153 UOH262152:UOO262153 UYD262152:UYK262153 VHZ262152:VIG262153 VRV262152:VSC262153 WBR262152:WBY262153 WLN262152:WLU262153 WVJ262152:WVQ262153 B327688:I327689 IX327688:JE327689 ST327688:TA327689 ACP327688:ACW327689 AML327688:AMS327689 AWH327688:AWO327689 BGD327688:BGK327689 BPZ327688:BQG327689 BZV327688:CAC327689 CJR327688:CJY327689 CTN327688:CTU327689 DDJ327688:DDQ327689 DNF327688:DNM327689 DXB327688:DXI327689 EGX327688:EHE327689 EQT327688:ERA327689 FAP327688:FAW327689 FKL327688:FKS327689 FUH327688:FUO327689 GED327688:GEK327689 GNZ327688:GOG327689 GXV327688:GYC327689 HHR327688:HHY327689 HRN327688:HRU327689 IBJ327688:IBQ327689 ILF327688:ILM327689 IVB327688:IVI327689 JEX327688:JFE327689 JOT327688:JPA327689 JYP327688:JYW327689 KIL327688:KIS327689 KSH327688:KSO327689 LCD327688:LCK327689 LLZ327688:LMG327689 LVV327688:LWC327689 MFR327688:MFY327689 MPN327688:MPU327689 MZJ327688:MZQ327689 NJF327688:NJM327689 NTB327688:NTI327689 OCX327688:ODE327689 OMT327688:ONA327689 OWP327688:OWW327689 PGL327688:PGS327689 PQH327688:PQO327689 QAD327688:QAK327689 QJZ327688:QKG327689 QTV327688:QUC327689 RDR327688:RDY327689 RNN327688:RNU327689 RXJ327688:RXQ327689 SHF327688:SHM327689 SRB327688:SRI327689 TAX327688:TBE327689 TKT327688:TLA327689 TUP327688:TUW327689 UEL327688:UES327689 UOH327688:UOO327689 UYD327688:UYK327689 VHZ327688:VIG327689 VRV327688:VSC327689 WBR327688:WBY327689 WLN327688:WLU327689 WVJ327688:WVQ327689 B393224:I393225 IX393224:JE393225 ST393224:TA393225 ACP393224:ACW393225 AML393224:AMS393225 AWH393224:AWO393225 BGD393224:BGK393225 BPZ393224:BQG393225 BZV393224:CAC393225 CJR393224:CJY393225 CTN393224:CTU393225 DDJ393224:DDQ393225 DNF393224:DNM393225 DXB393224:DXI393225 EGX393224:EHE393225 EQT393224:ERA393225 FAP393224:FAW393225 FKL393224:FKS393225 FUH393224:FUO393225 GED393224:GEK393225 GNZ393224:GOG393225 GXV393224:GYC393225 HHR393224:HHY393225 HRN393224:HRU393225 IBJ393224:IBQ393225 ILF393224:ILM393225 IVB393224:IVI393225 JEX393224:JFE393225 JOT393224:JPA393225 JYP393224:JYW393225 KIL393224:KIS393225 KSH393224:KSO393225 LCD393224:LCK393225 LLZ393224:LMG393225 LVV393224:LWC393225 MFR393224:MFY393225 MPN393224:MPU393225 MZJ393224:MZQ393225 NJF393224:NJM393225 NTB393224:NTI393225 OCX393224:ODE393225 OMT393224:ONA393225 OWP393224:OWW393225 PGL393224:PGS393225 PQH393224:PQO393225 QAD393224:QAK393225 QJZ393224:QKG393225 QTV393224:QUC393225 RDR393224:RDY393225 RNN393224:RNU393225 RXJ393224:RXQ393225 SHF393224:SHM393225 SRB393224:SRI393225 TAX393224:TBE393225 TKT393224:TLA393225 TUP393224:TUW393225 UEL393224:UES393225 UOH393224:UOO393225 UYD393224:UYK393225 VHZ393224:VIG393225 VRV393224:VSC393225 WBR393224:WBY393225 WLN393224:WLU393225 WVJ393224:WVQ393225 B458760:I458761 IX458760:JE458761 ST458760:TA458761 ACP458760:ACW458761 AML458760:AMS458761 AWH458760:AWO458761 BGD458760:BGK458761 BPZ458760:BQG458761 BZV458760:CAC458761 CJR458760:CJY458761 CTN458760:CTU458761 DDJ458760:DDQ458761 DNF458760:DNM458761 DXB458760:DXI458761 EGX458760:EHE458761 EQT458760:ERA458761 FAP458760:FAW458761 FKL458760:FKS458761 FUH458760:FUO458761 GED458760:GEK458761 GNZ458760:GOG458761 GXV458760:GYC458761 HHR458760:HHY458761 HRN458760:HRU458761 IBJ458760:IBQ458761 ILF458760:ILM458761 IVB458760:IVI458761 JEX458760:JFE458761 JOT458760:JPA458761 JYP458760:JYW458761 KIL458760:KIS458761 KSH458760:KSO458761 LCD458760:LCK458761 LLZ458760:LMG458761 LVV458760:LWC458761 MFR458760:MFY458761 MPN458760:MPU458761 MZJ458760:MZQ458761 NJF458760:NJM458761 NTB458760:NTI458761 OCX458760:ODE458761 OMT458760:ONA458761 OWP458760:OWW458761 PGL458760:PGS458761 PQH458760:PQO458761 QAD458760:QAK458761 QJZ458760:QKG458761 QTV458760:QUC458761 RDR458760:RDY458761 RNN458760:RNU458761 RXJ458760:RXQ458761 SHF458760:SHM458761 SRB458760:SRI458761 TAX458760:TBE458761 TKT458760:TLA458761 TUP458760:TUW458761 UEL458760:UES458761 UOH458760:UOO458761 UYD458760:UYK458761 VHZ458760:VIG458761 VRV458760:VSC458761 WBR458760:WBY458761 WLN458760:WLU458761 WVJ458760:WVQ458761 B524296:I524297 IX524296:JE524297 ST524296:TA524297 ACP524296:ACW524297 AML524296:AMS524297 AWH524296:AWO524297 BGD524296:BGK524297 BPZ524296:BQG524297 BZV524296:CAC524297 CJR524296:CJY524297 CTN524296:CTU524297 DDJ524296:DDQ524297 DNF524296:DNM524297 DXB524296:DXI524297 EGX524296:EHE524297 EQT524296:ERA524297 FAP524296:FAW524297 FKL524296:FKS524297 FUH524296:FUO524297 GED524296:GEK524297 GNZ524296:GOG524297 GXV524296:GYC524297 HHR524296:HHY524297 HRN524296:HRU524297 IBJ524296:IBQ524297 ILF524296:ILM524297 IVB524296:IVI524297 JEX524296:JFE524297 JOT524296:JPA524297 JYP524296:JYW524297 KIL524296:KIS524297 KSH524296:KSO524297 LCD524296:LCK524297 LLZ524296:LMG524297 LVV524296:LWC524297 MFR524296:MFY524297 MPN524296:MPU524297 MZJ524296:MZQ524297 NJF524296:NJM524297 NTB524296:NTI524297 OCX524296:ODE524297 OMT524296:ONA524297 OWP524296:OWW524297 PGL524296:PGS524297 PQH524296:PQO524297 QAD524296:QAK524297 QJZ524296:QKG524297 QTV524296:QUC524297 RDR524296:RDY524297 RNN524296:RNU524297 RXJ524296:RXQ524297 SHF524296:SHM524297 SRB524296:SRI524297 TAX524296:TBE524297 TKT524296:TLA524297 TUP524296:TUW524297 UEL524296:UES524297 UOH524296:UOO524297 UYD524296:UYK524297 VHZ524296:VIG524297 VRV524296:VSC524297 WBR524296:WBY524297 WLN524296:WLU524297 WVJ524296:WVQ524297 B589832:I589833 IX589832:JE589833 ST589832:TA589833 ACP589832:ACW589833 AML589832:AMS589833 AWH589832:AWO589833 BGD589832:BGK589833 BPZ589832:BQG589833 BZV589832:CAC589833 CJR589832:CJY589833 CTN589832:CTU589833 DDJ589832:DDQ589833 DNF589832:DNM589833 DXB589832:DXI589833 EGX589832:EHE589833 EQT589832:ERA589833 FAP589832:FAW589833 FKL589832:FKS589833 FUH589832:FUO589833 GED589832:GEK589833 GNZ589832:GOG589833 GXV589832:GYC589833 HHR589832:HHY589833 HRN589832:HRU589833 IBJ589832:IBQ589833 ILF589832:ILM589833 IVB589832:IVI589833 JEX589832:JFE589833 JOT589832:JPA589833 JYP589832:JYW589833 KIL589832:KIS589833 KSH589832:KSO589833 LCD589832:LCK589833 LLZ589832:LMG589833 LVV589832:LWC589833 MFR589832:MFY589833 MPN589832:MPU589833 MZJ589832:MZQ589833 NJF589832:NJM589833 NTB589832:NTI589833 OCX589832:ODE589833 OMT589832:ONA589833 OWP589832:OWW589833 PGL589832:PGS589833 PQH589832:PQO589833 QAD589832:QAK589833 QJZ589832:QKG589833 QTV589832:QUC589833 RDR589832:RDY589833 RNN589832:RNU589833 RXJ589832:RXQ589833 SHF589832:SHM589833 SRB589832:SRI589833 TAX589832:TBE589833 TKT589832:TLA589833 TUP589832:TUW589833 UEL589832:UES589833 UOH589832:UOO589833 UYD589832:UYK589833 VHZ589832:VIG589833 VRV589832:VSC589833 WBR589832:WBY589833 WLN589832:WLU589833 WVJ589832:WVQ589833 B655368:I655369 IX655368:JE655369 ST655368:TA655369 ACP655368:ACW655369 AML655368:AMS655369 AWH655368:AWO655369 BGD655368:BGK655369 BPZ655368:BQG655369 BZV655368:CAC655369 CJR655368:CJY655369 CTN655368:CTU655369 DDJ655368:DDQ655369 DNF655368:DNM655369 DXB655368:DXI655369 EGX655368:EHE655369 EQT655368:ERA655369 FAP655368:FAW655369 FKL655368:FKS655369 FUH655368:FUO655369 GED655368:GEK655369 GNZ655368:GOG655369 GXV655368:GYC655369 HHR655368:HHY655369 HRN655368:HRU655369 IBJ655368:IBQ655369 ILF655368:ILM655369 IVB655368:IVI655369 JEX655368:JFE655369 JOT655368:JPA655369 JYP655368:JYW655369 KIL655368:KIS655369 KSH655368:KSO655369 LCD655368:LCK655369 LLZ655368:LMG655369 LVV655368:LWC655369 MFR655368:MFY655369 MPN655368:MPU655369 MZJ655368:MZQ655369 NJF655368:NJM655369 NTB655368:NTI655369 OCX655368:ODE655369 OMT655368:ONA655369 OWP655368:OWW655369 PGL655368:PGS655369 PQH655368:PQO655369 QAD655368:QAK655369 QJZ655368:QKG655369 QTV655368:QUC655369 RDR655368:RDY655369 RNN655368:RNU655369 RXJ655368:RXQ655369 SHF655368:SHM655369 SRB655368:SRI655369 TAX655368:TBE655369 TKT655368:TLA655369 TUP655368:TUW655369 UEL655368:UES655369 UOH655368:UOO655369 UYD655368:UYK655369 VHZ655368:VIG655369 VRV655368:VSC655369 WBR655368:WBY655369 WLN655368:WLU655369 WVJ655368:WVQ655369 B720904:I720905 IX720904:JE720905 ST720904:TA720905 ACP720904:ACW720905 AML720904:AMS720905 AWH720904:AWO720905 BGD720904:BGK720905 BPZ720904:BQG720905 BZV720904:CAC720905 CJR720904:CJY720905 CTN720904:CTU720905 DDJ720904:DDQ720905 DNF720904:DNM720905 DXB720904:DXI720905 EGX720904:EHE720905 EQT720904:ERA720905 FAP720904:FAW720905 FKL720904:FKS720905 FUH720904:FUO720905 GED720904:GEK720905 GNZ720904:GOG720905 GXV720904:GYC720905 HHR720904:HHY720905 HRN720904:HRU720905 IBJ720904:IBQ720905 ILF720904:ILM720905 IVB720904:IVI720905 JEX720904:JFE720905 JOT720904:JPA720905 JYP720904:JYW720905 KIL720904:KIS720905 KSH720904:KSO720905 LCD720904:LCK720905 LLZ720904:LMG720905 LVV720904:LWC720905 MFR720904:MFY720905 MPN720904:MPU720905 MZJ720904:MZQ720905 NJF720904:NJM720905 NTB720904:NTI720905 OCX720904:ODE720905 OMT720904:ONA720905 OWP720904:OWW720905 PGL720904:PGS720905 PQH720904:PQO720905 QAD720904:QAK720905 QJZ720904:QKG720905 QTV720904:QUC720905 RDR720904:RDY720905 RNN720904:RNU720905 RXJ720904:RXQ720905 SHF720904:SHM720905 SRB720904:SRI720905 TAX720904:TBE720905 TKT720904:TLA720905 TUP720904:TUW720905 UEL720904:UES720905 UOH720904:UOO720905 UYD720904:UYK720905 VHZ720904:VIG720905 VRV720904:VSC720905 WBR720904:WBY720905 WLN720904:WLU720905 WVJ720904:WVQ720905 B786440:I786441 IX786440:JE786441 ST786440:TA786441 ACP786440:ACW786441 AML786440:AMS786441 AWH786440:AWO786441 BGD786440:BGK786441 BPZ786440:BQG786441 BZV786440:CAC786441 CJR786440:CJY786441 CTN786440:CTU786441 DDJ786440:DDQ786441 DNF786440:DNM786441 DXB786440:DXI786441 EGX786440:EHE786441 EQT786440:ERA786441 FAP786440:FAW786441 FKL786440:FKS786441 FUH786440:FUO786441 GED786440:GEK786441 GNZ786440:GOG786441 GXV786440:GYC786441 HHR786440:HHY786441 HRN786440:HRU786441 IBJ786440:IBQ786441 ILF786440:ILM786441 IVB786440:IVI786441 JEX786440:JFE786441 JOT786440:JPA786441 JYP786440:JYW786441 KIL786440:KIS786441 KSH786440:KSO786441 LCD786440:LCK786441 LLZ786440:LMG786441 LVV786440:LWC786441 MFR786440:MFY786441 MPN786440:MPU786441 MZJ786440:MZQ786441 NJF786440:NJM786441 NTB786440:NTI786441 OCX786440:ODE786441 OMT786440:ONA786441 OWP786440:OWW786441 PGL786440:PGS786441 PQH786440:PQO786441 QAD786440:QAK786441 QJZ786440:QKG786441 QTV786440:QUC786441 RDR786440:RDY786441 RNN786440:RNU786441 RXJ786440:RXQ786441 SHF786440:SHM786441 SRB786440:SRI786441 TAX786440:TBE786441 TKT786440:TLA786441 TUP786440:TUW786441 UEL786440:UES786441 UOH786440:UOO786441 UYD786440:UYK786441 VHZ786440:VIG786441 VRV786440:VSC786441 WBR786440:WBY786441 WLN786440:WLU786441 WVJ786440:WVQ786441 B851976:I851977 IX851976:JE851977 ST851976:TA851977 ACP851976:ACW851977 AML851976:AMS851977 AWH851976:AWO851977 BGD851976:BGK851977 BPZ851976:BQG851977 BZV851976:CAC851977 CJR851976:CJY851977 CTN851976:CTU851977 DDJ851976:DDQ851977 DNF851976:DNM851977 DXB851976:DXI851977 EGX851976:EHE851977 EQT851976:ERA851977 FAP851976:FAW851977 FKL851976:FKS851977 FUH851976:FUO851977 GED851976:GEK851977 GNZ851976:GOG851977 GXV851976:GYC851977 HHR851976:HHY851977 HRN851976:HRU851977 IBJ851976:IBQ851977 ILF851976:ILM851977 IVB851976:IVI851977 JEX851976:JFE851977 JOT851976:JPA851977 JYP851976:JYW851977 KIL851976:KIS851977 KSH851976:KSO851977 LCD851976:LCK851977 LLZ851976:LMG851977 LVV851976:LWC851977 MFR851976:MFY851977 MPN851976:MPU851977 MZJ851976:MZQ851977 NJF851976:NJM851977 NTB851976:NTI851977 OCX851976:ODE851977 OMT851976:ONA851977 OWP851976:OWW851977 PGL851976:PGS851977 PQH851976:PQO851977 QAD851976:QAK851977 QJZ851976:QKG851977 QTV851976:QUC851977 RDR851976:RDY851977 RNN851976:RNU851977 RXJ851976:RXQ851977 SHF851976:SHM851977 SRB851976:SRI851977 TAX851976:TBE851977 TKT851976:TLA851977 TUP851976:TUW851977 UEL851976:UES851977 UOH851976:UOO851977 UYD851976:UYK851977 VHZ851976:VIG851977 VRV851976:VSC851977 WBR851976:WBY851977 WLN851976:WLU851977 WVJ851976:WVQ851977 B917512:I917513 IX917512:JE917513 ST917512:TA917513 ACP917512:ACW917513 AML917512:AMS917513 AWH917512:AWO917513 BGD917512:BGK917513 BPZ917512:BQG917513 BZV917512:CAC917513 CJR917512:CJY917513 CTN917512:CTU917513 DDJ917512:DDQ917513 DNF917512:DNM917513 DXB917512:DXI917513 EGX917512:EHE917513 EQT917512:ERA917513 FAP917512:FAW917513 FKL917512:FKS917513 FUH917512:FUO917513 GED917512:GEK917513 GNZ917512:GOG917513 GXV917512:GYC917513 HHR917512:HHY917513 HRN917512:HRU917513 IBJ917512:IBQ917513 ILF917512:ILM917513 IVB917512:IVI917513 JEX917512:JFE917513 JOT917512:JPA917513 JYP917512:JYW917513 KIL917512:KIS917513 KSH917512:KSO917513 LCD917512:LCK917513 LLZ917512:LMG917513 LVV917512:LWC917513 MFR917512:MFY917513 MPN917512:MPU917513 MZJ917512:MZQ917513 NJF917512:NJM917513 NTB917512:NTI917513 OCX917512:ODE917513 OMT917512:ONA917513 OWP917512:OWW917513 PGL917512:PGS917513 PQH917512:PQO917513 QAD917512:QAK917513 QJZ917512:QKG917513 QTV917512:QUC917513 RDR917512:RDY917513 RNN917512:RNU917513 RXJ917512:RXQ917513 SHF917512:SHM917513 SRB917512:SRI917513 TAX917512:TBE917513 TKT917512:TLA917513 TUP917512:TUW917513 UEL917512:UES917513 UOH917512:UOO917513 UYD917512:UYK917513 VHZ917512:VIG917513 VRV917512:VSC917513 WBR917512:WBY917513 WLN917512:WLU917513 WVJ917512:WVQ917513 B983048:I983049 IX983048:JE983049 ST983048:TA983049 ACP983048:ACW983049 AML983048:AMS983049 AWH983048:AWO983049 BGD983048:BGK983049 BPZ983048:BQG983049 BZV983048:CAC983049 CJR983048:CJY983049 CTN983048:CTU983049 DDJ983048:DDQ983049 DNF983048:DNM983049 DXB983048:DXI983049 EGX983048:EHE983049 EQT983048:ERA983049 FAP983048:FAW983049 FKL983048:FKS983049 FUH983048:FUO983049 GED983048:GEK983049 GNZ983048:GOG983049 GXV983048:GYC983049 HHR983048:HHY983049 HRN983048:HRU983049 IBJ983048:IBQ983049 ILF983048:ILM983049 IVB983048:IVI983049 JEX983048:JFE983049 JOT983048:JPA983049 JYP983048:JYW983049 KIL983048:KIS983049 KSH983048:KSO983049 LCD983048:LCK983049 LLZ983048:LMG983049 LVV983048:LWC983049 MFR983048:MFY983049 MPN983048:MPU983049 MZJ983048:MZQ983049 NJF983048:NJM983049 NTB983048:NTI983049 OCX983048:ODE983049 OMT983048:ONA983049 OWP983048:OWW983049 PGL983048:PGS983049 PQH983048:PQO983049 QAD983048:QAK983049 QJZ983048:QKG983049 QTV983048:QUC983049 RDR983048:RDY983049 RNN983048:RNU983049 RXJ983048:RXQ983049 SHF983048:SHM983049 SRB983048:SRI983049 TAX983048:TBE983049 TKT983048:TLA983049 TUP983048:TUW983049 UEL983048:UES983049 UOH983048:UOO983049 UYD983048:UYK983049 VHZ983048:VIG983049 VRV983048:VSC983049 WBR983048:WBY983049 WLN983048:WLU983049 WVJ983048:WVQ983049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pageSetUpPr fitToPage="1"/>
  </sheetPr>
  <dimension ref="A1:AJ79"/>
  <sheetViews>
    <sheetView showGridLines="0" showZeros="0" topLeftCell="A37" workbookViewId="0">
      <selection activeCell="P40" sqref="P40"/>
    </sheetView>
  </sheetViews>
  <sheetFormatPr defaultRowHeight="12.75" x14ac:dyDescent="0.2"/>
  <cols>
    <col min="1" max="1" width="3.140625" style="249" customWidth="1"/>
    <col min="2" max="2" width="3.5703125" style="249" customWidth="1"/>
    <col min="3" max="3" width="5" style="249" customWidth="1"/>
    <col min="4" max="4" width="4.28515625" style="249" customWidth="1"/>
    <col min="5" max="5" width="12.7109375" style="249" customWidth="1"/>
    <col min="6" max="6" width="2.7109375" style="249" customWidth="1"/>
    <col min="7" max="7" width="7.7109375" style="249" customWidth="1"/>
    <col min="8" max="8" width="5.85546875" style="249" customWidth="1"/>
    <col min="9" max="9" width="2.7109375" style="439" customWidth="1"/>
    <col min="10" max="10" width="10.7109375" style="249" customWidth="1"/>
    <col min="11" max="11" width="2.42578125" style="439" customWidth="1"/>
    <col min="12" max="12" width="10.7109375" style="249" customWidth="1"/>
    <col min="13" max="13" width="1.7109375" style="440" customWidth="1"/>
    <col min="14" max="14" width="10.7109375" style="249" customWidth="1"/>
    <col min="15" max="15" width="1.7109375" style="439" customWidth="1"/>
    <col min="16" max="16" width="10.7109375" style="249" customWidth="1"/>
    <col min="17" max="17" width="3.42578125" style="440" customWidth="1"/>
    <col min="18" max="18" width="7.85546875" style="249" customWidth="1"/>
    <col min="19" max="19" width="0.7109375" style="249" hidden="1" customWidth="1"/>
    <col min="20" max="20" width="4.7109375" style="249" hidden="1" customWidth="1"/>
    <col min="21" max="21" width="7.7109375" style="243" customWidth="1"/>
    <col min="22" max="22" width="4.140625" style="441" customWidth="1"/>
    <col min="23" max="30" width="9.140625" style="441"/>
    <col min="31" max="31" width="9.85546875" style="441" customWidth="1"/>
    <col min="32" max="32" width="9.140625" style="442"/>
    <col min="33" max="33" width="14.5703125" style="441" customWidth="1"/>
    <col min="34" max="34" width="10.85546875" style="441" customWidth="1"/>
    <col min="35" max="35" width="9.140625" style="441"/>
    <col min="36" max="36" width="9.5703125" style="441" customWidth="1"/>
    <col min="37" max="256" width="9.140625" style="249"/>
    <col min="257" max="257" width="3.140625" style="249" customWidth="1"/>
    <col min="258" max="258" width="3.5703125" style="249" customWidth="1"/>
    <col min="259" max="259" width="5" style="249" customWidth="1"/>
    <col min="260" max="260" width="4.28515625" style="249" customWidth="1"/>
    <col min="261" max="261" width="12.7109375" style="249" customWidth="1"/>
    <col min="262" max="262" width="2.7109375" style="249" customWidth="1"/>
    <col min="263" max="263" width="7.7109375" style="249" customWidth="1"/>
    <col min="264" max="264" width="5.85546875" style="249" customWidth="1"/>
    <col min="265" max="265" width="2.7109375" style="249" customWidth="1"/>
    <col min="266" max="266" width="10.7109375" style="249" customWidth="1"/>
    <col min="267" max="267" width="2.42578125" style="249" customWidth="1"/>
    <col min="268" max="268" width="10.7109375" style="249" customWidth="1"/>
    <col min="269" max="269" width="1.7109375" style="249" customWidth="1"/>
    <col min="270" max="270" width="10.7109375" style="249" customWidth="1"/>
    <col min="271" max="271" width="1.7109375" style="249" customWidth="1"/>
    <col min="272" max="272" width="10.7109375" style="249" customWidth="1"/>
    <col min="273" max="273" width="3.42578125" style="249" customWidth="1"/>
    <col min="274" max="274" width="7.85546875" style="249" customWidth="1"/>
    <col min="275" max="276" width="0" style="249" hidden="1" customWidth="1"/>
    <col min="277" max="277" width="7.7109375" style="249" customWidth="1"/>
    <col min="278" max="278" width="4.140625" style="249" customWidth="1"/>
    <col min="279" max="286" width="9.140625" style="249"/>
    <col min="287" max="287" width="9.85546875" style="249" customWidth="1"/>
    <col min="288" max="288" width="9.140625" style="249"/>
    <col min="289" max="289" width="14.5703125" style="249" customWidth="1"/>
    <col min="290" max="290" width="10.85546875" style="249" customWidth="1"/>
    <col min="291" max="291" width="9.140625" style="249"/>
    <col min="292" max="292" width="9.5703125" style="249" customWidth="1"/>
    <col min="293" max="512" width="9.140625" style="249"/>
    <col min="513" max="513" width="3.140625" style="249" customWidth="1"/>
    <col min="514" max="514" width="3.5703125" style="249" customWidth="1"/>
    <col min="515" max="515" width="5" style="249" customWidth="1"/>
    <col min="516" max="516" width="4.28515625" style="249" customWidth="1"/>
    <col min="517" max="517" width="12.7109375" style="249" customWidth="1"/>
    <col min="518" max="518" width="2.7109375" style="249" customWidth="1"/>
    <col min="519" max="519" width="7.7109375" style="249" customWidth="1"/>
    <col min="520" max="520" width="5.85546875" style="249" customWidth="1"/>
    <col min="521" max="521" width="2.7109375" style="249" customWidth="1"/>
    <col min="522" max="522" width="10.7109375" style="249" customWidth="1"/>
    <col min="523" max="523" width="2.42578125" style="249" customWidth="1"/>
    <col min="524" max="524" width="10.7109375" style="249" customWidth="1"/>
    <col min="525" max="525" width="1.7109375" style="249" customWidth="1"/>
    <col min="526" max="526" width="10.7109375" style="249" customWidth="1"/>
    <col min="527" max="527" width="1.7109375" style="249" customWidth="1"/>
    <col min="528" max="528" width="10.7109375" style="249" customWidth="1"/>
    <col min="529" max="529" width="3.42578125" style="249" customWidth="1"/>
    <col min="530" max="530" width="7.85546875" style="249" customWidth="1"/>
    <col min="531" max="532" width="0" style="249" hidden="1" customWidth="1"/>
    <col min="533" max="533" width="7.7109375" style="249" customWidth="1"/>
    <col min="534" max="534" width="4.140625" style="249" customWidth="1"/>
    <col min="535" max="542" width="9.140625" style="249"/>
    <col min="543" max="543" width="9.85546875" style="249" customWidth="1"/>
    <col min="544" max="544" width="9.140625" style="249"/>
    <col min="545" max="545" width="14.5703125" style="249" customWidth="1"/>
    <col min="546" max="546" width="10.85546875" style="249" customWidth="1"/>
    <col min="547" max="547" width="9.140625" style="249"/>
    <col min="548" max="548" width="9.5703125" style="249" customWidth="1"/>
    <col min="549" max="768" width="9.140625" style="249"/>
    <col min="769" max="769" width="3.140625" style="249" customWidth="1"/>
    <col min="770" max="770" width="3.5703125" style="249" customWidth="1"/>
    <col min="771" max="771" width="5" style="249" customWidth="1"/>
    <col min="772" max="772" width="4.28515625" style="249" customWidth="1"/>
    <col min="773" max="773" width="12.7109375" style="249" customWidth="1"/>
    <col min="774" max="774" width="2.7109375" style="249" customWidth="1"/>
    <col min="775" max="775" width="7.7109375" style="249" customWidth="1"/>
    <col min="776" max="776" width="5.85546875" style="249" customWidth="1"/>
    <col min="777" max="777" width="2.7109375" style="249" customWidth="1"/>
    <col min="778" max="778" width="10.7109375" style="249" customWidth="1"/>
    <col min="779" max="779" width="2.42578125" style="249" customWidth="1"/>
    <col min="780" max="780" width="10.7109375" style="249" customWidth="1"/>
    <col min="781" max="781" width="1.7109375" style="249" customWidth="1"/>
    <col min="782" max="782" width="10.7109375" style="249" customWidth="1"/>
    <col min="783" max="783" width="1.7109375" style="249" customWidth="1"/>
    <col min="784" max="784" width="10.7109375" style="249" customWidth="1"/>
    <col min="785" max="785" width="3.42578125" style="249" customWidth="1"/>
    <col min="786" max="786" width="7.85546875" style="249" customWidth="1"/>
    <col min="787" max="788" width="0" style="249" hidden="1" customWidth="1"/>
    <col min="789" max="789" width="7.7109375" style="249" customWidth="1"/>
    <col min="790" max="790" width="4.140625" style="249" customWidth="1"/>
    <col min="791" max="798" width="9.140625" style="249"/>
    <col min="799" max="799" width="9.85546875" style="249" customWidth="1"/>
    <col min="800" max="800" width="9.140625" style="249"/>
    <col min="801" max="801" width="14.5703125" style="249" customWidth="1"/>
    <col min="802" max="802" width="10.85546875" style="249" customWidth="1"/>
    <col min="803" max="803" width="9.140625" style="249"/>
    <col min="804" max="804" width="9.5703125" style="249" customWidth="1"/>
    <col min="805" max="1024" width="9.140625" style="249"/>
    <col min="1025" max="1025" width="3.140625" style="249" customWidth="1"/>
    <col min="1026" max="1026" width="3.5703125" style="249" customWidth="1"/>
    <col min="1027" max="1027" width="5" style="249" customWidth="1"/>
    <col min="1028" max="1028" width="4.28515625" style="249" customWidth="1"/>
    <col min="1029" max="1029" width="12.7109375" style="249" customWidth="1"/>
    <col min="1030" max="1030" width="2.7109375" style="249" customWidth="1"/>
    <col min="1031" max="1031" width="7.7109375" style="249" customWidth="1"/>
    <col min="1032" max="1032" width="5.85546875" style="249" customWidth="1"/>
    <col min="1033" max="1033" width="2.7109375" style="249" customWidth="1"/>
    <col min="1034" max="1034" width="10.7109375" style="249" customWidth="1"/>
    <col min="1035" max="1035" width="2.42578125" style="249" customWidth="1"/>
    <col min="1036" max="1036" width="10.7109375" style="249" customWidth="1"/>
    <col min="1037" max="1037" width="1.7109375" style="249" customWidth="1"/>
    <col min="1038" max="1038" width="10.7109375" style="249" customWidth="1"/>
    <col min="1039" max="1039" width="1.7109375" style="249" customWidth="1"/>
    <col min="1040" max="1040" width="10.7109375" style="249" customWidth="1"/>
    <col min="1041" max="1041" width="3.42578125" style="249" customWidth="1"/>
    <col min="1042" max="1042" width="7.85546875" style="249" customWidth="1"/>
    <col min="1043" max="1044" width="0" style="249" hidden="1" customWidth="1"/>
    <col min="1045" max="1045" width="7.7109375" style="249" customWidth="1"/>
    <col min="1046" max="1046" width="4.140625" style="249" customWidth="1"/>
    <col min="1047" max="1054" width="9.140625" style="249"/>
    <col min="1055" max="1055" width="9.85546875" style="249" customWidth="1"/>
    <col min="1056" max="1056" width="9.140625" style="249"/>
    <col min="1057" max="1057" width="14.5703125" style="249" customWidth="1"/>
    <col min="1058" max="1058" width="10.85546875" style="249" customWidth="1"/>
    <col min="1059" max="1059" width="9.140625" style="249"/>
    <col min="1060" max="1060" width="9.5703125" style="249" customWidth="1"/>
    <col min="1061" max="1280" width="9.140625" style="249"/>
    <col min="1281" max="1281" width="3.140625" style="249" customWidth="1"/>
    <col min="1282" max="1282" width="3.5703125" style="249" customWidth="1"/>
    <col min="1283" max="1283" width="5" style="249" customWidth="1"/>
    <col min="1284" max="1284" width="4.28515625" style="249" customWidth="1"/>
    <col min="1285" max="1285" width="12.7109375" style="249" customWidth="1"/>
    <col min="1286" max="1286" width="2.7109375" style="249" customWidth="1"/>
    <col min="1287" max="1287" width="7.7109375" style="249" customWidth="1"/>
    <col min="1288" max="1288" width="5.85546875" style="249" customWidth="1"/>
    <col min="1289" max="1289" width="2.7109375" style="249" customWidth="1"/>
    <col min="1290" max="1290" width="10.7109375" style="249" customWidth="1"/>
    <col min="1291" max="1291" width="2.42578125" style="249" customWidth="1"/>
    <col min="1292" max="1292" width="10.7109375" style="249" customWidth="1"/>
    <col min="1293" max="1293" width="1.7109375" style="249" customWidth="1"/>
    <col min="1294" max="1294" width="10.7109375" style="249" customWidth="1"/>
    <col min="1295" max="1295" width="1.7109375" style="249" customWidth="1"/>
    <col min="1296" max="1296" width="10.7109375" style="249" customWidth="1"/>
    <col min="1297" max="1297" width="3.42578125" style="249" customWidth="1"/>
    <col min="1298" max="1298" width="7.85546875" style="249" customWidth="1"/>
    <col min="1299" max="1300" width="0" style="249" hidden="1" customWidth="1"/>
    <col min="1301" max="1301" width="7.7109375" style="249" customWidth="1"/>
    <col min="1302" max="1302" width="4.140625" style="249" customWidth="1"/>
    <col min="1303" max="1310" width="9.140625" style="249"/>
    <col min="1311" max="1311" width="9.85546875" style="249" customWidth="1"/>
    <col min="1312" max="1312" width="9.140625" style="249"/>
    <col min="1313" max="1313" width="14.5703125" style="249" customWidth="1"/>
    <col min="1314" max="1314" width="10.85546875" style="249" customWidth="1"/>
    <col min="1315" max="1315" width="9.140625" style="249"/>
    <col min="1316" max="1316" width="9.5703125" style="249" customWidth="1"/>
    <col min="1317" max="1536" width="9.140625" style="249"/>
    <col min="1537" max="1537" width="3.140625" style="249" customWidth="1"/>
    <col min="1538" max="1538" width="3.5703125" style="249" customWidth="1"/>
    <col min="1539" max="1539" width="5" style="249" customWidth="1"/>
    <col min="1540" max="1540" width="4.28515625" style="249" customWidth="1"/>
    <col min="1541" max="1541" width="12.7109375" style="249" customWidth="1"/>
    <col min="1542" max="1542" width="2.7109375" style="249" customWidth="1"/>
    <col min="1543" max="1543" width="7.7109375" style="249" customWidth="1"/>
    <col min="1544" max="1544" width="5.85546875" style="249" customWidth="1"/>
    <col min="1545" max="1545" width="2.7109375" style="249" customWidth="1"/>
    <col min="1546" max="1546" width="10.7109375" style="249" customWidth="1"/>
    <col min="1547" max="1547" width="2.42578125" style="249" customWidth="1"/>
    <col min="1548" max="1548" width="10.7109375" style="249" customWidth="1"/>
    <col min="1549" max="1549" width="1.7109375" style="249" customWidth="1"/>
    <col min="1550" max="1550" width="10.7109375" style="249" customWidth="1"/>
    <col min="1551" max="1551" width="1.7109375" style="249" customWidth="1"/>
    <col min="1552" max="1552" width="10.7109375" style="249" customWidth="1"/>
    <col min="1553" max="1553" width="3.42578125" style="249" customWidth="1"/>
    <col min="1554" max="1554" width="7.85546875" style="249" customWidth="1"/>
    <col min="1555" max="1556" width="0" style="249" hidden="1" customWidth="1"/>
    <col min="1557" max="1557" width="7.7109375" style="249" customWidth="1"/>
    <col min="1558" max="1558" width="4.140625" style="249" customWidth="1"/>
    <col min="1559" max="1566" width="9.140625" style="249"/>
    <col min="1567" max="1567" width="9.85546875" style="249" customWidth="1"/>
    <col min="1568" max="1568" width="9.140625" style="249"/>
    <col min="1569" max="1569" width="14.5703125" style="249" customWidth="1"/>
    <col min="1570" max="1570" width="10.85546875" style="249" customWidth="1"/>
    <col min="1571" max="1571" width="9.140625" style="249"/>
    <col min="1572" max="1572" width="9.5703125" style="249" customWidth="1"/>
    <col min="1573" max="1792" width="9.140625" style="249"/>
    <col min="1793" max="1793" width="3.140625" style="249" customWidth="1"/>
    <col min="1794" max="1794" width="3.5703125" style="249" customWidth="1"/>
    <col min="1795" max="1795" width="5" style="249" customWidth="1"/>
    <col min="1796" max="1796" width="4.28515625" style="249" customWidth="1"/>
    <col min="1797" max="1797" width="12.7109375" style="249" customWidth="1"/>
    <col min="1798" max="1798" width="2.7109375" style="249" customWidth="1"/>
    <col min="1799" max="1799" width="7.7109375" style="249" customWidth="1"/>
    <col min="1800" max="1800" width="5.85546875" style="249" customWidth="1"/>
    <col min="1801" max="1801" width="2.7109375" style="249" customWidth="1"/>
    <col min="1802" max="1802" width="10.7109375" style="249" customWidth="1"/>
    <col min="1803" max="1803" width="2.42578125" style="249" customWidth="1"/>
    <col min="1804" max="1804" width="10.7109375" style="249" customWidth="1"/>
    <col min="1805" max="1805" width="1.7109375" style="249" customWidth="1"/>
    <col min="1806" max="1806" width="10.7109375" style="249" customWidth="1"/>
    <col min="1807" max="1807" width="1.7109375" style="249" customWidth="1"/>
    <col min="1808" max="1808" width="10.7109375" style="249" customWidth="1"/>
    <col min="1809" max="1809" width="3.42578125" style="249" customWidth="1"/>
    <col min="1810" max="1810" width="7.85546875" style="249" customWidth="1"/>
    <col min="1811" max="1812" width="0" style="249" hidden="1" customWidth="1"/>
    <col min="1813" max="1813" width="7.7109375" style="249" customWidth="1"/>
    <col min="1814" max="1814" width="4.140625" style="249" customWidth="1"/>
    <col min="1815" max="1822" width="9.140625" style="249"/>
    <col min="1823" max="1823" width="9.85546875" style="249" customWidth="1"/>
    <col min="1824" max="1824" width="9.140625" style="249"/>
    <col min="1825" max="1825" width="14.5703125" style="249" customWidth="1"/>
    <col min="1826" max="1826" width="10.85546875" style="249" customWidth="1"/>
    <col min="1827" max="1827" width="9.140625" style="249"/>
    <col min="1828" max="1828" width="9.5703125" style="249" customWidth="1"/>
    <col min="1829" max="2048" width="9.140625" style="249"/>
    <col min="2049" max="2049" width="3.140625" style="249" customWidth="1"/>
    <col min="2050" max="2050" width="3.5703125" style="249" customWidth="1"/>
    <col min="2051" max="2051" width="5" style="249" customWidth="1"/>
    <col min="2052" max="2052" width="4.28515625" style="249" customWidth="1"/>
    <col min="2053" max="2053" width="12.7109375" style="249" customWidth="1"/>
    <col min="2054" max="2054" width="2.7109375" style="249" customWidth="1"/>
    <col min="2055" max="2055" width="7.7109375" style="249" customWidth="1"/>
    <col min="2056" max="2056" width="5.85546875" style="249" customWidth="1"/>
    <col min="2057" max="2057" width="2.7109375" style="249" customWidth="1"/>
    <col min="2058" max="2058" width="10.7109375" style="249" customWidth="1"/>
    <col min="2059" max="2059" width="2.42578125" style="249" customWidth="1"/>
    <col min="2060" max="2060" width="10.7109375" style="249" customWidth="1"/>
    <col min="2061" max="2061" width="1.7109375" style="249" customWidth="1"/>
    <col min="2062" max="2062" width="10.7109375" style="249" customWidth="1"/>
    <col min="2063" max="2063" width="1.7109375" style="249" customWidth="1"/>
    <col min="2064" max="2064" width="10.7109375" style="249" customWidth="1"/>
    <col min="2065" max="2065" width="3.42578125" style="249" customWidth="1"/>
    <col min="2066" max="2066" width="7.85546875" style="249" customWidth="1"/>
    <col min="2067" max="2068" width="0" style="249" hidden="1" customWidth="1"/>
    <col min="2069" max="2069" width="7.7109375" style="249" customWidth="1"/>
    <col min="2070" max="2070" width="4.140625" style="249" customWidth="1"/>
    <col min="2071" max="2078" width="9.140625" style="249"/>
    <col min="2079" max="2079" width="9.85546875" style="249" customWidth="1"/>
    <col min="2080" max="2080" width="9.140625" style="249"/>
    <col min="2081" max="2081" width="14.5703125" style="249" customWidth="1"/>
    <col min="2082" max="2082" width="10.85546875" style="249" customWidth="1"/>
    <col min="2083" max="2083" width="9.140625" style="249"/>
    <col min="2084" max="2084" width="9.5703125" style="249" customWidth="1"/>
    <col min="2085" max="2304" width="9.140625" style="249"/>
    <col min="2305" max="2305" width="3.140625" style="249" customWidth="1"/>
    <col min="2306" max="2306" width="3.5703125" style="249" customWidth="1"/>
    <col min="2307" max="2307" width="5" style="249" customWidth="1"/>
    <col min="2308" max="2308" width="4.28515625" style="249" customWidth="1"/>
    <col min="2309" max="2309" width="12.7109375" style="249" customWidth="1"/>
    <col min="2310" max="2310" width="2.7109375" style="249" customWidth="1"/>
    <col min="2311" max="2311" width="7.7109375" style="249" customWidth="1"/>
    <col min="2312" max="2312" width="5.85546875" style="249" customWidth="1"/>
    <col min="2313" max="2313" width="2.7109375" style="249" customWidth="1"/>
    <col min="2314" max="2314" width="10.7109375" style="249" customWidth="1"/>
    <col min="2315" max="2315" width="2.42578125" style="249" customWidth="1"/>
    <col min="2316" max="2316" width="10.7109375" style="249" customWidth="1"/>
    <col min="2317" max="2317" width="1.7109375" style="249" customWidth="1"/>
    <col min="2318" max="2318" width="10.7109375" style="249" customWidth="1"/>
    <col min="2319" max="2319" width="1.7109375" style="249" customWidth="1"/>
    <col min="2320" max="2320" width="10.7109375" style="249" customWidth="1"/>
    <col min="2321" max="2321" width="3.42578125" style="249" customWidth="1"/>
    <col min="2322" max="2322" width="7.85546875" style="249" customWidth="1"/>
    <col min="2323" max="2324" width="0" style="249" hidden="1" customWidth="1"/>
    <col min="2325" max="2325" width="7.7109375" style="249" customWidth="1"/>
    <col min="2326" max="2326" width="4.140625" style="249" customWidth="1"/>
    <col min="2327" max="2334" width="9.140625" style="249"/>
    <col min="2335" max="2335" width="9.85546875" style="249" customWidth="1"/>
    <col min="2336" max="2336" width="9.140625" style="249"/>
    <col min="2337" max="2337" width="14.5703125" style="249" customWidth="1"/>
    <col min="2338" max="2338" width="10.85546875" style="249" customWidth="1"/>
    <col min="2339" max="2339" width="9.140625" style="249"/>
    <col min="2340" max="2340" width="9.5703125" style="249" customWidth="1"/>
    <col min="2341" max="2560" width="9.140625" style="249"/>
    <col min="2561" max="2561" width="3.140625" style="249" customWidth="1"/>
    <col min="2562" max="2562" width="3.5703125" style="249" customWidth="1"/>
    <col min="2563" max="2563" width="5" style="249" customWidth="1"/>
    <col min="2564" max="2564" width="4.28515625" style="249" customWidth="1"/>
    <col min="2565" max="2565" width="12.7109375" style="249" customWidth="1"/>
    <col min="2566" max="2566" width="2.7109375" style="249" customWidth="1"/>
    <col min="2567" max="2567" width="7.7109375" style="249" customWidth="1"/>
    <col min="2568" max="2568" width="5.85546875" style="249" customWidth="1"/>
    <col min="2569" max="2569" width="2.7109375" style="249" customWidth="1"/>
    <col min="2570" max="2570" width="10.7109375" style="249" customWidth="1"/>
    <col min="2571" max="2571" width="2.42578125" style="249" customWidth="1"/>
    <col min="2572" max="2572" width="10.7109375" style="249" customWidth="1"/>
    <col min="2573" max="2573" width="1.7109375" style="249" customWidth="1"/>
    <col min="2574" max="2574" width="10.7109375" style="249" customWidth="1"/>
    <col min="2575" max="2575" width="1.7109375" style="249" customWidth="1"/>
    <col min="2576" max="2576" width="10.7109375" style="249" customWidth="1"/>
    <col min="2577" max="2577" width="3.42578125" style="249" customWidth="1"/>
    <col min="2578" max="2578" width="7.85546875" style="249" customWidth="1"/>
    <col min="2579" max="2580" width="0" style="249" hidden="1" customWidth="1"/>
    <col min="2581" max="2581" width="7.7109375" style="249" customWidth="1"/>
    <col min="2582" max="2582" width="4.140625" style="249" customWidth="1"/>
    <col min="2583" max="2590" width="9.140625" style="249"/>
    <col min="2591" max="2591" width="9.85546875" style="249" customWidth="1"/>
    <col min="2592" max="2592" width="9.140625" style="249"/>
    <col min="2593" max="2593" width="14.5703125" style="249" customWidth="1"/>
    <col min="2594" max="2594" width="10.85546875" style="249" customWidth="1"/>
    <col min="2595" max="2595" width="9.140625" style="249"/>
    <col min="2596" max="2596" width="9.5703125" style="249" customWidth="1"/>
    <col min="2597" max="2816" width="9.140625" style="249"/>
    <col min="2817" max="2817" width="3.140625" style="249" customWidth="1"/>
    <col min="2818" max="2818" width="3.5703125" style="249" customWidth="1"/>
    <col min="2819" max="2819" width="5" style="249" customWidth="1"/>
    <col min="2820" max="2820" width="4.28515625" style="249" customWidth="1"/>
    <col min="2821" max="2821" width="12.7109375" style="249" customWidth="1"/>
    <col min="2822" max="2822" width="2.7109375" style="249" customWidth="1"/>
    <col min="2823" max="2823" width="7.7109375" style="249" customWidth="1"/>
    <col min="2824" max="2824" width="5.85546875" style="249" customWidth="1"/>
    <col min="2825" max="2825" width="2.7109375" style="249" customWidth="1"/>
    <col min="2826" max="2826" width="10.7109375" style="249" customWidth="1"/>
    <col min="2827" max="2827" width="2.42578125" style="249" customWidth="1"/>
    <col min="2828" max="2828" width="10.7109375" style="249" customWidth="1"/>
    <col min="2829" max="2829" width="1.7109375" style="249" customWidth="1"/>
    <col min="2830" max="2830" width="10.7109375" style="249" customWidth="1"/>
    <col min="2831" max="2831" width="1.7109375" style="249" customWidth="1"/>
    <col min="2832" max="2832" width="10.7109375" style="249" customWidth="1"/>
    <col min="2833" max="2833" width="3.42578125" style="249" customWidth="1"/>
    <col min="2834" max="2834" width="7.85546875" style="249" customWidth="1"/>
    <col min="2835" max="2836" width="0" style="249" hidden="1" customWidth="1"/>
    <col min="2837" max="2837" width="7.7109375" style="249" customWidth="1"/>
    <col min="2838" max="2838" width="4.140625" style="249" customWidth="1"/>
    <col min="2839" max="2846" width="9.140625" style="249"/>
    <col min="2847" max="2847" width="9.85546875" style="249" customWidth="1"/>
    <col min="2848" max="2848" width="9.140625" style="249"/>
    <col min="2849" max="2849" width="14.5703125" style="249" customWidth="1"/>
    <col min="2850" max="2850" width="10.85546875" style="249" customWidth="1"/>
    <col min="2851" max="2851" width="9.140625" style="249"/>
    <col min="2852" max="2852" width="9.5703125" style="249" customWidth="1"/>
    <col min="2853" max="3072" width="9.140625" style="249"/>
    <col min="3073" max="3073" width="3.140625" style="249" customWidth="1"/>
    <col min="3074" max="3074" width="3.5703125" style="249" customWidth="1"/>
    <col min="3075" max="3075" width="5" style="249" customWidth="1"/>
    <col min="3076" max="3076" width="4.28515625" style="249" customWidth="1"/>
    <col min="3077" max="3077" width="12.7109375" style="249" customWidth="1"/>
    <col min="3078" max="3078" width="2.7109375" style="249" customWidth="1"/>
    <col min="3079" max="3079" width="7.7109375" style="249" customWidth="1"/>
    <col min="3080" max="3080" width="5.85546875" style="249" customWidth="1"/>
    <col min="3081" max="3081" width="2.7109375" style="249" customWidth="1"/>
    <col min="3082" max="3082" width="10.7109375" style="249" customWidth="1"/>
    <col min="3083" max="3083" width="2.42578125" style="249" customWidth="1"/>
    <col min="3084" max="3084" width="10.7109375" style="249" customWidth="1"/>
    <col min="3085" max="3085" width="1.7109375" style="249" customWidth="1"/>
    <col min="3086" max="3086" width="10.7109375" style="249" customWidth="1"/>
    <col min="3087" max="3087" width="1.7109375" style="249" customWidth="1"/>
    <col min="3088" max="3088" width="10.7109375" style="249" customWidth="1"/>
    <col min="3089" max="3089" width="3.42578125" style="249" customWidth="1"/>
    <col min="3090" max="3090" width="7.85546875" style="249" customWidth="1"/>
    <col min="3091" max="3092" width="0" style="249" hidden="1" customWidth="1"/>
    <col min="3093" max="3093" width="7.7109375" style="249" customWidth="1"/>
    <col min="3094" max="3094" width="4.140625" style="249" customWidth="1"/>
    <col min="3095" max="3102" width="9.140625" style="249"/>
    <col min="3103" max="3103" width="9.85546875" style="249" customWidth="1"/>
    <col min="3104" max="3104" width="9.140625" style="249"/>
    <col min="3105" max="3105" width="14.5703125" style="249" customWidth="1"/>
    <col min="3106" max="3106" width="10.85546875" style="249" customWidth="1"/>
    <col min="3107" max="3107" width="9.140625" style="249"/>
    <col min="3108" max="3108" width="9.5703125" style="249" customWidth="1"/>
    <col min="3109" max="3328" width="9.140625" style="249"/>
    <col min="3329" max="3329" width="3.140625" style="249" customWidth="1"/>
    <col min="3330" max="3330" width="3.5703125" style="249" customWidth="1"/>
    <col min="3331" max="3331" width="5" style="249" customWidth="1"/>
    <col min="3332" max="3332" width="4.28515625" style="249" customWidth="1"/>
    <col min="3333" max="3333" width="12.7109375" style="249" customWidth="1"/>
    <col min="3334" max="3334" width="2.7109375" style="249" customWidth="1"/>
    <col min="3335" max="3335" width="7.7109375" style="249" customWidth="1"/>
    <col min="3336" max="3336" width="5.85546875" style="249" customWidth="1"/>
    <col min="3337" max="3337" width="2.7109375" style="249" customWidth="1"/>
    <col min="3338" max="3338" width="10.7109375" style="249" customWidth="1"/>
    <col min="3339" max="3339" width="2.42578125" style="249" customWidth="1"/>
    <col min="3340" max="3340" width="10.7109375" style="249" customWidth="1"/>
    <col min="3341" max="3341" width="1.7109375" style="249" customWidth="1"/>
    <col min="3342" max="3342" width="10.7109375" style="249" customWidth="1"/>
    <col min="3343" max="3343" width="1.7109375" style="249" customWidth="1"/>
    <col min="3344" max="3344" width="10.7109375" style="249" customWidth="1"/>
    <col min="3345" max="3345" width="3.42578125" style="249" customWidth="1"/>
    <col min="3346" max="3346" width="7.85546875" style="249" customWidth="1"/>
    <col min="3347" max="3348" width="0" style="249" hidden="1" customWidth="1"/>
    <col min="3349" max="3349" width="7.7109375" style="249" customWidth="1"/>
    <col min="3350" max="3350" width="4.140625" style="249" customWidth="1"/>
    <col min="3351" max="3358" width="9.140625" style="249"/>
    <col min="3359" max="3359" width="9.85546875" style="249" customWidth="1"/>
    <col min="3360" max="3360" width="9.140625" style="249"/>
    <col min="3361" max="3361" width="14.5703125" style="249" customWidth="1"/>
    <col min="3362" max="3362" width="10.85546875" style="249" customWidth="1"/>
    <col min="3363" max="3363" width="9.140625" style="249"/>
    <col min="3364" max="3364" width="9.5703125" style="249" customWidth="1"/>
    <col min="3365" max="3584" width="9.140625" style="249"/>
    <col min="3585" max="3585" width="3.140625" style="249" customWidth="1"/>
    <col min="3586" max="3586" width="3.5703125" style="249" customWidth="1"/>
    <col min="3587" max="3587" width="5" style="249" customWidth="1"/>
    <col min="3588" max="3588" width="4.28515625" style="249" customWidth="1"/>
    <col min="3589" max="3589" width="12.7109375" style="249" customWidth="1"/>
    <col min="3590" max="3590" width="2.7109375" style="249" customWidth="1"/>
    <col min="3591" max="3591" width="7.7109375" style="249" customWidth="1"/>
    <col min="3592" max="3592" width="5.85546875" style="249" customWidth="1"/>
    <col min="3593" max="3593" width="2.7109375" style="249" customWidth="1"/>
    <col min="3594" max="3594" width="10.7109375" style="249" customWidth="1"/>
    <col min="3595" max="3595" width="2.42578125" style="249" customWidth="1"/>
    <col min="3596" max="3596" width="10.7109375" style="249" customWidth="1"/>
    <col min="3597" max="3597" width="1.7109375" style="249" customWidth="1"/>
    <col min="3598" max="3598" width="10.7109375" style="249" customWidth="1"/>
    <col min="3599" max="3599" width="1.7109375" style="249" customWidth="1"/>
    <col min="3600" max="3600" width="10.7109375" style="249" customWidth="1"/>
    <col min="3601" max="3601" width="3.42578125" style="249" customWidth="1"/>
    <col min="3602" max="3602" width="7.85546875" style="249" customWidth="1"/>
    <col min="3603" max="3604" width="0" style="249" hidden="1" customWidth="1"/>
    <col min="3605" max="3605" width="7.7109375" style="249" customWidth="1"/>
    <col min="3606" max="3606" width="4.140625" style="249" customWidth="1"/>
    <col min="3607" max="3614" width="9.140625" style="249"/>
    <col min="3615" max="3615" width="9.85546875" style="249" customWidth="1"/>
    <col min="3616" max="3616" width="9.140625" style="249"/>
    <col min="3617" max="3617" width="14.5703125" style="249" customWidth="1"/>
    <col min="3618" max="3618" width="10.85546875" style="249" customWidth="1"/>
    <col min="3619" max="3619" width="9.140625" style="249"/>
    <col min="3620" max="3620" width="9.5703125" style="249" customWidth="1"/>
    <col min="3621" max="3840" width="9.140625" style="249"/>
    <col min="3841" max="3841" width="3.140625" style="249" customWidth="1"/>
    <col min="3842" max="3842" width="3.5703125" style="249" customWidth="1"/>
    <col min="3843" max="3843" width="5" style="249" customWidth="1"/>
    <col min="3844" max="3844" width="4.28515625" style="249" customWidth="1"/>
    <col min="3845" max="3845" width="12.7109375" style="249" customWidth="1"/>
    <col min="3846" max="3846" width="2.7109375" style="249" customWidth="1"/>
    <col min="3847" max="3847" width="7.7109375" style="249" customWidth="1"/>
    <col min="3848" max="3848" width="5.85546875" style="249" customWidth="1"/>
    <col min="3849" max="3849" width="2.7109375" style="249" customWidth="1"/>
    <col min="3850" max="3850" width="10.7109375" style="249" customWidth="1"/>
    <col min="3851" max="3851" width="2.42578125" style="249" customWidth="1"/>
    <col min="3852" max="3852" width="10.7109375" style="249" customWidth="1"/>
    <col min="3853" max="3853" width="1.7109375" style="249" customWidth="1"/>
    <col min="3854" max="3854" width="10.7109375" style="249" customWidth="1"/>
    <col min="3855" max="3855" width="1.7109375" style="249" customWidth="1"/>
    <col min="3856" max="3856" width="10.7109375" style="249" customWidth="1"/>
    <col min="3857" max="3857" width="3.42578125" style="249" customWidth="1"/>
    <col min="3858" max="3858" width="7.85546875" style="249" customWidth="1"/>
    <col min="3859" max="3860" width="0" style="249" hidden="1" customWidth="1"/>
    <col min="3861" max="3861" width="7.7109375" style="249" customWidth="1"/>
    <col min="3862" max="3862" width="4.140625" style="249" customWidth="1"/>
    <col min="3863" max="3870" width="9.140625" style="249"/>
    <col min="3871" max="3871" width="9.85546875" style="249" customWidth="1"/>
    <col min="3872" max="3872" width="9.140625" style="249"/>
    <col min="3873" max="3873" width="14.5703125" style="249" customWidth="1"/>
    <col min="3874" max="3874" width="10.85546875" style="249" customWidth="1"/>
    <col min="3875" max="3875" width="9.140625" style="249"/>
    <col min="3876" max="3876" width="9.5703125" style="249" customWidth="1"/>
    <col min="3877" max="4096" width="9.140625" style="249"/>
    <col min="4097" max="4097" width="3.140625" style="249" customWidth="1"/>
    <col min="4098" max="4098" width="3.5703125" style="249" customWidth="1"/>
    <col min="4099" max="4099" width="5" style="249" customWidth="1"/>
    <col min="4100" max="4100" width="4.28515625" style="249" customWidth="1"/>
    <col min="4101" max="4101" width="12.7109375" style="249" customWidth="1"/>
    <col min="4102" max="4102" width="2.7109375" style="249" customWidth="1"/>
    <col min="4103" max="4103" width="7.7109375" style="249" customWidth="1"/>
    <col min="4104" max="4104" width="5.85546875" style="249" customWidth="1"/>
    <col min="4105" max="4105" width="2.7109375" style="249" customWidth="1"/>
    <col min="4106" max="4106" width="10.7109375" style="249" customWidth="1"/>
    <col min="4107" max="4107" width="2.42578125" style="249" customWidth="1"/>
    <col min="4108" max="4108" width="10.7109375" style="249" customWidth="1"/>
    <col min="4109" max="4109" width="1.7109375" style="249" customWidth="1"/>
    <col min="4110" max="4110" width="10.7109375" style="249" customWidth="1"/>
    <col min="4111" max="4111" width="1.7109375" style="249" customWidth="1"/>
    <col min="4112" max="4112" width="10.7109375" style="249" customWidth="1"/>
    <col min="4113" max="4113" width="3.42578125" style="249" customWidth="1"/>
    <col min="4114" max="4114" width="7.85546875" style="249" customWidth="1"/>
    <col min="4115" max="4116" width="0" style="249" hidden="1" customWidth="1"/>
    <col min="4117" max="4117" width="7.7109375" style="249" customWidth="1"/>
    <col min="4118" max="4118" width="4.140625" style="249" customWidth="1"/>
    <col min="4119" max="4126" width="9.140625" style="249"/>
    <col min="4127" max="4127" width="9.85546875" style="249" customWidth="1"/>
    <col min="4128" max="4128" width="9.140625" style="249"/>
    <col min="4129" max="4129" width="14.5703125" style="249" customWidth="1"/>
    <col min="4130" max="4130" width="10.85546875" style="249" customWidth="1"/>
    <col min="4131" max="4131" width="9.140625" style="249"/>
    <col min="4132" max="4132" width="9.5703125" style="249" customWidth="1"/>
    <col min="4133" max="4352" width="9.140625" style="249"/>
    <col min="4353" max="4353" width="3.140625" style="249" customWidth="1"/>
    <col min="4354" max="4354" width="3.5703125" style="249" customWidth="1"/>
    <col min="4355" max="4355" width="5" style="249" customWidth="1"/>
    <col min="4356" max="4356" width="4.28515625" style="249" customWidth="1"/>
    <col min="4357" max="4357" width="12.7109375" style="249" customWidth="1"/>
    <col min="4358" max="4358" width="2.7109375" style="249" customWidth="1"/>
    <col min="4359" max="4359" width="7.7109375" style="249" customWidth="1"/>
    <col min="4360" max="4360" width="5.85546875" style="249" customWidth="1"/>
    <col min="4361" max="4361" width="2.7109375" style="249" customWidth="1"/>
    <col min="4362" max="4362" width="10.7109375" style="249" customWidth="1"/>
    <col min="4363" max="4363" width="2.42578125" style="249" customWidth="1"/>
    <col min="4364" max="4364" width="10.7109375" style="249" customWidth="1"/>
    <col min="4365" max="4365" width="1.7109375" style="249" customWidth="1"/>
    <col min="4366" max="4366" width="10.7109375" style="249" customWidth="1"/>
    <col min="4367" max="4367" width="1.7109375" style="249" customWidth="1"/>
    <col min="4368" max="4368" width="10.7109375" style="249" customWidth="1"/>
    <col min="4369" max="4369" width="3.42578125" style="249" customWidth="1"/>
    <col min="4370" max="4370" width="7.85546875" style="249" customWidth="1"/>
    <col min="4371" max="4372" width="0" style="249" hidden="1" customWidth="1"/>
    <col min="4373" max="4373" width="7.7109375" style="249" customWidth="1"/>
    <col min="4374" max="4374" width="4.140625" style="249" customWidth="1"/>
    <col min="4375" max="4382" width="9.140625" style="249"/>
    <col min="4383" max="4383" width="9.85546875" style="249" customWidth="1"/>
    <col min="4384" max="4384" width="9.140625" style="249"/>
    <col min="4385" max="4385" width="14.5703125" style="249" customWidth="1"/>
    <col min="4386" max="4386" width="10.85546875" style="249" customWidth="1"/>
    <col min="4387" max="4387" width="9.140625" style="249"/>
    <col min="4388" max="4388" width="9.5703125" style="249" customWidth="1"/>
    <col min="4389" max="4608" width="9.140625" style="249"/>
    <col min="4609" max="4609" width="3.140625" style="249" customWidth="1"/>
    <col min="4610" max="4610" width="3.5703125" style="249" customWidth="1"/>
    <col min="4611" max="4611" width="5" style="249" customWidth="1"/>
    <col min="4612" max="4612" width="4.28515625" style="249" customWidth="1"/>
    <col min="4613" max="4613" width="12.7109375" style="249" customWidth="1"/>
    <col min="4614" max="4614" width="2.7109375" style="249" customWidth="1"/>
    <col min="4615" max="4615" width="7.7109375" style="249" customWidth="1"/>
    <col min="4616" max="4616" width="5.85546875" style="249" customWidth="1"/>
    <col min="4617" max="4617" width="2.7109375" style="249" customWidth="1"/>
    <col min="4618" max="4618" width="10.7109375" style="249" customWidth="1"/>
    <col min="4619" max="4619" width="2.42578125" style="249" customWidth="1"/>
    <col min="4620" max="4620" width="10.7109375" style="249" customWidth="1"/>
    <col min="4621" max="4621" width="1.7109375" style="249" customWidth="1"/>
    <col min="4622" max="4622" width="10.7109375" style="249" customWidth="1"/>
    <col min="4623" max="4623" width="1.7109375" style="249" customWidth="1"/>
    <col min="4624" max="4624" width="10.7109375" style="249" customWidth="1"/>
    <col min="4625" max="4625" width="3.42578125" style="249" customWidth="1"/>
    <col min="4626" max="4626" width="7.85546875" style="249" customWidth="1"/>
    <col min="4627" max="4628" width="0" style="249" hidden="1" customWidth="1"/>
    <col min="4629" max="4629" width="7.7109375" style="249" customWidth="1"/>
    <col min="4630" max="4630" width="4.140625" style="249" customWidth="1"/>
    <col min="4631" max="4638" width="9.140625" style="249"/>
    <col min="4639" max="4639" width="9.85546875" style="249" customWidth="1"/>
    <col min="4640" max="4640" width="9.140625" style="249"/>
    <col min="4641" max="4641" width="14.5703125" style="249" customWidth="1"/>
    <col min="4642" max="4642" width="10.85546875" style="249" customWidth="1"/>
    <col min="4643" max="4643" width="9.140625" style="249"/>
    <col min="4644" max="4644" width="9.5703125" style="249" customWidth="1"/>
    <col min="4645" max="4864" width="9.140625" style="249"/>
    <col min="4865" max="4865" width="3.140625" style="249" customWidth="1"/>
    <col min="4866" max="4866" width="3.5703125" style="249" customWidth="1"/>
    <col min="4867" max="4867" width="5" style="249" customWidth="1"/>
    <col min="4868" max="4868" width="4.28515625" style="249" customWidth="1"/>
    <col min="4869" max="4869" width="12.7109375" style="249" customWidth="1"/>
    <col min="4870" max="4870" width="2.7109375" style="249" customWidth="1"/>
    <col min="4871" max="4871" width="7.7109375" style="249" customWidth="1"/>
    <col min="4872" max="4872" width="5.85546875" style="249" customWidth="1"/>
    <col min="4873" max="4873" width="2.7109375" style="249" customWidth="1"/>
    <col min="4874" max="4874" width="10.7109375" style="249" customWidth="1"/>
    <col min="4875" max="4875" width="2.42578125" style="249" customWidth="1"/>
    <col min="4876" max="4876" width="10.7109375" style="249" customWidth="1"/>
    <col min="4877" max="4877" width="1.7109375" style="249" customWidth="1"/>
    <col min="4878" max="4878" width="10.7109375" style="249" customWidth="1"/>
    <col min="4879" max="4879" width="1.7109375" style="249" customWidth="1"/>
    <col min="4880" max="4880" width="10.7109375" style="249" customWidth="1"/>
    <col min="4881" max="4881" width="3.42578125" style="249" customWidth="1"/>
    <col min="4882" max="4882" width="7.85546875" style="249" customWidth="1"/>
    <col min="4883" max="4884" width="0" style="249" hidden="1" customWidth="1"/>
    <col min="4885" max="4885" width="7.7109375" style="249" customWidth="1"/>
    <col min="4886" max="4886" width="4.140625" style="249" customWidth="1"/>
    <col min="4887" max="4894" width="9.140625" style="249"/>
    <col min="4895" max="4895" width="9.85546875" style="249" customWidth="1"/>
    <col min="4896" max="4896" width="9.140625" style="249"/>
    <col min="4897" max="4897" width="14.5703125" style="249" customWidth="1"/>
    <col min="4898" max="4898" width="10.85546875" style="249" customWidth="1"/>
    <col min="4899" max="4899" width="9.140625" style="249"/>
    <col min="4900" max="4900" width="9.5703125" style="249" customWidth="1"/>
    <col min="4901" max="5120" width="9.140625" style="249"/>
    <col min="5121" max="5121" width="3.140625" style="249" customWidth="1"/>
    <col min="5122" max="5122" width="3.5703125" style="249" customWidth="1"/>
    <col min="5123" max="5123" width="5" style="249" customWidth="1"/>
    <col min="5124" max="5124" width="4.28515625" style="249" customWidth="1"/>
    <col min="5125" max="5125" width="12.7109375" style="249" customWidth="1"/>
    <col min="5126" max="5126" width="2.7109375" style="249" customWidth="1"/>
    <col min="5127" max="5127" width="7.7109375" style="249" customWidth="1"/>
    <col min="5128" max="5128" width="5.85546875" style="249" customWidth="1"/>
    <col min="5129" max="5129" width="2.7109375" style="249" customWidth="1"/>
    <col min="5130" max="5130" width="10.7109375" style="249" customWidth="1"/>
    <col min="5131" max="5131" width="2.42578125" style="249" customWidth="1"/>
    <col min="5132" max="5132" width="10.7109375" style="249" customWidth="1"/>
    <col min="5133" max="5133" width="1.7109375" style="249" customWidth="1"/>
    <col min="5134" max="5134" width="10.7109375" style="249" customWidth="1"/>
    <col min="5135" max="5135" width="1.7109375" style="249" customWidth="1"/>
    <col min="5136" max="5136" width="10.7109375" style="249" customWidth="1"/>
    <col min="5137" max="5137" width="3.42578125" style="249" customWidth="1"/>
    <col min="5138" max="5138" width="7.85546875" style="249" customWidth="1"/>
    <col min="5139" max="5140" width="0" style="249" hidden="1" customWidth="1"/>
    <col min="5141" max="5141" width="7.7109375" style="249" customWidth="1"/>
    <col min="5142" max="5142" width="4.140625" style="249" customWidth="1"/>
    <col min="5143" max="5150" width="9.140625" style="249"/>
    <col min="5151" max="5151" width="9.85546875" style="249" customWidth="1"/>
    <col min="5152" max="5152" width="9.140625" style="249"/>
    <col min="5153" max="5153" width="14.5703125" style="249" customWidth="1"/>
    <col min="5154" max="5154" width="10.85546875" style="249" customWidth="1"/>
    <col min="5155" max="5155" width="9.140625" style="249"/>
    <col min="5156" max="5156" width="9.5703125" style="249" customWidth="1"/>
    <col min="5157" max="5376" width="9.140625" style="249"/>
    <col min="5377" max="5377" width="3.140625" style="249" customWidth="1"/>
    <col min="5378" max="5378" width="3.5703125" style="249" customWidth="1"/>
    <col min="5379" max="5379" width="5" style="249" customWidth="1"/>
    <col min="5380" max="5380" width="4.28515625" style="249" customWidth="1"/>
    <col min="5381" max="5381" width="12.7109375" style="249" customWidth="1"/>
    <col min="5382" max="5382" width="2.7109375" style="249" customWidth="1"/>
    <col min="5383" max="5383" width="7.7109375" style="249" customWidth="1"/>
    <col min="5384" max="5384" width="5.85546875" style="249" customWidth="1"/>
    <col min="5385" max="5385" width="2.7109375" style="249" customWidth="1"/>
    <col min="5386" max="5386" width="10.7109375" style="249" customWidth="1"/>
    <col min="5387" max="5387" width="2.42578125" style="249" customWidth="1"/>
    <col min="5388" max="5388" width="10.7109375" style="249" customWidth="1"/>
    <col min="5389" max="5389" width="1.7109375" style="249" customWidth="1"/>
    <col min="5390" max="5390" width="10.7109375" style="249" customWidth="1"/>
    <col min="5391" max="5391" width="1.7109375" style="249" customWidth="1"/>
    <col min="5392" max="5392" width="10.7109375" style="249" customWidth="1"/>
    <col min="5393" max="5393" width="3.42578125" style="249" customWidth="1"/>
    <col min="5394" max="5394" width="7.85546875" style="249" customWidth="1"/>
    <col min="5395" max="5396" width="0" style="249" hidden="1" customWidth="1"/>
    <col min="5397" max="5397" width="7.7109375" style="249" customWidth="1"/>
    <col min="5398" max="5398" width="4.140625" style="249" customWidth="1"/>
    <col min="5399" max="5406" width="9.140625" style="249"/>
    <col min="5407" max="5407" width="9.85546875" style="249" customWidth="1"/>
    <col min="5408" max="5408" width="9.140625" style="249"/>
    <col min="5409" max="5409" width="14.5703125" style="249" customWidth="1"/>
    <col min="5410" max="5410" width="10.85546875" style="249" customWidth="1"/>
    <col min="5411" max="5411" width="9.140625" style="249"/>
    <col min="5412" max="5412" width="9.5703125" style="249" customWidth="1"/>
    <col min="5413" max="5632" width="9.140625" style="249"/>
    <col min="5633" max="5633" width="3.140625" style="249" customWidth="1"/>
    <col min="5634" max="5634" width="3.5703125" style="249" customWidth="1"/>
    <col min="5635" max="5635" width="5" style="249" customWidth="1"/>
    <col min="5636" max="5636" width="4.28515625" style="249" customWidth="1"/>
    <col min="5637" max="5637" width="12.7109375" style="249" customWidth="1"/>
    <col min="5638" max="5638" width="2.7109375" style="249" customWidth="1"/>
    <col min="5639" max="5639" width="7.7109375" style="249" customWidth="1"/>
    <col min="5640" max="5640" width="5.85546875" style="249" customWidth="1"/>
    <col min="5641" max="5641" width="2.7109375" style="249" customWidth="1"/>
    <col min="5642" max="5642" width="10.7109375" style="249" customWidth="1"/>
    <col min="5643" max="5643" width="2.42578125" style="249" customWidth="1"/>
    <col min="5644" max="5644" width="10.7109375" style="249" customWidth="1"/>
    <col min="5645" max="5645" width="1.7109375" style="249" customWidth="1"/>
    <col min="5646" max="5646" width="10.7109375" style="249" customWidth="1"/>
    <col min="5647" max="5647" width="1.7109375" style="249" customWidth="1"/>
    <col min="5648" max="5648" width="10.7109375" style="249" customWidth="1"/>
    <col min="5649" max="5649" width="3.42578125" style="249" customWidth="1"/>
    <col min="5650" max="5650" width="7.85546875" style="249" customWidth="1"/>
    <col min="5651" max="5652" width="0" style="249" hidden="1" customWidth="1"/>
    <col min="5653" max="5653" width="7.7109375" style="249" customWidth="1"/>
    <col min="5654" max="5654" width="4.140625" style="249" customWidth="1"/>
    <col min="5655" max="5662" width="9.140625" style="249"/>
    <col min="5663" max="5663" width="9.85546875" style="249" customWidth="1"/>
    <col min="5664" max="5664" width="9.140625" style="249"/>
    <col min="5665" max="5665" width="14.5703125" style="249" customWidth="1"/>
    <col min="5666" max="5666" width="10.85546875" style="249" customWidth="1"/>
    <col min="5667" max="5667" width="9.140625" style="249"/>
    <col min="5668" max="5668" width="9.5703125" style="249" customWidth="1"/>
    <col min="5669" max="5888" width="9.140625" style="249"/>
    <col min="5889" max="5889" width="3.140625" style="249" customWidth="1"/>
    <col min="5890" max="5890" width="3.5703125" style="249" customWidth="1"/>
    <col min="5891" max="5891" width="5" style="249" customWidth="1"/>
    <col min="5892" max="5892" width="4.28515625" style="249" customWidth="1"/>
    <col min="5893" max="5893" width="12.7109375" style="249" customWidth="1"/>
    <col min="5894" max="5894" width="2.7109375" style="249" customWidth="1"/>
    <col min="5895" max="5895" width="7.7109375" style="249" customWidth="1"/>
    <col min="5896" max="5896" width="5.85546875" style="249" customWidth="1"/>
    <col min="5897" max="5897" width="2.7109375" style="249" customWidth="1"/>
    <col min="5898" max="5898" width="10.7109375" style="249" customWidth="1"/>
    <col min="5899" max="5899" width="2.42578125" style="249" customWidth="1"/>
    <col min="5900" max="5900" width="10.7109375" style="249" customWidth="1"/>
    <col min="5901" max="5901" width="1.7109375" style="249" customWidth="1"/>
    <col min="5902" max="5902" width="10.7109375" style="249" customWidth="1"/>
    <col min="5903" max="5903" width="1.7109375" style="249" customWidth="1"/>
    <col min="5904" max="5904" width="10.7109375" style="249" customWidth="1"/>
    <col min="5905" max="5905" width="3.42578125" style="249" customWidth="1"/>
    <col min="5906" max="5906" width="7.85546875" style="249" customWidth="1"/>
    <col min="5907" max="5908" width="0" style="249" hidden="1" customWidth="1"/>
    <col min="5909" max="5909" width="7.7109375" style="249" customWidth="1"/>
    <col min="5910" max="5910" width="4.140625" style="249" customWidth="1"/>
    <col min="5911" max="5918" width="9.140625" style="249"/>
    <col min="5919" max="5919" width="9.85546875" style="249" customWidth="1"/>
    <col min="5920" max="5920" width="9.140625" style="249"/>
    <col min="5921" max="5921" width="14.5703125" style="249" customWidth="1"/>
    <col min="5922" max="5922" width="10.85546875" style="249" customWidth="1"/>
    <col min="5923" max="5923" width="9.140625" style="249"/>
    <col min="5924" max="5924" width="9.5703125" style="249" customWidth="1"/>
    <col min="5925" max="6144" width="9.140625" style="249"/>
    <col min="6145" max="6145" width="3.140625" style="249" customWidth="1"/>
    <col min="6146" max="6146" width="3.5703125" style="249" customWidth="1"/>
    <col min="6147" max="6147" width="5" style="249" customWidth="1"/>
    <col min="6148" max="6148" width="4.28515625" style="249" customWidth="1"/>
    <col min="6149" max="6149" width="12.7109375" style="249" customWidth="1"/>
    <col min="6150" max="6150" width="2.7109375" style="249" customWidth="1"/>
    <col min="6151" max="6151" width="7.7109375" style="249" customWidth="1"/>
    <col min="6152" max="6152" width="5.85546875" style="249" customWidth="1"/>
    <col min="6153" max="6153" width="2.7109375" style="249" customWidth="1"/>
    <col min="6154" max="6154" width="10.7109375" style="249" customWidth="1"/>
    <col min="6155" max="6155" width="2.42578125" style="249" customWidth="1"/>
    <col min="6156" max="6156" width="10.7109375" style="249" customWidth="1"/>
    <col min="6157" max="6157" width="1.7109375" style="249" customWidth="1"/>
    <col min="6158" max="6158" width="10.7109375" style="249" customWidth="1"/>
    <col min="6159" max="6159" width="1.7109375" style="249" customWidth="1"/>
    <col min="6160" max="6160" width="10.7109375" style="249" customWidth="1"/>
    <col min="6161" max="6161" width="3.42578125" style="249" customWidth="1"/>
    <col min="6162" max="6162" width="7.85546875" style="249" customWidth="1"/>
    <col min="6163" max="6164" width="0" style="249" hidden="1" customWidth="1"/>
    <col min="6165" max="6165" width="7.7109375" style="249" customWidth="1"/>
    <col min="6166" max="6166" width="4.140625" style="249" customWidth="1"/>
    <col min="6167" max="6174" width="9.140625" style="249"/>
    <col min="6175" max="6175" width="9.85546875" style="249" customWidth="1"/>
    <col min="6176" max="6176" width="9.140625" style="249"/>
    <col min="6177" max="6177" width="14.5703125" style="249" customWidth="1"/>
    <col min="6178" max="6178" width="10.85546875" style="249" customWidth="1"/>
    <col min="6179" max="6179" width="9.140625" style="249"/>
    <col min="6180" max="6180" width="9.5703125" style="249" customWidth="1"/>
    <col min="6181" max="6400" width="9.140625" style="249"/>
    <col min="6401" max="6401" width="3.140625" style="249" customWidth="1"/>
    <col min="6402" max="6402" width="3.5703125" style="249" customWidth="1"/>
    <col min="6403" max="6403" width="5" style="249" customWidth="1"/>
    <col min="6404" max="6404" width="4.28515625" style="249" customWidth="1"/>
    <col min="6405" max="6405" width="12.7109375" style="249" customWidth="1"/>
    <col min="6406" max="6406" width="2.7109375" style="249" customWidth="1"/>
    <col min="6407" max="6407" width="7.7109375" style="249" customWidth="1"/>
    <col min="6408" max="6408" width="5.85546875" style="249" customWidth="1"/>
    <col min="6409" max="6409" width="2.7109375" style="249" customWidth="1"/>
    <col min="6410" max="6410" width="10.7109375" style="249" customWidth="1"/>
    <col min="6411" max="6411" width="2.42578125" style="249" customWidth="1"/>
    <col min="6412" max="6412" width="10.7109375" style="249" customWidth="1"/>
    <col min="6413" max="6413" width="1.7109375" style="249" customWidth="1"/>
    <col min="6414" max="6414" width="10.7109375" style="249" customWidth="1"/>
    <col min="6415" max="6415" width="1.7109375" style="249" customWidth="1"/>
    <col min="6416" max="6416" width="10.7109375" style="249" customWidth="1"/>
    <col min="6417" max="6417" width="3.42578125" style="249" customWidth="1"/>
    <col min="6418" max="6418" width="7.85546875" style="249" customWidth="1"/>
    <col min="6419" max="6420" width="0" style="249" hidden="1" customWidth="1"/>
    <col min="6421" max="6421" width="7.7109375" style="249" customWidth="1"/>
    <col min="6422" max="6422" width="4.140625" style="249" customWidth="1"/>
    <col min="6423" max="6430" width="9.140625" style="249"/>
    <col min="6431" max="6431" width="9.85546875" style="249" customWidth="1"/>
    <col min="6432" max="6432" width="9.140625" style="249"/>
    <col min="6433" max="6433" width="14.5703125" style="249" customWidth="1"/>
    <col min="6434" max="6434" width="10.85546875" style="249" customWidth="1"/>
    <col min="6435" max="6435" width="9.140625" style="249"/>
    <col min="6436" max="6436" width="9.5703125" style="249" customWidth="1"/>
    <col min="6437" max="6656" width="9.140625" style="249"/>
    <col min="6657" max="6657" width="3.140625" style="249" customWidth="1"/>
    <col min="6658" max="6658" width="3.5703125" style="249" customWidth="1"/>
    <col min="6659" max="6659" width="5" style="249" customWidth="1"/>
    <col min="6660" max="6660" width="4.28515625" style="249" customWidth="1"/>
    <col min="6661" max="6661" width="12.7109375" style="249" customWidth="1"/>
    <col min="6662" max="6662" width="2.7109375" style="249" customWidth="1"/>
    <col min="6663" max="6663" width="7.7109375" style="249" customWidth="1"/>
    <col min="6664" max="6664" width="5.85546875" style="249" customWidth="1"/>
    <col min="6665" max="6665" width="2.7109375" style="249" customWidth="1"/>
    <col min="6666" max="6666" width="10.7109375" style="249" customWidth="1"/>
    <col min="6667" max="6667" width="2.42578125" style="249" customWidth="1"/>
    <col min="6668" max="6668" width="10.7109375" style="249" customWidth="1"/>
    <col min="6669" max="6669" width="1.7109375" style="249" customWidth="1"/>
    <col min="6670" max="6670" width="10.7109375" style="249" customWidth="1"/>
    <col min="6671" max="6671" width="1.7109375" style="249" customWidth="1"/>
    <col min="6672" max="6672" width="10.7109375" style="249" customWidth="1"/>
    <col min="6673" max="6673" width="3.42578125" style="249" customWidth="1"/>
    <col min="6674" max="6674" width="7.85546875" style="249" customWidth="1"/>
    <col min="6675" max="6676" width="0" style="249" hidden="1" customWidth="1"/>
    <col min="6677" max="6677" width="7.7109375" style="249" customWidth="1"/>
    <col min="6678" max="6678" width="4.140625" style="249" customWidth="1"/>
    <col min="6679" max="6686" width="9.140625" style="249"/>
    <col min="6687" max="6687" width="9.85546875" style="249" customWidth="1"/>
    <col min="6688" max="6688" width="9.140625" style="249"/>
    <col min="6689" max="6689" width="14.5703125" style="249" customWidth="1"/>
    <col min="6690" max="6690" width="10.85546875" style="249" customWidth="1"/>
    <col min="6691" max="6691" width="9.140625" style="249"/>
    <col min="6692" max="6692" width="9.5703125" style="249" customWidth="1"/>
    <col min="6693" max="6912" width="9.140625" style="249"/>
    <col min="6913" max="6913" width="3.140625" style="249" customWidth="1"/>
    <col min="6914" max="6914" width="3.5703125" style="249" customWidth="1"/>
    <col min="6915" max="6915" width="5" style="249" customWidth="1"/>
    <col min="6916" max="6916" width="4.28515625" style="249" customWidth="1"/>
    <col min="6917" max="6917" width="12.7109375" style="249" customWidth="1"/>
    <col min="6918" max="6918" width="2.7109375" style="249" customWidth="1"/>
    <col min="6919" max="6919" width="7.7109375" style="249" customWidth="1"/>
    <col min="6920" max="6920" width="5.85546875" style="249" customWidth="1"/>
    <col min="6921" max="6921" width="2.7109375" style="249" customWidth="1"/>
    <col min="6922" max="6922" width="10.7109375" style="249" customWidth="1"/>
    <col min="6923" max="6923" width="2.42578125" style="249" customWidth="1"/>
    <col min="6924" max="6924" width="10.7109375" style="249" customWidth="1"/>
    <col min="6925" max="6925" width="1.7109375" style="249" customWidth="1"/>
    <col min="6926" max="6926" width="10.7109375" style="249" customWidth="1"/>
    <col min="6927" max="6927" width="1.7109375" style="249" customWidth="1"/>
    <col min="6928" max="6928" width="10.7109375" style="249" customWidth="1"/>
    <col min="6929" max="6929" width="3.42578125" style="249" customWidth="1"/>
    <col min="6930" max="6930" width="7.85546875" style="249" customWidth="1"/>
    <col min="6931" max="6932" width="0" style="249" hidden="1" customWidth="1"/>
    <col min="6933" max="6933" width="7.7109375" style="249" customWidth="1"/>
    <col min="6934" max="6934" width="4.140625" style="249" customWidth="1"/>
    <col min="6935" max="6942" width="9.140625" style="249"/>
    <col min="6943" max="6943" width="9.85546875" style="249" customWidth="1"/>
    <col min="6944" max="6944" width="9.140625" style="249"/>
    <col min="6945" max="6945" width="14.5703125" style="249" customWidth="1"/>
    <col min="6946" max="6946" width="10.85546875" style="249" customWidth="1"/>
    <col min="6947" max="6947" width="9.140625" style="249"/>
    <col min="6948" max="6948" width="9.5703125" style="249" customWidth="1"/>
    <col min="6949" max="7168" width="9.140625" style="249"/>
    <col min="7169" max="7169" width="3.140625" style="249" customWidth="1"/>
    <col min="7170" max="7170" width="3.5703125" style="249" customWidth="1"/>
    <col min="7171" max="7171" width="5" style="249" customWidth="1"/>
    <col min="7172" max="7172" width="4.28515625" style="249" customWidth="1"/>
    <col min="7173" max="7173" width="12.7109375" style="249" customWidth="1"/>
    <col min="7174" max="7174" width="2.7109375" style="249" customWidth="1"/>
    <col min="7175" max="7175" width="7.7109375" style="249" customWidth="1"/>
    <col min="7176" max="7176" width="5.85546875" style="249" customWidth="1"/>
    <col min="7177" max="7177" width="2.7109375" style="249" customWidth="1"/>
    <col min="7178" max="7178" width="10.7109375" style="249" customWidth="1"/>
    <col min="7179" max="7179" width="2.42578125" style="249" customWidth="1"/>
    <col min="7180" max="7180" width="10.7109375" style="249" customWidth="1"/>
    <col min="7181" max="7181" width="1.7109375" style="249" customWidth="1"/>
    <col min="7182" max="7182" width="10.7109375" style="249" customWidth="1"/>
    <col min="7183" max="7183" width="1.7109375" style="249" customWidth="1"/>
    <col min="7184" max="7184" width="10.7109375" style="249" customWidth="1"/>
    <col min="7185" max="7185" width="3.42578125" style="249" customWidth="1"/>
    <col min="7186" max="7186" width="7.85546875" style="249" customWidth="1"/>
    <col min="7187" max="7188" width="0" style="249" hidden="1" customWidth="1"/>
    <col min="7189" max="7189" width="7.7109375" style="249" customWidth="1"/>
    <col min="7190" max="7190" width="4.140625" style="249" customWidth="1"/>
    <col min="7191" max="7198" width="9.140625" style="249"/>
    <col min="7199" max="7199" width="9.85546875" style="249" customWidth="1"/>
    <col min="7200" max="7200" width="9.140625" style="249"/>
    <col min="7201" max="7201" width="14.5703125" style="249" customWidth="1"/>
    <col min="7202" max="7202" width="10.85546875" style="249" customWidth="1"/>
    <col min="7203" max="7203" width="9.140625" style="249"/>
    <col min="7204" max="7204" width="9.5703125" style="249" customWidth="1"/>
    <col min="7205" max="7424" width="9.140625" style="249"/>
    <col min="7425" max="7425" width="3.140625" style="249" customWidth="1"/>
    <col min="7426" max="7426" width="3.5703125" style="249" customWidth="1"/>
    <col min="7427" max="7427" width="5" style="249" customWidth="1"/>
    <col min="7428" max="7428" width="4.28515625" style="249" customWidth="1"/>
    <col min="7429" max="7429" width="12.7109375" style="249" customWidth="1"/>
    <col min="7430" max="7430" width="2.7109375" style="249" customWidth="1"/>
    <col min="7431" max="7431" width="7.7109375" style="249" customWidth="1"/>
    <col min="7432" max="7432" width="5.85546875" style="249" customWidth="1"/>
    <col min="7433" max="7433" width="2.7109375" style="249" customWidth="1"/>
    <col min="7434" max="7434" width="10.7109375" style="249" customWidth="1"/>
    <col min="7435" max="7435" width="2.42578125" style="249" customWidth="1"/>
    <col min="7436" max="7436" width="10.7109375" style="249" customWidth="1"/>
    <col min="7437" max="7437" width="1.7109375" style="249" customWidth="1"/>
    <col min="7438" max="7438" width="10.7109375" style="249" customWidth="1"/>
    <col min="7439" max="7439" width="1.7109375" style="249" customWidth="1"/>
    <col min="7440" max="7440" width="10.7109375" style="249" customWidth="1"/>
    <col min="7441" max="7441" width="3.42578125" style="249" customWidth="1"/>
    <col min="7442" max="7442" width="7.85546875" style="249" customWidth="1"/>
    <col min="7443" max="7444" width="0" style="249" hidden="1" customWidth="1"/>
    <col min="7445" max="7445" width="7.7109375" style="249" customWidth="1"/>
    <col min="7446" max="7446" width="4.140625" style="249" customWidth="1"/>
    <col min="7447" max="7454" width="9.140625" style="249"/>
    <col min="7455" max="7455" width="9.85546875" style="249" customWidth="1"/>
    <col min="7456" max="7456" width="9.140625" style="249"/>
    <col min="7457" max="7457" width="14.5703125" style="249" customWidth="1"/>
    <col min="7458" max="7458" width="10.85546875" style="249" customWidth="1"/>
    <col min="7459" max="7459" width="9.140625" style="249"/>
    <col min="7460" max="7460" width="9.5703125" style="249" customWidth="1"/>
    <col min="7461" max="7680" width="9.140625" style="249"/>
    <col min="7681" max="7681" width="3.140625" style="249" customWidth="1"/>
    <col min="7682" max="7682" width="3.5703125" style="249" customWidth="1"/>
    <col min="7683" max="7683" width="5" style="249" customWidth="1"/>
    <col min="7684" max="7684" width="4.28515625" style="249" customWidth="1"/>
    <col min="7685" max="7685" width="12.7109375" style="249" customWidth="1"/>
    <col min="7686" max="7686" width="2.7109375" style="249" customWidth="1"/>
    <col min="7687" max="7687" width="7.7109375" style="249" customWidth="1"/>
    <col min="7688" max="7688" width="5.85546875" style="249" customWidth="1"/>
    <col min="7689" max="7689" width="2.7109375" style="249" customWidth="1"/>
    <col min="7690" max="7690" width="10.7109375" style="249" customWidth="1"/>
    <col min="7691" max="7691" width="2.42578125" style="249" customWidth="1"/>
    <col min="7692" max="7692" width="10.7109375" style="249" customWidth="1"/>
    <col min="7693" max="7693" width="1.7109375" style="249" customWidth="1"/>
    <col min="7694" max="7694" width="10.7109375" style="249" customWidth="1"/>
    <col min="7695" max="7695" width="1.7109375" style="249" customWidth="1"/>
    <col min="7696" max="7696" width="10.7109375" style="249" customWidth="1"/>
    <col min="7697" max="7697" width="3.42578125" style="249" customWidth="1"/>
    <col min="7698" max="7698" width="7.85546875" style="249" customWidth="1"/>
    <col min="7699" max="7700" width="0" style="249" hidden="1" customWidth="1"/>
    <col min="7701" max="7701" width="7.7109375" style="249" customWidth="1"/>
    <col min="7702" max="7702" width="4.140625" style="249" customWidth="1"/>
    <col min="7703" max="7710" width="9.140625" style="249"/>
    <col min="7711" max="7711" width="9.85546875" style="249" customWidth="1"/>
    <col min="7712" max="7712" width="9.140625" style="249"/>
    <col min="7713" max="7713" width="14.5703125" style="249" customWidth="1"/>
    <col min="7714" max="7714" width="10.85546875" style="249" customWidth="1"/>
    <col min="7715" max="7715" width="9.140625" style="249"/>
    <col min="7716" max="7716" width="9.5703125" style="249" customWidth="1"/>
    <col min="7717" max="7936" width="9.140625" style="249"/>
    <col min="7937" max="7937" width="3.140625" style="249" customWidth="1"/>
    <col min="7938" max="7938" width="3.5703125" style="249" customWidth="1"/>
    <col min="7939" max="7939" width="5" style="249" customWidth="1"/>
    <col min="7940" max="7940" width="4.28515625" style="249" customWidth="1"/>
    <col min="7941" max="7941" width="12.7109375" style="249" customWidth="1"/>
    <col min="7942" max="7942" width="2.7109375" style="249" customWidth="1"/>
    <col min="7943" max="7943" width="7.7109375" style="249" customWidth="1"/>
    <col min="7944" max="7944" width="5.85546875" style="249" customWidth="1"/>
    <col min="7945" max="7945" width="2.7109375" style="249" customWidth="1"/>
    <col min="7946" max="7946" width="10.7109375" style="249" customWidth="1"/>
    <col min="7947" max="7947" width="2.42578125" style="249" customWidth="1"/>
    <col min="7948" max="7948" width="10.7109375" style="249" customWidth="1"/>
    <col min="7949" max="7949" width="1.7109375" style="249" customWidth="1"/>
    <col min="7950" max="7950" width="10.7109375" style="249" customWidth="1"/>
    <col min="7951" max="7951" width="1.7109375" style="249" customWidth="1"/>
    <col min="7952" max="7952" width="10.7109375" style="249" customWidth="1"/>
    <col min="7953" max="7953" width="3.42578125" style="249" customWidth="1"/>
    <col min="7954" max="7954" width="7.85546875" style="249" customWidth="1"/>
    <col min="7955" max="7956" width="0" style="249" hidden="1" customWidth="1"/>
    <col min="7957" max="7957" width="7.7109375" style="249" customWidth="1"/>
    <col min="7958" max="7958" width="4.140625" style="249" customWidth="1"/>
    <col min="7959" max="7966" width="9.140625" style="249"/>
    <col min="7967" max="7967" width="9.85546875" style="249" customWidth="1"/>
    <col min="7968" max="7968" width="9.140625" style="249"/>
    <col min="7969" max="7969" width="14.5703125" style="249" customWidth="1"/>
    <col min="7970" max="7970" width="10.85546875" style="249" customWidth="1"/>
    <col min="7971" max="7971" width="9.140625" style="249"/>
    <col min="7972" max="7972" width="9.5703125" style="249" customWidth="1"/>
    <col min="7973" max="8192" width="9.140625" style="249"/>
    <col min="8193" max="8193" width="3.140625" style="249" customWidth="1"/>
    <col min="8194" max="8194" width="3.5703125" style="249" customWidth="1"/>
    <col min="8195" max="8195" width="5" style="249" customWidth="1"/>
    <col min="8196" max="8196" width="4.28515625" style="249" customWidth="1"/>
    <col min="8197" max="8197" width="12.7109375" style="249" customWidth="1"/>
    <col min="8198" max="8198" width="2.7109375" style="249" customWidth="1"/>
    <col min="8199" max="8199" width="7.7109375" style="249" customWidth="1"/>
    <col min="8200" max="8200" width="5.85546875" style="249" customWidth="1"/>
    <col min="8201" max="8201" width="2.7109375" style="249" customWidth="1"/>
    <col min="8202" max="8202" width="10.7109375" style="249" customWidth="1"/>
    <col min="8203" max="8203" width="2.42578125" style="249" customWidth="1"/>
    <col min="8204" max="8204" width="10.7109375" style="249" customWidth="1"/>
    <col min="8205" max="8205" width="1.7109375" style="249" customWidth="1"/>
    <col min="8206" max="8206" width="10.7109375" style="249" customWidth="1"/>
    <col min="8207" max="8207" width="1.7109375" style="249" customWidth="1"/>
    <col min="8208" max="8208" width="10.7109375" style="249" customWidth="1"/>
    <col min="8209" max="8209" width="3.42578125" style="249" customWidth="1"/>
    <col min="8210" max="8210" width="7.85546875" style="249" customWidth="1"/>
    <col min="8211" max="8212" width="0" style="249" hidden="1" customWidth="1"/>
    <col min="8213" max="8213" width="7.7109375" style="249" customWidth="1"/>
    <col min="8214" max="8214" width="4.140625" style="249" customWidth="1"/>
    <col min="8215" max="8222" width="9.140625" style="249"/>
    <col min="8223" max="8223" width="9.85546875" style="249" customWidth="1"/>
    <col min="8224" max="8224" width="9.140625" style="249"/>
    <col min="8225" max="8225" width="14.5703125" style="249" customWidth="1"/>
    <col min="8226" max="8226" width="10.85546875" style="249" customWidth="1"/>
    <col min="8227" max="8227" width="9.140625" style="249"/>
    <col min="8228" max="8228" width="9.5703125" style="249" customWidth="1"/>
    <col min="8229" max="8448" width="9.140625" style="249"/>
    <col min="8449" max="8449" width="3.140625" style="249" customWidth="1"/>
    <col min="8450" max="8450" width="3.5703125" style="249" customWidth="1"/>
    <col min="8451" max="8451" width="5" style="249" customWidth="1"/>
    <col min="8452" max="8452" width="4.28515625" style="249" customWidth="1"/>
    <col min="8453" max="8453" width="12.7109375" style="249" customWidth="1"/>
    <col min="8454" max="8454" width="2.7109375" style="249" customWidth="1"/>
    <col min="8455" max="8455" width="7.7109375" style="249" customWidth="1"/>
    <col min="8456" max="8456" width="5.85546875" style="249" customWidth="1"/>
    <col min="8457" max="8457" width="2.7109375" style="249" customWidth="1"/>
    <col min="8458" max="8458" width="10.7109375" style="249" customWidth="1"/>
    <col min="8459" max="8459" width="2.42578125" style="249" customWidth="1"/>
    <col min="8460" max="8460" width="10.7109375" style="249" customWidth="1"/>
    <col min="8461" max="8461" width="1.7109375" style="249" customWidth="1"/>
    <col min="8462" max="8462" width="10.7109375" style="249" customWidth="1"/>
    <col min="8463" max="8463" width="1.7109375" style="249" customWidth="1"/>
    <col min="8464" max="8464" width="10.7109375" style="249" customWidth="1"/>
    <col min="8465" max="8465" width="3.42578125" style="249" customWidth="1"/>
    <col min="8466" max="8466" width="7.85546875" style="249" customWidth="1"/>
    <col min="8467" max="8468" width="0" style="249" hidden="1" customWidth="1"/>
    <col min="8469" max="8469" width="7.7109375" style="249" customWidth="1"/>
    <col min="8470" max="8470" width="4.140625" style="249" customWidth="1"/>
    <col min="8471" max="8478" width="9.140625" style="249"/>
    <col min="8479" max="8479" width="9.85546875" style="249" customWidth="1"/>
    <col min="8480" max="8480" width="9.140625" style="249"/>
    <col min="8481" max="8481" width="14.5703125" style="249" customWidth="1"/>
    <col min="8482" max="8482" width="10.85546875" style="249" customWidth="1"/>
    <col min="8483" max="8483" width="9.140625" style="249"/>
    <col min="8484" max="8484" width="9.5703125" style="249" customWidth="1"/>
    <col min="8485" max="8704" width="9.140625" style="249"/>
    <col min="8705" max="8705" width="3.140625" style="249" customWidth="1"/>
    <col min="8706" max="8706" width="3.5703125" style="249" customWidth="1"/>
    <col min="8707" max="8707" width="5" style="249" customWidth="1"/>
    <col min="8708" max="8708" width="4.28515625" style="249" customWidth="1"/>
    <col min="8709" max="8709" width="12.7109375" style="249" customWidth="1"/>
    <col min="8710" max="8710" width="2.7109375" style="249" customWidth="1"/>
    <col min="8711" max="8711" width="7.7109375" style="249" customWidth="1"/>
    <col min="8712" max="8712" width="5.85546875" style="249" customWidth="1"/>
    <col min="8713" max="8713" width="2.7109375" style="249" customWidth="1"/>
    <col min="8714" max="8714" width="10.7109375" style="249" customWidth="1"/>
    <col min="8715" max="8715" width="2.42578125" style="249" customWidth="1"/>
    <col min="8716" max="8716" width="10.7109375" style="249" customWidth="1"/>
    <col min="8717" max="8717" width="1.7109375" style="249" customWidth="1"/>
    <col min="8718" max="8718" width="10.7109375" style="249" customWidth="1"/>
    <col min="8719" max="8719" width="1.7109375" style="249" customWidth="1"/>
    <col min="8720" max="8720" width="10.7109375" style="249" customWidth="1"/>
    <col min="8721" max="8721" width="3.42578125" style="249" customWidth="1"/>
    <col min="8722" max="8722" width="7.85546875" style="249" customWidth="1"/>
    <col min="8723" max="8724" width="0" style="249" hidden="1" customWidth="1"/>
    <col min="8725" max="8725" width="7.7109375" style="249" customWidth="1"/>
    <col min="8726" max="8726" width="4.140625" style="249" customWidth="1"/>
    <col min="8727" max="8734" width="9.140625" style="249"/>
    <col min="8735" max="8735" width="9.85546875" style="249" customWidth="1"/>
    <col min="8736" max="8736" width="9.140625" style="249"/>
    <col min="8737" max="8737" width="14.5703125" style="249" customWidth="1"/>
    <col min="8738" max="8738" width="10.85546875" style="249" customWidth="1"/>
    <col min="8739" max="8739" width="9.140625" style="249"/>
    <col min="8740" max="8740" width="9.5703125" style="249" customWidth="1"/>
    <col min="8741" max="8960" width="9.140625" style="249"/>
    <col min="8961" max="8961" width="3.140625" style="249" customWidth="1"/>
    <col min="8962" max="8962" width="3.5703125" style="249" customWidth="1"/>
    <col min="8963" max="8963" width="5" style="249" customWidth="1"/>
    <col min="8964" max="8964" width="4.28515625" style="249" customWidth="1"/>
    <col min="8965" max="8965" width="12.7109375" style="249" customWidth="1"/>
    <col min="8966" max="8966" width="2.7109375" style="249" customWidth="1"/>
    <col min="8967" max="8967" width="7.7109375" style="249" customWidth="1"/>
    <col min="8968" max="8968" width="5.85546875" style="249" customWidth="1"/>
    <col min="8969" max="8969" width="2.7109375" style="249" customWidth="1"/>
    <col min="8970" max="8970" width="10.7109375" style="249" customWidth="1"/>
    <col min="8971" max="8971" width="2.42578125" style="249" customWidth="1"/>
    <col min="8972" max="8972" width="10.7109375" style="249" customWidth="1"/>
    <col min="8973" max="8973" width="1.7109375" style="249" customWidth="1"/>
    <col min="8974" max="8974" width="10.7109375" style="249" customWidth="1"/>
    <col min="8975" max="8975" width="1.7109375" style="249" customWidth="1"/>
    <col min="8976" max="8976" width="10.7109375" style="249" customWidth="1"/>
    <col min="8977" max="8977" width="3.42578125" style="249" customWidth="1"/>
    <col min="8978" max="8978" width="7.85546875" style="249" customWidth="1"/>
    <col min="8979" max="8980" width="0" style="249" hidden="1" customWidth="1"/>
    <col min="8981" max="8981" width="7.7109375" style="249" customWidth="1"/>
    <col min="8982" max="8982" width="4.140625" style="249" customWidth="1"/>
    <col min="8983" max="8990" width="9.140625" style="249"/>
    <col min="8991" max="8991" width="9.85546875" style="249" customWidth="1"/>
    <col min="8992" max="8992" width="9.140625" style="249"/>
    <col min="8993" max="8993" width="14.5703125" style="249" customWidth="1"/>
    <col min="8994" max="8994" width="10.85546875" style="249" customWidth="1"/>
    <col min="8995" max="8995" width="9.140625" style="249"/>
    <col min="8996" max="8996" width="9.5703125" style="249" customWidth="1"/>
    <col min="8997" max="9216" width="9.140625" style="249"/>
    <col min="9217" max="9217" width="3.140625" style="249" customWidth="1"/>
    <col min="9218" max="9218" width="3.5703125" style="249" customWidth="1"/>
    <col min="9219" max="9219" width="5" style="249" customWidth="1"/>
    <col min="9220" max="9220" width="4.28515625" style="249" customWidth="1"/>
    <col min="9221" max="9221" width="12.7109375" style="249" customWidth="1"/>
    <col min="9222" max="9222" width="2.7109375" style="249" customWidth="1"/>
    <col min="9223" max="9223" width="7.7109375" style="249" customWidth="1"/>
    <col min="9224" max="9224" width="5.85546875" style="249" customWidth="1"/>
    <col min="9225" max="9225" width="2.7109375" style="249" customWidth="1"/>
    <col min="9226" max="9226" width="10.7109375" style="249" customWidth="1"/>
    <col min="9227" max="9227" width="2.42578125" style="249" customWidth="1"/>
    <col min="9228" max="9228" width="10.7109375" style="249" customWidth="1"/>
    <col min="9229" max="9229" width="1.7109375" style="249" customWidth="1"/>
    <col min="9230" max="9230" width="10.7109375" style="249" customWidth="1"/>
    <col min="9231" max="9231" width="1.7109375" style="249" customWidth="1"/>
    <col min="9232" max="9232" width="10.7109375" style="249" customWidth="1"/>
    <col min="9233" max="9233" width="3.42578125" style="249" customWidth="1"/>
    <col min="9234" max="9234" width="7.85546875" style="249" customWidth="1"/>
    <col min="9235" max="9236" width="0" style="249" hidden="1" customWidth="1"/>
    <col min="9237" max="9237" width="7.7109375" style="249" customWidth="1"/>
    <col min="9238" max="9238" width="4.140625" style="249" customWidth="1"/>
    <col min="9239" max="9246" width="9.140625" style="249"/>
    <col min="9247" max="9247" width="9.85546875" style="249" customWidth="1"/>
    <col min="9248" max="9248" width="9.140625" style="249"/>
    <col min="9249" max="9249" width="14.5703125" style="249" customWidth="1"/>
    <col min="9250" max="9250" width="10.85546875" style="249" customWidth="1"/>
    <col min="9251" max="9251" width="9.140625" style="249"/>
    <col min="9252" max="9252" width="9.5703125" style="249" customWidth="1"/>
    <col min="9253" max="9472" width="9.140625" style="249"/>
    <col min="9473" max="9473" width="3.140625" style="249" customWidth="1"/>
    <col min="9474" max="9474" width="3.5703125" style="249" customWidth="1"/>
    <col min="9475" max="9475" width="5" style="249" customWidth="1"/>
    <col min="9476" max="9476" width="4.28515625" style="249" customWidth="1"/>
    <col min="9477" max="9477" width="12.7109375" style="249" customWidth="1"/>
    <col min="9478" max="9478" width="2.7109375" style="249" customWidth="1"/>
    <col min="9479" max="9479" width="7.7109375" style="249" customWidth="1"/>
    <col min="9480" max="9480" width="5.85546875" style="249" customWidth="1"/>
    <col min="9481" max="9481" width="2.7109375" style="249" customWidth="1"/>
    <col min="9482" max="9482" width="10.7109375" style="249" customWidth="1"/>
    <col min="9483" max="9483" width="2.42578125" style="249" customWidth="1"/>
    <col min="9484" max="9484" width="10.7109375" style="249" customWidth="1"/>
    <col min="9485" max="9485" width="1.7109375" style="249" customWidth="1"/>
    <col min="9486" max="9486" width="10.7109375" style="249" customWidth="1"/>
    <col min="9487" max="9487" width="1.7109375" style="249" customWidth="1"/>
    <col min="9488" max="9488" width="10.7109375" style="249" customWidth="1"/>
    <col min="9489" max="9489" width="3.42578125" style="249" customWidth="1"/>
    <col min="9490" max="9490" width="7.85546875" style="249" customWidth="1"/>
    <col min="9491" max="9492" width="0" style="249" hidden="1" customWidth="1"/>
    <col min="9493" max="9493" width="7.7109375" style="249" customWidth="1"/>
    <col min="9494" max="9494" width="4.140625" style="249" customWidth="1"/>
    <col min="9495" max="9502" width="9.140625" style="249"/>
    <col min="9503" max="9503" width="9.85546875" style="249" customWidth="1"/>
    <col min="9504" max="9504" width="9.140625" style="249"/>
    <col min="9505" max="9505" width="14.5703125" style="249" customWidth="1"/>
    <col min="9506" max="9506" width="10.85546875" style="249" customWidth="1"/>
    <col min="9507" max="9507" width="9.140625" style="249"/>
    <col min="9508" max="9508" width="9.5703125" style="249" customWidth="1"/>
    <col min="9509" max="9728" width="9.140625" style="249"/>
    <col min="9729" max="9729" width="3.140625" style="249" customWidth="1"/>
    <col min="9730" max="9730" width="3.5703125" style="249" customWidth="1"/>
    <col min="9731" max="9731" width="5" style="249" customWidth="1"/>
    <col min="9732" max="9732" width="4.28515625" style="249" customWidth="1"/>
    <col min="9733" max="9733" width="12.7109375" style="249" customWidth="1"/>
    <col min="9734" max="9734" width="2.7109375" style="249" customWidth="1"/>
    <col min="9735" max="9735" width="7.7109375" style="249" customWidth="1"/>
    <col min="9736" max="9736" width="5.85546875" style="249" customWidth="1"/>
    <col min="9737" max="9737" width="2.7109375" style="249" customWidth="1"/>
    <col min="9738" max="9738" width="10.7109375" style="249" customWidth="1"/>
    <col min="9739" max="9739" width="2.42578125" style="249" customWidth="1"/>
    <col min="9740" max="9740" width="10.7109375" style="249" customWidth="1"/>
    <col min="9741" max="9741" width="1.7109375" style="249" customWidth="1"/>
    <col min="9742" max="9742" width="10.7109375" style="249" customWidth="1"/>
    <col min="9743" max="9743" width="1.7109375" style="249" customWidth="1"/>
    <col min="9744" max="9744" width="10.7109375" style="249" customWidth="1"/>
    <col min="9745" max="9745" width="3.42578125" style="249" customWidth="1"/>
    <col min="9746" max="9746" width="7.85546875" style="249" customWidth="1"/>
    <col min="9747" max="9748" width="0" style="249" hidden="1" customWidth="1"/>
    <col min="9749" max="9749" width="7.7109375" style="249" customWidth="1"/>
    <col min="9750" max="9750" width="4.140625" style="249" customWidth="1"/>
    <col min="9751" max="9758" width="9.140625" style="249"/>
    <col min="9759" max="9759" width="9.85546875" style="249" customWidth="1"/>
    <col min="9760" max="9760" width="9.140625" style="249"/>
    <col min="9761" max="9761" width="14.5703125" style="249" customWidth="1"/>
    <col min="9762" max="9762" width="10.85546875" style="249" customWidth="1"/>
    <col min="9763" max="9763" width="9.140625" style="249"/>
    <col min="9764" max="9764" width="9.5703125" style="249" customWidth="1"/>
    <col min="9765" max="9984" width="9.140625" style="249"/>
    <col min="9985" max="9985" width="3.140625" style="249" customWidth="1"/>
    <col min="9986" max="9986" width="3.5703125" style="249" customWidth="1"/>
    <col min="9987" max="9987" width="5" style="249" customWidth="1"/>
    <col min="9988" max="9988" width="4.28515625" style="249" customWidth="1"/>
    <col min="9989" max="9989" width="12.7109375" style="249" customWidth="1"/>
    <col min="9990" max="9990" width="2.7109375" style="249" customWidth="1"/>
    <col min="9991" max="9991" width="7.7109375" style="249" customWidth="1"/>
    <col min="9992" max="9992" width="5.85546875" style="249" customWidth="1"/>
    <col min="9993" max="9993" width="2.7109375" style="249" customWidth="1"/>
    <col min="9994" max="9994" width="10.7109375" style="249" customWidth="1"/>
    <col min="9995" max="9995" width="2.42578125" style="249" customWidth="1"/>
    <col min="9996" max="9996" width="10.7109375" style="249" customWidth="1"/>
    <col min="9997" max="9997" width="1.7109375" style="249" customWidth="1"/>
    <col min="9998" max="9998" width="10.7109375" style="249" customWidth="1"/>
    <col min="9999" max="9999" width="1.7109375" style="249" customWidth="1"/>
    <col min="10000" max="10000" width="10.7109375" style="249" customWidth="1"/>
    <col min="10001" max="10001" width="3.42578125" style="249" customWidth="1"/>
    <col min="10002" max="10002" width="7.85546875" style="249" customWidth="1"/>
    <col min="10003" max="10004" width="0" style="249" hidden="1" customWidth="1"/>
    <col min="10005" max="10005" width="7.7109375" style="249" customWidth="1"/>
    <col min="10006" max="10006" width="4.140625" style="249" customWidth="1"/>
    <col min="10007" max="10014" width="9.140625" style="249"/>
    <col min="10015" max="10015" width="9.85546875" style="249" customWidth="1"/>
    <col min="10016" max="10016" width="9.140625" style="249"/>
    <col min="10017" max="10017" width="14.5703125" style="249" customWidth="1"/>
    <col min="10018" max="10018" width="10.85546875" style="249" customWidth="1"/>
    <col min="10019" max="10019" width="9.140625" style="249"/>
    <col min="10020" max="10020" width="9.5703125" style="249" customWidth="1"/>
    <col min="10021" max="10240" width="9.140625" style="249"/>
    <col min="10241" max="10241" width="3.140625" style="249" customWidth="1"/>
    <col min="10242" max="10242" width="3.5703125" style="249" customWidth="1"/>
    <col min="10243" max="10243" width="5" style="249" customWidth="1"/>
    <col min="10244" max="10244" width="4.28515625" style="249" customWidth="1"/>
    <col min="10245" max="10245" width="12.7109375" style="249" customWidth="1"/>
    <col min="10246" max="10246" width="2.7109375" style="249" customWidth="1"/>
    <col min="10247" max="10247" width="7.7109375" style="249" customWidth="1"/>
    <col min="10248" max="10248" width="5.85546875" style="249" customWidth="1"/>
    <col min="10249" max="10249" width="2.7109375" style="249" customWidth="1"/>
    <col min="10250" max="10250" width="10.7109375" style="249" customWidth="1"/>
    <col min="10251" max="10251" width="2.42578125" style="249" customWidth="1"/>
    <col min="10252" max="10252" width="10.7109375" style="249" customWidth="1"/>
    <col min="10253" max="10253" width="1.7109375" style="249" customWidth="1"/>
    <col min="10254" max="10254" width="10.7109375" style="249" customWidth="1"/>
    <col min="10255" max="10255" width="1.7109375" style="249" customWidth="1"/>
    <col min="10256" max="10256" width="10.7109375" style="249" customWidth="1"/>
    <col min="10257" max="10257" width="3.42578125" style="249" customWidth="1"/>
    <col min="10258" max="10258" width="7.85546875" style="249" customWidth="1"/>
    <col min="10259" max="10260" width="0" style="249" hidden="1" customWidth="1"/>
    <col min="10261" max="10261" width="7.7109375" style="249" customWidth="1"/>
    <col min="10262" max="10262" width="4.140625" style="249" customWidth="1"/>
    <col min="10263" max="10270" width="9.140625" style="249"/>
    <col min="10271" max="10271" width="9.85546875" style="249" customWidth="1"/>
    <col min="10272" max="10272" width="9.140625" style="249"/>
    <col min="10273" max="10273" width="14.5703125" style="249" customWidth="1"/>
    <col min="10274" max="10274" width="10.85546875" style="249" customWidth="1"/>
    <col min="10275" max="10275" width="9.140625" style="249"/>
    <col min="10276" max="10276" width="9.5703125" style="249" customWidth="1"/>
    <col min="10277" max="10496" width="9.140625" style="249"/>
    <col min="10497" max="10497" width="3.140625" style="249" customWidth="1"/>
    <col min="10498" max="10498" width="3.5703125" style="249" customWidth="1"/>
    <col min="10499" max="10499" width="5" style="249" customWidth="1"/>
    <col min="10500" max="10500" width="4.28515625" style="249" customWidth="1"/>
    <col min="10501" max="10501" width="12.7109375" style="249" customWidth="1"/>
    <col min="10502" max="10502" width="2.7109375" style="249" customWidth="1"/>
    <col min="10503" max="10503" width="7.7109375" style="249" customWidth="1"/>
    <col min="10504" max="10504" width="5.85546875" style="249" customWidth="1"/>
    <col min="10505" max="10505" width="2.7109375" style="249" customWidth="1"/>
    <col min="10506" max="10506" width="10.7109375" style="249" customWidth="1"/>
    <col min="10507" max="10507" width="2.42578125" style="249" customWidth="1"/>
    <col min="10508" max="10508" width="10.7109375" style="249" customWidth="1"/>
    <col min="10509" max="10509" width="1.7109375" style="249" customWidth="1"/>
    <col min="10510" max="10510" width="10.7109375" style="249" customWidth="1"/>
    <col min="10511" max="10511" width="1.7109375" style="249" customWidth="1"/>
    <col min="10512" max="10512" width="10.7109375" style="249" customWidth="1"/>
    <col min="10513" max="10513" width="3.42578125" style="249" customWidth="1"/>
    <col min="10514" max="10514" width="7.85546875" style="249" customWidth="1"/>
    <col min="10515" max="10516" width="0" style="249" hidden="1" customWidth="1"/>
    <col min="10517" max="10517" width="7.7109375" style="249" customWidth="1"/>
    <col min="10518" max="10518" width="4.140625" style="249" customWidth="1"/>
    <col min="10519" max="10526" width="9.140625" style="249"/>
    <col min="10527" max="10527" width="9.85546875" style="249" customWidth="1"/>
    <col min="10528" max="10528" width="9.140625" style="249"/>
    <col min="10529" max="10529" width="14.5703125" style="249" customWidth="1"/>
    <col min="10530" max="10530" width="10.85546875" style="249" customWidth="1"/>
    <col min="10531" max="10531" width="9.140625" style="249"/>
    <col min="10532" max="10532" width="9.5703125" style="249" customWidth="1"/>
    <col min="10533" max="10752" width="9.140625" style="249"/>
    <col min="10753" max="10753" width="3.140625" style="249" customWidth="1"/>
    <col min="10754" max="10754" width="3.5703125" style="249" customWidth="1"/>
    <col min="10755" max="10755" width="5" style="249" customWidth="1"/>
    <col min="10756" max="10756" width="4.28515625" style="249" customWidth="1"/>
    <col min="10757" max="10757" width="12.7109375" style="249" customWidth="1"/>
    <col min="10758" max="10758" width="2.7109375" style="249" customWidth="1"/>
    <col min="10759" max="10759" width="7.7109375" style="249" customWidth="1"/>
    <col min="10760" max="10760" width="5.85546875" style="249" customWidth="1"/>
    <col min="10761" max="10761" width="2.7109375" style="249" customWidth="1"/>
    <col min="10762" max="10762" width="10.7109375" style="249" customWidth="1"/>
    <col min="10763" max="10763" width="2.42578125" style="249" customWidth="1"/>
    <col min="10764" max="10764" width="10.7109375" style="249" customWidth="1"/>
    <col min="10765" max="10765" width="1.7109375" style="249" customWidth="1"/>
    <col min="10766" max="10766" width="10.7109375" style="249" customWidth="1"/>
    <col min="10767" max="10767" width="1.7109375" style="249" customWidth="1"/>
    <col min="10768" max="10768" width="10.7109375" style="249" customWidth="1"/>
    <col min="10769" max="10769" width="3.42578125" style="249" customWidth="1"/>
    <col min="10770" max="10770" width="7.85546875" style="249" customWidth="1"/>
    <col min="10771" max="10772" width="0" style="249" hidden="1" customWidth="1"/>
    <col min="10773" max="10773" width="7.7109375" style="249" customWidth="1"/>
    <col min="10774" max="10774" width="4.140625" style="249" customWidth="1"/>
    <col min="10775" max="10782" width="9.140625" style="249"/>
    <col min="10783" max="10783" width="9.85546875" style="249" customWidth="1"/>
    <col min="10784" max="10784" width="9.140625" style="249"/>
    <col min="10785" max="10785" width="14.5703125" style="249" customWidth="1"/>
    <col min="10786" max="10786" width="10.85546875" style="249" customWidth="1"/>
    <col min="10787" max="10787" width="9.140625" style="249"/>
    <col min="10788" max="10788" width="9.5703125" style="249" customWidth="1"/>
    <col min="10789" max="11008" width="9.140625" style="249"/>
    <col min="11009" max="11009" width="3.140625" style="249" customWidth="1"/>
    <col min="11010" max="11010" width="3.5703125" style="249" customWidth="1"/>
    <col min="11011" max="11011" width="5" style="249" customWidth="1"/>
    <col min="11012" max="11012" width="4.28515625" style="249" customWidth="1"/>
    <col min="11013" max="11013" width="12.7109375" style="249" customWidth="1"/>
    <col min="11014" max="11014" width="2.7109375" style="249" customWidth="1"/>
    <col min="11015" max="11015" width="7.7109375" style="249" customWidth="1"/>
    <col min="11016" max="11016" width="5.85546875" style="249" customWidth="1"/>
    <col min="11017" max="11017" width="2.7109375" style="249" customWidth="1"/>
    <col min="11018" max="11018" width="10.7109375" style="249" customWidth="1"/>
    <col min="11019" max="11019" width="2.42578125" style="249" customWidth="1"/>
    <col min="11020" max="11020" width="10.7109375" style="249" customWidth="1"/>
    <col min="11021" max="11021" width="1.7109375" style="249" customWidth="1"/>
    <col min="11022" max="11022" width="10.7109375" style="249" customWidth="1"/>
    <col min="11023" max="11023" width="1.7109375" style="249" customWidth="1"/>
    <col min="11024" max="11024" width="10.7109375" style="249" customWidth="1"/>
    <col min="11025" max="11025" width="3.42578125" style="249" customWidth="1"/>
    <col min="11026" max="11026" width="7.85546875" style="249" customWidth="1"/>
    <col min="11027" max="11028" width="0" style="249" hidden="1" customWidth="1"/>
    <col min="11029" max="11029" width="7.7109375" style="249" customWidth="1"/>
    <col min="11030" max="11030" width="4.140625" style="249" customWidth="1"/>
    <col min="11031" max="11038" width="9.140625" style="249"/>
    <col min="11039" max="11039" width="9.85546875" style="249" customWidth="1"/>
    <col min="11040" max="11040" width="9.140625" style="249"/>
    <col min="11041" max="11041" width="14.5703125" style="249" customWidth="1"/>
    <col min="11042" max="11042" width="10.85546875" style="249" customWidth="1"/>
    <col min="11043" max="11043" width="9.140625" style="249"/>
    <col min="11044" max="11044" width="9.5703125" style="249" customWidth="1"/>
    <col min="11045" max="11264" width="9.140625" style="249"/>
    <col min="11265" max="11265" width="3.140625" style="249" customWidth="1"/>
    <col min="11266" max="11266" width="3.5703125" style="249" customWidth="1"/>
    <col min="11267" max="11267" width="5" style="249" customWidth="1"/>
    <col min="11268" max="11268" width="4.28515625" style="249" customWidth="1"/>
    <col min="11269" max="11269" width="12.7109375" style="249" customWidth="1"/>
    <col min="11270" max="11270" width="2.7109375" style="249" customWidth="1"/>
    <col min="11271" max="11271" width="7.7109375" style="249" customWidth="1"/>
    <col min="11272" max="11272" width="5.85546875" style="249" customWidth="1"/>
    <col min="11273" max="11273" width="2.7109375" style="249" customWidth="1"/>
    <col min="11274" max="11274" width="10.7109375" style="249" customWidth="1"/>
    <col min="11275" max="11275" width="2.42578125" style="249" customWidth="1"/>
    <col min="11276" max="11276" width="10.7109375" style="249" customWidth="1"/>
    <col min="11277" max="11277" width="1.7109375" style="249" customWidth="1"/>
    <col min="11278" max="11278" width="10.7109375" style="249" customWidth="1"/>
    <col min="11279" max="11279" width="1.7109375" style="249" customWidth="1"/>
    <col min="11280" max="11280" width="10.7109375" style="249" customWidth="1"/>
    <col min="11281" max="11281" width="3.42578125" style="249" customWidth="1"/>
    <col min="11282" max="11282" width="7.85546875" style="249" customWidth="1"/>
    <col min="11283" max="11284" width="0" style="249" hidden="1" customWidth="1"/>
    <col min="11285" max="11285" width="7.7109375" style="249" customWidth="1"/>
    <col min="11286" max="11286" width="4.140625" style="249" customWidth="1"/>
    <col min="11287" max="11294" width="9.140625" style="249"/>
    <col min="11295" max="11295" width="9.85546875" style="249" customWidth="1"/>
    <col min="11296" max="11296" width="9.140625" style="249"/>
    <col min="11297" max="11297" width="14.5703125" style="249" customWidth="1"/>
    <col min="11298" max="11298" width="10.85546875" style="249" customWidth="1"/>
    <col min="11299" max="11299" width="9.140625" style="249"/>
    <col min="11300" max="11300" width="9.5703125" style="249" customWidth="1"/>
    <col min="11301" max="11520" width="9.140625" style="249"/>
    <col min="11521" max="11521" width="3.140625" style="249" customWidth="1"/>
    <col min="11522" max="11522" width="3.5703125" style="249" customWidth="1"/>
    <col min="11523" max="11523" width="5" style="249" customWidth="1"/>
    <col min="11524" max="11524" width="4.28515625" style="249" customWidth="1"/>
    <col min="11525" max="11525" width="12.7109375" style="249" customWidth="1"/>
    <col min="11526" max="11526" width="2.7109375" style="249" customWidth="1"/>
    <col min="11527" max="11527" width="7.7109375" style="249" customWidth="1"/>
    <col min="11528" max="11528" width="5.85546875" style="249" customWidth="1"/>
    <col min="11529" max="11529" width="2.7109375" style="249" customWidth="1"/>
    <col min="11530" max="11530" width="10.7109375" style="249" customWidth="1"/>
    <col min="11531" max="11531" width="2.42578125" style="249" customWidth="1"/>
    <col min="11532" max="11532" width="10.7109375" style="249" customWidth="1"/>
    <col min="11533" max="11533" width="1.7109375" style="249" customWidth="1"/>
    <col min="11534" max="11534" width="10.7109375" style="249" customWidth="1"/>
    <col min="11535" max="11535" width="1.7109375" style="249" customWidth="1"/>
    <col min="11536" max="11536" width="10.7109375" style="249" customWidth="1"/>
    <col min="11537" max="11537" width="3.42578125" style="249" customWidth="1"/>
    <col min="11538" max="11538" width="7.85546875" style="249" customWidth="1"/>
    <col min="11539" max="11540" width="0" style="249" hidden="1" customWidth="1"/>
    <col min="11541" max="11541" width="7.7109375" style="249" customWidth="1"/>
    <col min="11542" max="11542" width="4.140625" style="249" customWidth="1"/>
    <col min="11543" max="11550" width="9.140625" style="249"/>
    <col min="11551" max="11551" width="9.85546875" style="249" customWidth="1"/>
    <col min="11552" max="11552" width="9.140625" style="249"/>
    <col min="11553" max="11553" width="14.5703125" style="249" customWidth="1"/>
    <col min="11554" max="11554" width="10.85546875" style="249" customWidth="1"/>
    <col min="11555" max="11555" width="9.140625" style="249"/>
    <col min="11556" max="11556" width="9.5703125" style="249" customWidth="1"/>
    <col min="11557" max="11776" width="9.140625" style="249"/>
    <col min="11777" max="11777" width="3.140625" style="249" customWidth="1"/>
    <col min="11778" max="11778" width="3.5703125" style="249" customWidth="1"/>
    <col min="11779" max="11779" width="5" style="249" customWidth="1"/>
    <col min="11780" max="11780" width="4.28515625" style="249" customWidth="1"/>
    <col min="11781" max="11781" width="12.7109375" style="249" customWidth="1"/>
    <col min="11782" max="11782" width="2.7109375" style="249" customWidth="1"/>
    <col min="11783" max="11783" width="7.7109375" style="249" customWidth="1"/>
    <col min="11784" max="11784" width="5.85546875" style="249" customWidth="1"/>
    <col min="11785" max="11785" width="2.7109375" style="249" customWidth="1"/>
    <col min="11786" max="11786" width="10.7109375" style="249" customWidth="1"/>
    <col min="11787" max="11787" width="2.42578125" style="249" customWidth="1"/>
    <col min="11788" max="11788" width="10.7109375" style="249" customWidth="1"/>
    <col min="11789" max="11789" width="1.7109375" style="249" customWidth="1"/>
    <col min="11790" max="11790" width="10.7109375" style="249" customWidth="1"/>
    <col min="11791" max="11791" width="1.7109375" style="249" customWidth="1"/>
    <col min="11792" max="11792" width="10.7109375" style="249" customWidth="1"/>
    <col min="11793" max="11793" width="3.42578125" style="249" customWidth="1"/>
    <col min="11794" max="11794" width="7.85546875" style="249" customWidth="1"/>
    <col min="11795" max="11796" width="0" style="249" hidden="1" customWidth="1"/>
    <col min="11797" max="11797" width="7.7109375" style="249" customWidth="1"/>
    <col min="11798" max="11798" width="4.140625" style="249" customWidth="1"/>
    <col min="11799" max="11806" width="9.140625" style="249"/>
    <col min="11807" max="11807" width="9.85546875" style="249" customWidth="1"/>
    <col min="11808" max="11808" width="9.140625" style="249"/>
    <col min="11809" max="11809" width="14.5703125" style="249" customWidth="1"/>
    <col min="11810" max="11810" width="10.85546875" style="249" customWidth="1"/>
    <col min="11811" max="11811" width="9.140625" style="249"/>
    <col min="11812" max="11812" width="9.5703125" style="249" customWidth="1"/>
    <col min="11813" max="12032" width="9.140625" style="249"/>
    <col min="12033" max="12033" width="3.140625" style="249" customWidth="1"/>
    <col min="12034" max="12034" width="3.5703125" style="249" customWidth="1"/>
    <col min="12035" max="12035" width="5" style="249" customWidth="1"/>
    <col min="12036" max="12036" width="4.28515625" style="249" customWidth="1"/>
    <col min="12037" max="12037" width="12.7109375" style="249" customWidth="1"/>
    <col min="12038" max="12038" width="2.7109375" style="249" customWidth="1"/>
    <col min="12039" max="12039" width="7.7109375" style="249" customWidth="1"/>
    <col min="12040" max="12040" width="5.85546875" style="249" customWidth="1"/>
    <col min="12041" max="12041" width="2.7109375" style="249" customWidth="1"/>
    <col min="12042" max="12042" width="10.7109375" style="249" customWidth="1"/>
    <col min="12043" max="12043" width="2.42578125" style="249" customWidth="1"/>
    <col min="12044" max="12044" width="10.7109375" style="249" customWidth="1"/>
    <col min="12045" max="12045" width="1.7109375" style="249" customWidth="1"/>
    <col min="12046" max="12046" width="10.7109375" style="249" customWidth="1"/>
    <col min="12047" max="12047" width="1.7109375" style="249" customWidth="1"/>
    <col min="12048" max="12048" width="10.7109375" style="249" customWidth="1"/>
    <col min="12049" max="12049" width="3.42578125" style="249" customWidth="1"/>
    <col min="12050" max="12050" width="7.85546875" style="249" customWidth="1"/>
    <col min="12051" max="12052" width="0" style="249" hidden="1" customWidth="1"/>
    <col min="12053" max="12053" width="7.7109375" style="249" customWidth="1"/>
    <col min="12054" max="12054" width="4.140625" style="249" customWidth="1"/>
    <col min="12055" max="12062" width="9.140625" style="249"/>
    <col min="12063" max="12063" width="9.85546875" style="249" customWidth="1"/>
    <col min="12064" max="12064" width="9.140625" style="249"/>
    <col min="12065" max="12065" width="14.5703125" style="249" customWidth="1"/>
    <col min="12066" max="12066" width="10.85546875" style="249" customWidth="1"/>
    <col min="12067" max="12067" width="9.140625" style="249"/>
    <col min="12068" max="12068" width="9.5703125" style="249" customWidth="1"/>
    <col min="12069" max="12288" width="9.140625" style="249"/>
    <col min="12289" max="12289" width="3.140625" style="249" customWidth="1"/>
    <col min="12290" max="12290" width="3.5703125" style="249" customWidth="1"/>
    <col min="12291" max="12291" width="5" style="249" customWidth="1"/>
    <col min="12292" max="12292" width="4.28515625" style="249" customWidth="1"/>
    <col min="12293" max="12293" width="12.7109375" style="249" customWidth="1"/>
    <col min="12294" max="12294" width="2.7109375" style="249" customWidth="1"/>
    <col min="12295" max="12295" width="7.7109375" style="249" customWidth="1"/>
    <col min="12296" max="12296" width="5.85546875" style="249" customWidth="1"/>
    <col min="12297" max="12297" width="2.7109375" style="249" customWidth="1"/>
    <col min="12298" max="12298" width="10.7109375" style="249" customWidth="1"/>
    <col min="12299" max="12299" width="2.42578125" style="249" customWidth="1"/>
    <col min="12300" max="12300" width="10.7109375" style="249" customWidth="1"/>
    <col min="12301" max="12301" width="1.7109375" style="249" customWidth="1"/>
    <col min="12302" max="12302" width="10.7109375" style="249" customWidth="1"/>
    <col min="12303" max="12303" width="1.7109375" style="249" customWidth="1"/>
    <col min="12304" max="12304" width="10.7109375" style="249" customWidth="1"/>
    <col min="12305" max="12305" width="3.42578125" style="249" customWidth="1"/>
    <col min="12306" max="12306" width="7.85546875" style="249" customWidth="1"/>
    <col min="12307" max="12308" width="0" style="249" hidden="1" customWidth="1"/>
    <col min="12309" max="12309" width="7.7109375" style="249" customWidth="1"/>
    <col min="12310" max="12310" width="4.140625" style="249" customWidth="1"/>
    <col min="12311" max="12318" width="9.140625" style="249"/>
    <col min="12319" max="12319" width="9.85546875" style="249" customWidth="1"/>
    <col min="12320" max="12320" width="9.140625" style="249"/>
    <col min="12321" max="12321" width="14.5703125" style="249" customWidth="1"/>
    <col min="12322" max="12322" width="10.85546875" style="249" customWidth="1"/>
    <col min="12323" max="12323" width="9.140625" style="249"/>
    <col min="12324" max="12324" width="9.5703125" style="249" customWidth="1"/>
    <col min="12325" max="12544" width="9.140625" style="249"/>
    <col min="12545" max="12545" width="3.140625" style="249" customWidth="1"/>
    <col min="12546" max="12546" width="3.5703125" style="249" customWidth="1"/>
    <col min="12547" max="12547" width="5" style="249" customWidth="1"/>
    <col min="12548" max="12548" width="4.28515625" style="249" customWidth="1"/>
    <col min="12549" max="12549" width="12.7109375" style="249" customWidth="1"/>
    <col min="12550" max="12550" width="2.7109375" style="249" customWidth="1"/>
    <col min="12551" max="12551" width="7.7109375" style="249" customWidth="1"/>
    <col min="12552" max="12552" width="5.85546875" style="249" customWidth="1"/>
    <col min="12553" max="12553" width="2.7109375" style="249" customWidth="1"/>
    <col min="12554" max="12554" width="10.7109375" style="249" customWidth="1"/>
    <col min="12555" max="12555" width="2.42578125" style="249" customWidth="1"/>
    <col min="12556" max="12556" width="10.7109375" style="249" customWidth="1"/>
    <col min="12557" max="12557" width="1.7109375" style="249" customWidth="1"/>
    <col min="12558" max="12558" width="10.7109375" style="249" customWidth="1"/>
    <col min="12559" max="12559" width="1.7109375" style="249" customWidth="1"/>
    <col min="12560" max="12560" width="10.7109375" style="249" customWidth="1"/>
    <col min="12561" max="12561" width="3.42578125" style="249" customWidth="1"/>
    <col min="12562" max="12562" width="7.85546875" style="249" customWidth="1"/>
    <col min="12563" max="12564" width="0" style="249" hidden="1" customWidth="1"/>
    <col min="12565" max="12565" width="7.7109375" style="249" customWidth="1"/>
    <col min="12566" max="12566" width="4.140625" style="249" customWidth="1"/>
    <col min="12567" max="12574" width="9.140625" style="249"/>
    <col min="12575" max="12575" width="9.85546875" style="249" customWidth="1"/>
    <col min="12576" max="12576" width="9.140625" style="249"/>
    <col min="12577" max="12577" width="14.5703125" style="249" customWidth="1"/>
    <col min="12578" max="12578" width="10.85546875" style="249" customWidth="1"/>
    <col min="12579" max="12579" width="9.140625" style="249"/>
    <col min="12580" max="12580" width="9.5703125" style="249" customWidth="1"/>
    <col min="12581" max="12800" width="9.140625" style="249"/>
    <col min="12801" max="12801" width="3.140625" style="249" customWidth="1"/>
    <col min="12802" max="12802" width="3.5703125" style="249" customWidth="1"/>
    <col min="12803" max="12803" width="5" style="249" customWidth="1"/>
    <col min="12804" max="12804" width="4.28515625" style="249" customWidth="1"/>
    <col min="12805" max="12805" width="12.7109375" style="249" customWidth="1"/>
    <col min="12806" max="12806" width="2.7109375" style="249" customWidth="1"/>
    <col min="12807" max="12807" width="7.7109375" style="249" customWidth="1"/>
    <col min="12808" max="12808" width="5.85546875" style="249" customWidth="1"/>
    <col min="12809" max="12809" width="2.7109375" style="249" customWidth="1"/>
    <col min="12810" max="12810" width="10.7109375" style="249" customWidth="1"/>
    <col min="12811" max="12811" width="2.42578125" style="249" customWidth="1"/>
    <col min="12812" max="12812" width="10.7109375" style="249" customWidth="1"/>
    <col min="12813" max="12813" width="1.7109375" style="249" customWidth="1"/>
    <col min="12814" max="12814" width="10.7109375" style="249" customWidth="1"/>
    <col min="12815" max="12815" width="1.7109375" style="249" customWidth="1"/>
    <col min="12816" max="12816" width="10.7109375" style="249" customWidth="1"/>
    <col min="12817" max="12817" width="3.42578125" style="249" customWidth="1"/>
    <col min="12818" max="12818" width="7.85546875" style="249" customWidth="1"/>
    <col min="12819" max="12820" width="0" style="249" hidden="1" customWidth="1"/>
    <col min="12821" max="12821" width="7.7109375" style="249" customWidth="1"/>
    <col min="12822" max="12822" width="4.140625" style="249" customWidth="1"/>
    <col min="12823" max="12830" width="9.140625" style="249"/>
    <col min="12831" max="12831" width="9.85546875" style="249" customWidth="1"/>
    <col min="12832" max="12832" width="9.140625" style="249"/>
    <col min="12833" max="12833" width="14.5703125" style="249" customWidth="1"/>
    <col min="12834" max="12834" width="10.85546875" style="249" customWidth="1"/>
    <col min="12835" max="12835" width="9.140625" style="249"/>
    <col min="12836" max="12836" width="9.5703125" style="249" customWidth="1"/>
    <col min="12837" max="13056" width="9.140625" style="249"/>
    <col min="13057" max="13057" width="3.140625" style="249" customWidth="1"/>
    <col min="13058" max="13058" width="3.5703125" style="249" customWidth="1"/>
    <col min="13059" max="13059" width="5" style="249" customWidth="1"/>
    <col min="13060" max="13060" width="4.28515625" style="249" customWidth="1"/>
    <col min="13061" max="13061" width="12.7109375" style="249" customWidth="1"/>
    <col min="13062" max="13062" width="2.7109375" style="249" customWidth="1"/>
    <col min="13063" max="13063" width="7.7109375" style="249" customWidth="1"/>
    <col min="13064" max="13064" width="5.85546875" style="249" customWidth="1"/>
    <col min="13065" max="13065" width="2.7109375" style="249" customWidth="1"/>
    <col min="13066" max="13066" width="10.7109375" style="249" customWidth="1"/>
    <col min="13067" max="13067" width="2.42578125" style="249" customWidth="1"/>
    <col min="13068" max="13068" width="10.7109375" style="249" customWidth="1"/>
    <col min="13069" max="13069" width="1.7109375" style="249" customWidth="1"/>
    <col min="13070" max="13070" width="10.7109375" style="249" customWidth="1"/>
    <col min="13071" max="13071" width="1.7109375" style="249" customWidth="1"/>
    <col min="13072" max="13072" width="10.7109375" style="249" customWidth="1"/>
    <col min="13073" max="13073" width="3.42578125" style="249" customWidth="1"/>
    <col min="13074" max="13074" width="7.85546875" style="249" customWidth="1"/>
    <col min="13075" max="13076" width="0" style="249" hidden="1" customWidth="1"/>
    <col min="13077" max="13077" width="7.7109375" style="249" customWidth="1"/>
    <col min="13078" max="13078" width="4.140625" style="249" customWidth="1"/>
    <col min="13079" max="13086" width="9.140625" style="249"/>
    <col min="13087" max="13087" width="9.85546875" style="249" customWidth="1"/>
    <col min="13088" max="13088" width="9.140625" style="249"/>
    <col min="13089" max="13089" width="14.5703125" style="249" customWidth="1"/>
    <col min="13090" max="13090" width="10.85546875" style="249" customWidth="1"/>
    <col min="13091" max="13091" width="9.140625" style="249"/>
    <col min="13092" max="13092" width="9.5703125" style="249" customWidth="1"/>
    <col min="13093" max="13312" width="9.140625" style="249"/>
    <col min="13313" max="13313" width="3.140625" style="249" customWidth="1"/>
    <col min="13314" max="13314" width="3.5703125" style="249" customWidth="1"/>
    <col min="13315" max="13315" width="5" style="249" customWidth="1"/>
    <col min="13316" max="13316" width="4.28515625" style="249" customWidth="1"/>
    <col min="13317" max="13317" width="12.7109375" style="249" customWidth="1"/>
    <col min="13318" max="13318" width="2.7109375" style="249" customWidth="1"/>
    <col min="13319" max="13319" width="7.7109375" style="249" customWidth="1"/>
    <col min="13320" max="13320" width="5.85546875" style="249" customWidth="1"/>
    <col min="13321" max="13321" width="2.7109375" style="249" customWidth="1"/>
    <col min="13322" max="13322" width="10.7109375" style="249" customWidth="1"/>
    <col min="13323" max="13323" width="2.42578125" style="249" customWidth="1"/>
    <col min="13324" max="13324" width="10.7109375" style="249" customWidth="1"/>
    <col min="13325" max="13325" width="1.7109375" style="249" customWidth="1"/>
    <col min="13326" max="13326" width="10.7109375" style="249" customWidth="1"/>
    <col min="13327" max="13327" width="1.7109375" style="249" customWidth="1"/>
    <col min="13328" max="13328" width="10.7109375" style="249" customWidth="1"/>
    <col min="13329" max="13329" width="3.42578125" style="249" customWidth="1"/>
    <col min="13330" max="13330" width="7.85546875" style="249" customWidth="1"/>
    <col min="13331" max="13332" width="0" style="249" hidden="1" customWidth="1"/>
    <col min="13333" max="13333" width="7.7109375" style="249" customWidth="1"/>
    <col min="13334" max="13334" width="4.140625" style="249" customWidth="1"/>
    <col min="13335" max="13342" width="9.140625" style="249"/>
    <col min="13343" max="13343" width="9.85546875" style="249" customWidth="1"/>
    <col min="13344" max="13344" width="9.140625" style="249"/>
    <col min="13345" max="13345" width="14.5703125" style="249" customWidth="1"/>
    <col min="13346" max="13346" width="10.85546875" style="249" customWidth="1"/>
    <col min="13347" max="13347" width="9.140625" style="249"/>
    <col min="13348" max="13348" width="9.5703125" style="249" customWidth="1"/>
    <col min="13349" max="13568" width="9.140625" style="249"/>
    <col min="13569" max="13569" width="3.140625" style="249" customWidth="1"/>
    <col min="13570" max="13570" width="3.5703125" style="249" customWidth="1"/>
    <col min="13571" max="13571" width="5" style="249" customWidth="1"/>
    <col min="13572" max="13572" width="4.28515625" style="249" customWidth="1"/>
    <col min="13573" max="13573" width="12.7109375" style="249" customWidth="1"/>
    <col min="13574" max="13574" width="2.7109375" style="249" customWidth="1"/>
    <col min="13575" max="13575" width="7.7109375" style="249" customWidth="1"/>
    <col min="13576" max="13576" width="5.85546875" style="249" customWidth="1"/>
    <col min="13577" max="13577" width="2.7109375" style="249" customWidth="1"/>
    <col min="13578" max="13578" width="10.7109375" style="249" customWidth="1"/>
    <col min="13579" max="13579" width="2.42578125" style="249" customWidth="1"/>
    <col min="13580" max="13580" width="10.7109375" style="249" customWidth="1"/>
    <col min="13581" max="13581" width="1.7109375" style="249" customWidth="1"/>
    <col min="13582" max="13582" width="10.7109375" style="249" customWidth="1"/>
    <col min="13583" max="13583" width="1.7109375" style="249" customWidth="1"/>
    <col min="13584" max="13584" width="10.7109375" style="249" customWidth="1"/>
    <col min="13585" max="13585" width="3.42578125" style="249" customWidth="1"/>
    <col min="13586" max="13586" width="7.85546875" style="249" customWidth="1"/>
    <col min="13587" max="13588" width="0" style="249" hidden="1" customWidth="1"/>
    <col min="13589" max="13589" width="7.7109375" style="249" customWidth="1"/>
    <col min="13590" max="13590" width="4.140625" style="249" customWidth="1"/>
    <col min="13591" max="13598" width="9.140625" style="249"/>
    <col min="13599" max="13599" width="9.85546875" style="249" customWidth="1"/>
    <col min="13600" max="13600" width="9.140625" style="249"/>
    <col min="13601" max="13601" width="14.5703125" style="249" customWidth="1"/>
    <col min="13602" max="13602" width="10.85546875" style="249" customWidth="1"/>
    <col min="13603" max="13603" width="9.140625" style="249"/>
    <col min="13604" max="13604" width="9.5703125" style="249" customWidth="1"/>
    <col min="13605" max="13824" width="9.140625" style="249"/>
    <col min="13825" max="13825" width="3.140625" style="249" customWidth="1"/>
    <col min="13826" max="13826" width="3.5703125" style="249" customWidth="1"/>
    <col min="13827" max="13827" width="5" style="249" customWidth="1"/>
    <col min="13828" max="13828" width="4.28515625" style="249" customWidth="1"/>
    <col min="13829" max="13829" width="12.7109375" style="249" customWidth="1"/>
    <col min="13830" max="13830" width="2.7109375" style="249" customWidth="1"/>
    <col min="13831" max="13831" width="7.7109375" style="249" customWidth="1"/>
    <col min="13832" max="13832" width="5.85546875" style="249" customWidth="1"/>
    <col min="13833" max="13833" width="2.7109375" style="249" customWidth="1"/>
    <col min="13834" max="13834" width="10.7109375" style="249" customWidth="1"/>
    <col min="13835" max="13835" width="2.42578125" style="249" customWidth="1"/>
    <col min="13836" max="13836" width="10.7109375" style="249" customWidth="1"/>
    <col min="13837" max="13837" width="1.7109375" style="249" customWidth="1"/>
    <col min="13838" max="13838" width="10.7109375" style="249" customWidth="1"/>
    <col min="13839" max="13839" width="1.7109375" style="249" customWidth="1"/>
    <col min="13840" max="13840" width="10.7109375" style="249" customWidth="1"/>
    <col min="13841" max="13841" width="3.42578125" style="249" customWidth="1"/>
    <col min="13842" max="13842" width="7.85546875" style="249" customWidth="1"/>
    <col min="13843" max="13844" width="0" style="249" hidden="1" customWidth="1"/>
    <col min="13845" max="13845" width="7.7109375" style="249" customWidth="1"/>
    <col min="13846" max="13846" width="4.140625" style="249" customWidth="1"/>
    <col min="13847" max="13854" width="9.140625" style="249"/>
    <col min="13855" max="13855" width="9.85546875" style="249" customWidth="1"/>
    <col min="13856" max="13856" width="9.140625" style="249"/>
    <col min="13857" max="13857" width="14.5703125" style="249" customWidth="1"/>
    <col min="13858" max="13858" width="10.85546875" style="249" customWidth="1"/>
    <col min="13859" max="13859" width="9.140625" style="249"/>
    <col min="13860" max="13860" width="9.5703125" style="249" customWidth="1"/>
    <col min="13861" max="14080" width="9.140625" style="249"/>
    <col min="14081" max="14081" width="3.140625" style="249" customWidth="1"/>
    <col min="14082" max="14082" width="3.5703125" style="249" customWidth="1"/>
    <col min="14083" max="14083" width="5" style="249" customWidth="1"/>
    <col min="14084" max="14084" width="4.28515625" style="249" customWidth="1"/>
    <col min="14085" max="14085" width="12.7109375" style="249" customWidth="1"/>
    <col min="14086" max="14086" width="2.7109375" style="249" customWidth="1"/>
    <col min="14087" max="14087" width="7.7109375" style="249" customWidth="1"/>
    <col min="14088" max="14088" width="5.85546875" style="249" customWidth="1"/>
    <col min="14089" max="14089" width="2.7109375" style="249" customWidth="1"/>
    <col min="14090" max="14090" width="10.7109375" style="249" customWidth="1"/>
    <col min="14091" max="14091" width="2.42578125" style="249" customWidth="1"/>
    <col min="14092" max="14092" width="10.7109375" style="249" customWidth="1"/>
    <col min="14093" max="14093" width="1.7109375" style="249" customWidth="1"/>
    <col min="14094" max="14094" width="10.7109375" style="249" customWidth="1"/>
    <col min="14095" max="14095" width="1.7109375" style="249" customWidth="1"/>
    <col min="14096" max="14096" width="10.7109375" style="249" customWidth="1"/>
    <col min="14097" max="14097" width="3.42578125" style="249" customWidth="1"/>
    <col min="14098" max="14098" width="7.85546875" style="249" customWidth="1"/>
    <col min="14099" max="14100" width="0" style="249" hidden="1" customWidth="1"/>
    <col min="14101" max="14101" width="7.7109375" style="249" customWidth="1"/>
    <col min="14102" max="14102" width="4.140625" style="249" customWidth="1"/>
    <col min="14103" max="14110" width="9.140625" style="249"/>
    <col min="14111" max="14111" width="9.85546875" style="249" customWidth="1"/>
    <col min="14112" max="14112" width="9.140625" style="249"/>
    <col min="14113" max="14113" width="14.5703125" style="249" customWidth="1"/>
    <col min="14114" max="14114" width="10.85546875" style="249" customWidth="1"/>
    <col min="14115" max="14115" width="9.140625" style="249"/>
    <col min="14116" max="14116" width="9.5703125" style="249" customWidth="1"/>
    <col min="14117" max="14336" width="9.140625" style="249"/>
    <col min="14337" max="14337" width="3.140625" style="249" customWidth="1"/>
    <col min="14338" max="14338" width="3.5703125" style="249" customWidth="1"/>
    <col min="14339" max="14339" width="5" style="249" customWidth="1"/>
    <col min="14340" max="14340" width="4.28515625" style="249" customWidth="1"/>
    <col min="14341" max="14341" width="12.7109375" style="249" customWidth="1"/>
    <col min="14342" max="14342" width="2.7109375" style="249" customWidth="1"/>
    <col min="14343" max="14343" width="7.7109375" style="249" customWidth="1"/>
    <col min="14344" max="14344" width="5.85546875" style="249" customWidth="1"/>
    <col min="14345" max="14345" width="2.7109375" style="249" customWidth="1"/>
    <col min="14346" max="14346" width="10.7109375" style="249" customWidth="1"/>
    <col min="14347" max="14347" width="2.42578125" style="249" customWidth="1"/>
    <col min="14348" max="14348" width="10.7109375" style="249" customWidth="1"/>
    <col min="14349" max="14349" width="1.7109375" style="249" customWidth="1"/>
    <col min="14350" max="14350" width="10.7109375" style="249" customWidth="1"/>
    <col min="14351" max="14351" width="1.7109375" style="249" customWidth="1"/>
    <col min="14352" max="14352" width="10.7109375" style="249" customWidth="1"/>
    <col min="14353" max="14353" width="3.42578125" style="249" customWidth="1"/>
    <col min="14354" max="14354" width="7.85546875" style="249" customWidth="1"/>
    <col min="14355" max="14356" width="0" style="249" hidden="1" customWidth="1"/>
    <col min="14357" max="14357" width="7.7109375" style="249" customWidth="1"/>
    <col min="14358" max="14358" width="4.140625" style="249" customWidth="1"/>
    <col min="14359" max="14366" width="9.140625" style="249"/>
    <col min="14367" max="14367" width="9.85546875" style="249" customWidth="1"/>
    <col min="14368" max="14368" width="9.140625" style="249"/>
    <col min="14369" max="14369" width="14.5703125" style="249" customWidth="1"/>
    <col min="14370" max="14370" width="10.85546875" style="249" customWidth="1"/>
    <col min="14371" max="14371" width="9.140625" style="249"/>
    <col min="14372" max="14372" width="9.5703125" style="249" customWidth="1"/>
    <col min="14373" max="14592" width="9.140625" style="249"/>
    <col min="14593" max="14593" width="3.140625" style="249" customWidth="1"/>
    <col min="14594" max="14594" width="3.5703125" style="249" customWidth="1"/>
    <col min="14595" max="14595" width="5" style="249" customWidth="1"/>
    <col min="14596" max="14596" width="4.28515625" style="249" customWidth="1"/>
    <col min="14597" max="14597" width="12.7109375" style="249" customWidth="1"/>
    <col min="14598" max="14598" width="2.7109375" style="249" customWidth="1"/>
    <col min="14599" max="14599" width="7.7109375" style="249" customWidth="1"/>
    <col min="14600" max="14600" width="5.85546875" style="249" customWidth="1"/>
    <col min="14601" max="14601" width="2.7109375" style="249" customWidth="1"/>
    <col min="14602" max="14602" width="10.7109375" style="249" customWidth="1"/>
    <col min="14603" max="14603" width="2.42578125" style="249" customWidth="1"/>
    <col min="14604" max="14604" width="10.7109375" style="249" customWidth="1"/>
    <col min="14605" max="14605" width="1.7109375" style="249" customWidth="1"/>
    <col min="14606" max="14606" width="10.7109375" style="249" customWidth="1"/>
    <col min="14607" max="14607" width="1.7109375" style="249" customWidth="1"/>
    <col min="14608" max="14608" width="10.7109375" style="249" customWidth="1"/>
    <col min="14609" max="14609" width="3.42578125" style="249" customWidth="1"/>
    <col min="14610" max="14610" width="7.85546875" style="249" customWidth="1"/>
    <col min="14611" max="14612" width="0" style="249" hidden="1" customWidth="1"/>
    <col min="14613" max="14613" width="7.7109375" style="249" customWidth="1"/>
    <col min="14614" max="14614" width="4.140625" style="249" customWidth="1"/>
    <col min="14615" max="14622" width="9.140625" style="249"/>
    <col min="14623" max="14623" width="9.85546875" style="249" customWidth="1"/>
    <col min="14624" max="14624" width="9.140625" style="249"/>
    <col min="14625" max="14625" width="14.5703125" style="249" customWidth="1"/>
    <col min="14626" max="14626" width="10.85546875" style="249" customWidth="1"/>
    <col min="14627" max="14627" width="9.140625" style="249"/>
    <col min="14628" max="14628" width="9.5703125" style="249" customWidth="1"/>
    <col min="14629" max="14848" width="9.140625" style="249"/>
    <col min="14849" max="14849" width="3.140625" style="249" customWidth="1"/>
    <col min="14850" max="14850" width="3.5703125" style="249" customWidth="1"/>
    <col min="14851" max="14851" width="5" style="249" customWidth="1"/>
    <col min="14852" max="14852" width="4.28515625" style="249" customWidth="1"/>
    <col min="14853" max="14853" width="12.7109375" style="249" customWidth="1"/>
    <col min="14854" max="14854" width="2.7109375" style="249" customWidth="1"/>
    <col min="14855" max="14855" width="7.7109375" style="249" customWidth="1"/>
    <col min="14856" max="14856" width="5.85546875" style="249" customWidth="1"/>
    <col min="14857" max="14857" width="2.7109375" style="249" customWidth="1"/>
    <col min="14858" max="14858" width="10.7109375" style="249" customWidth="1"/>
    <col min="14859" max="14859" width="2.42578125" style="249" customWidth="1"/>
    <col min="14860" max="14860" width="10.7109375" style="249" customWidth="1"/>
    <col min="14861" max="14861" width="1.7109375" style="249" customWidth="1"/>
    <col min="14862" max="14862" width="10.7109375" style="249" customWidth="1"/>
    <col min="14863" max="14863" width="1.7109375" style="249" customWidth="1"/>
    <col min="14864" max="14864" width="10.7109375" style="249" customWidth="1"/>
    <col min="14865" max="14865" width="3.42578125" style="249" customWidth="1"/>
    <col min="14866" max="14866" width="7.85546875" style="249" customWidth="1"/>
    <col min="14867" max="14868" width="0" style="249" hidden="1" customWidth="1"/>
    <col min="14869" max="14869" width="7.7109375" style="249" customWidth="1"/>
    <col min="14870" max="14870" width="4.140625" style="249" customWidth="1"/>
    <col min="14871" max="14878" width="9.140625" style="249"/>
    <col min="14879" max="14879" width="9.85546875" style="249" customWidth="1"/>
    <col min="14880" max="14880" width="9.140625" style="249"/>
    <col min="14881" max="14881" width="14.5703125" style="249" customWidth="1"/>
    <col min="14882" max="14882" width="10.85546875" style="249" customWidth="1"/>
    <col min="14883" max="14883" width="9.140625" style="249"/>
    <col min="14884" max="14884" width="9.5703125" style="249" customWidth="1"/>
    <col min="14885" max="15104" width="9.140625" style="249"/>
    <col min="15105" max="15105" width="3.140625" style="249" customWidth="1"/>
    <col min="15106" max="15106" width="3.5703125" style="249" customWidth="1"/>
    <col min="15107" max="15107" width="5" style="249" customWidth="1"/>
    <col min="15108" max="15108" width="4.28515625" style="249" customWidth="1"/>
    <col min="15109" max="15109" width="12.7109375" style="249" customWidth="1"/>
    <col min="15110" max="15110" width="2.7109375" style="249" customWidth="1"/>
    <col min="15111" max="15111" width="7.7109375" style="249" customWidth="1"/>
    <col min="15112" max="15112" width="5.85546875" style="249" customWidth="1"/>
    <col min="15113" max="15113" width="2.7109375" style="249" customWidth="1"/>
    <col min="15114" max="15114" width="10.7109375" style="249" customWidth="1"/>
    <col min="15115" max="15115" width="2.42578125" style="249" customWidth="1"/>
    <col min="15116" max="15116" width="10.7109375" style="249" customWidth="1"/>
    <col min="15117" max="15117" width="1.7109375" style="249" customWidth="1"/>
    <col min="15118" max="15118" width="10.7109375" style="249" customWidth="1"/>
    <col min="15119" max="15119" width="1.7109375" style="249" customWidth="1"/>
    <col min="15120" max="15120" width="10.7109375" style="249" customWidth="1"/>
    <col min="15121" max="15121" width="3.42578125" style="249" customWidth="1"/>
    <col min="15122" max="15122" width="7.85546875" style="249" customWidth="1"/>
    <col min="15123" max="15124" width="0" style="249" hidden="1" customWidth="1"/>
    <col min="15125" max="15125" width="7.7109375" style="249" customWidth="1"/>
    <col min="15126" max="15126" width="4.140625" style="249" customWidth="1"/>
    <col min="15127" max="15134" width="9.140625" style="249"/>
    <col min="15135" max="15135" width="9.85546875" style="249" customWidth="1"/>
    <col min="15136" max="15136" width="9.140625" style="249"/>
    <col min="15137" max="15137" width="14.5703125" style="249" customWidth="1"/>
    <col min="15138" max="15138" width="10.85546875" style="249" customWidth="1"/>
    <col min="15139" max="15139" width="9.140625" style="249"/>
    <col min="15140" max="15140" width="9.5703125" style="249" customWidth="1"/>
    <col min="15141" max="15360" width="9.140625" style="249"/>
    <col min="15361" max="15361" width="3.140625" style="249" customWidth="1"/>
    <col min="15362" max="15362" width="3.5703125" style="249" customWidth="1"/>
    <col min="15363" max="15363" width="5" style="249" customWidth="1"/>
    <col min="15364" max="15364" width="4.28515625" style="249" customWidth="1"/>
    <col min="15365" max="15365" width="12.7109375" style="249" customWidth="1"/>
    <col min="15366" max="15366" width="2.7109375" style="249" customWidth="1"/>
    <col min="15367" max="15367" width="7.7109375" style="249" customWidth="1"/>
    <col min="15368" max="15368" width="5.85546875" style="249" customWidth="1"/>
    <col min="15369" max="15369" width="2.7109375" style="249" customWidth="1"/>
    <col min="15370" max="15370" width="10.7109375" style="249" customWidth="1"/>
    <col min="15371" max="15371" width="2.42578125" style="249" customWidth="1"/>
    <col min="15372" max="15372" width="10.7109375" style="249" customWidth="1"/>
    <col min="15373" max="15373" width="1.7109375" style="249" customWidth="1"/>
    <col min="15374" max="15374" width="10.7109375" style="249" customWidth="1"/>
    <col min="15375" max="15375" width="1.7109375" style="249" customWidth="1"/>
    <col min="15376" max="15376" width="10.7109375" style="249" customWidth="1"/>
    <col min="15377" max="15377" width="3.42578125" style="249" customWidth="1"/>
    <col min="15378" max="15378" width="7.85546875" style="249" customWidth="1"/>
    <col min="15379" max="15380" width="0" style="249" hidden="1" customWidth="1"/>
    <col min="15381" max="15381" width="7.7109375" style="249" customWidth="1"/>
    <col min="15382" max="15382" width="4.140625" style="249" customWidth="1"/>
    <col min="15383" max="15390" width="9.140625" style="249"/>
    <col min="15391" max="15391" width="9.85546875" style="249" customWidth="1"/>
    <col min="15392" max="15392" width="9.140625" style="249"/>
    <col min="15393" max="15393" width="14.5703125" style="249" customWidth="1"/>
    <col min="15394" max="15394" width="10.85546875" style="249" customWidth="1"/>
    <col min="15395" max="15395" width="9.140625" style="249"/>
    <col min="15396" max="15396" width="9.5703125" style="249" customWidth="1"/>
    <col min="15397" max="15616" width="9.140625" style="249"/>
    <col min="15617" max="15617" width="3.140625" style="249" customWidth="1"/>
    <col min="15618" max="15618" width="3.5703125" style="249" customWidth="1"/>
    <col min="15619" max="15619" width="5" style="249" customWidth="1"/>
    <col min="15620" max="15620" width="4.28515625" style="249" customWidth="1"/>
    <col min="15621" max="15621" width="12.7109375" style="249" customWidth="1"/>
    <col min="15622" max="15622" width="2.7109375" style="249" customWidth="1"/>
    <col min="15623" max="15623" width="7.7109375" style="249" customWidth="1"/>
    <col min="15624" max="15624" width="5.85546875" style="249" customWidth="1"/>
    <col min="15625" max="15625" width="2.7109375" style="249" customWidth="1"/>
    <col min="15626" max="15626" width="10.7109375" style="249" customWidth="1"/>
    <col min="15627" max="15627" width="2.42578125" style="249" customWidth="1"/>
    <col min="15628" max="15628" width="10.7109375" style="249" customWidth="1"/>
    <col min="15629" max="15629" width="1.7109375" style="249" customWidth="1"/>
    <col min="15630" max="15630" width="10.7109375" style="249" customWidth="1"/>
    <col min="15631" max="15631" width="1.7109375" style="249" customWidth="1"/>
    <col min="15632" max="15632" width="10.7109375" style="249" customWidth="1"/>
    <col min="15633" max="15633" width="3.42578125" style="249" customWidth="1"/>
    <col min="15634" max="15634" width="7.85546875" style="249" customWidth="1"/>
    <col min="15635" max="15636" width="0" style="249" hidden="1" customWidth="1"/>
    <col min="15637" max="15637" width="7.7109375" style="249" customWidth="1"/>
    <col min="15638" max="15638" width="4.140625" style="249" customWidth="1"/>
    <col min="15639" max="15646" width="9.140625" style="249"/>
    <col min="15647" max="15647" width="9.85546875" style="249" customWidth="1"/>
    <col min="15648" max="15648" width="9.140625" style="249"/>
    <col min="15649" max="15649" width="14.5703125" style="249" customWidth="1"/>
    <col min="15650" max="15650" width="10.85546875" style="249" customWidth="1"/>
    <col min="15651" max="15651" width="9.140625" style="249"/>
    <col min="15652" max="15652" width="9.5703125" style="249" customWidth="1"/>
    <col min="15653" max="15872" width="9.140625" style="249"/>
    <col min="15873" max="15873" width="3.140625" style="249" customWidth="1"/>
    <col min="15874" max="15874" width="3.5703125" style="249" customWidth="1"/>
    <col min="15875" max="15875" width="5" style="249" customWidth="1"/>
    <col min="15876" max="15876" width="4.28515625" style="249" customWidth="1"/>
    <col min="15877" max="15877" width="12.7109375" style="249" customWidth="1"/>
    <col min="15878" max="15878" width="2.7109375" style="249" customWidth="1"/>
    <col min="15879" max="15879" width="7.7109375" style="249" customWidth="1"/>
    <col min="15880" max="15880" width="5.85546875" style="249" customWidth="1"/>
    <col min="15881" max="15881" width="2.7109375" style="249" customWidth="1"/>
    <col min="15882" max="15882" width="10.7109375" style="249" customWidth="1"/>
    <col min="15883" max="15883" width="2.42578125" style="249" customWidth="1"/>
    <col min="15884" max="15884" width="10.7109375" style="249" customWidth="1"/>
    <col min="15885" max="15885" width="1.7109375" style="249" customWidth="1"/>
    <col min="15886" max="15886" width="10.7109375" style="249" customWidth="1"/>
    <col min="15887" max="15887" width="1.7109375" style="249" customWidth="1"/>
    <col min="15888" max="15888" width="10.7109375" style="249" customWidth="1"/>
    <col min="15889" max="15889" width="3.42578125" style="249" customWidth="1"/>
    <col min="15890" max="15890" width="7.85546875" style="249" customWidth="1"/>
    <col min="15891" max="15892" width="0" style="249" hidden="1" customWidth="1"/>
    <col min="15893" max="15893" width="7.7109375" style="249" customWidth="1"/>
    <col min="15894" max="15894" width="4.140625" style="249" customWidth="1"/>
    <col min="15895" max="15902" width="9.140625" style="249"/>
    <col min="15903" max="15903" width="9.85546875" style="249" customWidth="1"/>
    <col min="15904" max="15904" width="9.140625" style="249"/>
    <col min="15905" max="15905" width="14.5703125" style="249" customWidth="1"/>
    <col min="15906" max="15906" width="10.85546875" style="249" customWidth="1"/>
    <col min="15907" max="15907" width="9.140625" style="249"/>
    <col min="15908" max="15908" width="9.5703125" style="249" customWidth="1"/>
    <col min="15909" max="16128" width="9.140625" style="249"/>
    <col min="16129" max="16129" width="3.140625" style="249" customWidth="1"/>
    <col min="16130" max="16130" width="3.5703125" style="249" customWidth="1"/>
    <col min="16131" max="16131" width="5" style="249" customWidth="1"/>
    <col min="16132" max="16132" width="4.28515625" style="249" customWidth="1"/>
    <col min="16133" max="16133" width="12.7109375" style="249" customWidth="1"/>
    <col min="16134" max="16134" width="2.7109375" style="249" customWidth="1"/>
    <col min="16135" max="16135" width="7.7109375" style="249" customWidth="1"/>
    <col min="16136" max="16136" width="5.85546875" style="249" customWidth="1"/>
    <col min="16137" max="16137" width="2.7109375" style="249" customWidth="1"/>
    <col min="16138" max="16138" width="10.7109375" style="249" customWidth="1"/>
    <col min="16139" max="16139" width="2.42578125" style="249" customWidth="1"/>
    <col min="16140" max="16140" width="10.7109375" style="249" customWidth="1"/>
    <col min="16141" max="16141" width="1.7109375" style="249" customWidth="1"/>
    <col min="16142" max="16142" width="10.7109375" style="249" customWidth="1"/>
    <col min="16143" max="16143" width="1.7109375" style="249" customWidth="1"/>
    <col min="16144" max="16144" width="10.7109375" style="249" customWidth="1"/>
    <col min="16145" max="16145" width="3.42578125" style="249" customWidth="1"/>
    <col min="16146" max="16146" width="7.85546875" style="249" customWidth="1"/>
    <col min="16147" max="16148" width="0" style="249" hidden="1" customWidth="1"/>
    <col min="16149" max="16149" width="7.7109375" style="249" customWidth="1"/>
    <col min="16150" max="16150" width="4.140625" style="249" customWidth="1"/>
    <col min="16151" max="16158" width="9.140625" style="249"/>
    <col min="16159" max="16159" width="9.85546875" style="249" customWidth="1"/>
    <col min="16160" max="16160" width="9.140625" style="249"/>
    <col min="16161" max="16161" width="14.5703125" style="249" customWidth="1"/>
    <col min="16162" max="16162" width="10.85546875" style="249" customWidth="1"/>
    <col min="16163" max="16163" width="9.140625" style="249"/>
    <col min="16164" max="16164" width="9.5703125" style="249" customWidth="1"/>
    <col min="16165" max="16384" width="9.140625" style="249"/>
  </cols>
  <sheetData>
    <row r="1" spans="1:36" s="229" customFormat="1" ht="21.75" customHeight="1" x14ac:dyDescent="0.25">
      <c r="A1" s="222" t="str">
        <f>'[1]vnos podatkov'!$A$6</f>
        <v>DP VETERANOV DOMŽ</v>
      </c>
      <c r="B1" s="223"/>
      <c r="C1" s="224"/>
      <c r="D1" s="224"/>
      <c r="E1" s="224"/>
      <c r="F1" s="224"/>
      <c r="G1" s="224"/>
      <c r="H1" s="222"/>
      <c r="I1" s="225"/>
      <c r="J1" s="226" t="s">
        <v>0</v>
      </c>
      <c r="K1" s="227"/>
      <c r="L1" s="228"/>
      <c r="M1" s="225"/>
      <c r="N1" s="225" t="s">
        <v>1</v>
      </c>
      <c r="O1" s="225"/>
      <c r="P1" s="224"/>
      <c r="Q1" s="225"/>
      <c r="U1" s="230"/>
      <c r="V1" s="231" t="str">
        <f>'[1]vnos podatkov'!$A$6</f>
        <v>DP VETERANOV DOMŽ</v>
      </c>
      <c r="W1" s="232"/>
      <c r="X1" s="232"/>
      <c r="Y1" s="232"/>
      <c r="Z1" s="232"/>
      <c r="AA1" s="232"/>
      <c r="AB1" s="232"/>
      <c r="AC1" s="232"/>
      <c r="AD1" s="232"/>
      <c r="AE1" s="232"/>
      <c r="AF1" s="233"/>
      <c r="AG1" s="232"/>
      <c r="AH1" s="232"/>
      <c r="AI1" s="232"/>
      <c r="AJ1" s="232"/>
    </row>
    <row r="2" spans="1:36" x14ac:dyDescent="0.2">
      <c r="A2" s="234" t="str">
        <f>'[1]vnos podatkov'!$A$8</f>
        <v>VETER.</v>
      </c>
      <c r="B2" s="235" t="str">
        <f>'[1]vnos podatkov'!$B$8</f>
        <v>m,ž</v>
      </c>
      <c r="C2" s="236" t="str">
        <f>'[1]vnos podatkov'!$C$8</f>
        <v>A</v>
      </c>
      <c r="D2" s="235"/>
      <c r="E2" s="235" t="s">
        <v>71</v>
      </c>
      <c r="F2" s="237"/>
      <c r="G2" s="238"/>
      <c r="H2" s="238"/>
      <c r="I2" s="239"/>
      <c r="J2" s="240" t="s">
        <v>3</v>
      </c>
      <c r="K2" s="227"/>
      <c r="L2" s="241"/>
      <c r="M2" s="239"/>
      <c r="N2" s="238"/>
      <c r="O2" s="239"/>
      <c r="P2" s="238"/>
      <c r="Q2" s="239"/>
      <c r="R2" s="242"/>
      <c r="S2" s="242"/>
      <c r="T2" s="242"/>
      <c r="V2" s="244" t="str">
        <f>'[1]vnos podatkov'!$A$8</f>
        <v>VETER.</v>
      </c>
      <c r="W2" s="245" t="str">
        <f>'[1]vnos podatkov'!$B$8</f>
        <v>m,ž</v>
      </c>
      <c r="X2" s="245" t="str">
        <f>'[1]vnos podatkov'!$C$8</f>
        <v>A</v>
      </c>
      <c r="Y2" s="246" t="str">
        <f>'[1]vnos podatkov'!$A$10</f>
        <v>4./7. 9. 2014</v>
      </c>
      <c r="Z2" s="247"/>
      <c r="AA2" s="247"/>
      <c r="AB2" s="247"/>
      <c r="AC2" s="247"/>
      <c r="AD2" s="247"/>
      <c r="AE2" s="247"/>
      <c r="AF2" s="248"/>
      <c r="AG2" s="247"/>
      <c r="AH2" s="247"/>
      <c r="AI2" s="247"/>
      <c r="AJ2" s="247"/>
    </row>
    <row r="3" spans="1:36" s="255" customFormat="1" ht="11.25" customHeight="1" x14ac:dyDescent="0.2">
      <c r="A3" s="250" t="s">
        <v>4</v>
      </c>
      <c r="B3" s="250"/>
      <c r="C3" s="250"/>
      <c r="D3" s="251" t="s">
        <v>5</v>
      </c>
      <c r="E3" s="250"/>
      <c r="F3" s="601" t="s">
        <v>6</v>
      </c>
      <c r="G3" s="601"/>
      <c r="H3" s="250"/>
      <c r="I3" s="252"/>
      <c r="J3" s="253" t="s">
        <v>7</v>
      </c>
      <c r="K3" s="252"/>
      <c r="L3" s="250" t="s">
        <v>8</v>
      </c>
      <c r="M3" s="252"/>
      <c r="N3" s="253" t="s">
        <v>9</v>
      </c>
      <c r="O3" s="252"/>
      <c r="P3" s="250"/>
      <c r="Q3" s="254" t="s">
        <v>10</v>
      </c>
      <c r="U3" s="256"/>
      <c r="V3" s="257" t="s">
        <v>11</v>
      </c>
      <c r="W3" s="258"/>
      <c r="X3" s="258"/>
      <c r="Y3" s="259"/>
      <c r="Z3" s="260"/>
      <c r="AA3" s="260"/>
      <c r="AB3" s="260"/>
      <c r="AC3" s="260"/>
      <c r="AD3" s="260"/>
      <c r="AE3" s="261"/>
      <c r="AF3" s="262"/>
      <c r="AG3" s="263"/>
      <c r="AH3" s="263"/>
      <c r="AI3" s="263"/>
      <c r="AJ3" s="263"/>
    </row>
    <row r="4" spans="1:36" s="271" customFormat="1" ht="11.25" customHeight="1" thickBot="1" x14ac:dyDescent="0.25">
      <c r="A4" s="264" t="str">
        <f>'[1]vnos podatkov'!$D$8</f>
        <v>DP</v>
      </c>
      <c r="B4" s="264"/>
      <c r="C4" s="264"/>
      <c r="D4" s="264" t="str">
        <f>'[1]vnos podatkov'!$A$10</f>
        <v>4./7. 9. 2014</v>
      </c>
      <c r="E4" s="265"/>
      <c r="F4" s="266" t="str">
        <f>'[1]vnos podatkov'!$C$10</f>
        <v>TK DOMŽALE</v>
      </c>
      <c r="G4" s="266"/>
      <c r="H4" s="266"/>
      <c r="I4" s="267"/>
      <c r="J4" s="46">
        <f>'[1]vnos podatkov'!$D$10</f>
        <v>1</v>
      </c>
      <c r="K4" s="267"/>
      <c r="L4" s="268" t="str">
        <f>'[1]vnos podatkov'!$B$10</f>
        <v>SAŠO SVOLJŠAK</v>
      </c>
      <c r="M4" s="267"/>
      <c r="N4" s="269">
        <f>COUNTIF(C7:C69,"&gt;0")</f>
        <v>0</v>
      </c>
      <c r="O4" s="267"/>
      <c r="P4" s="265"/>
      <c r="Q4" s="270" t="str">
        <f>'[1]vnos podatkov'!$E$10</f>
        <v>MARJAN OGRINC</v>
      </c>
      <c r="U4" s="272"/>
      <c r="V4" s="273"/>
      <c r="W4" s="273"/>
      <c r="X4" s="273"/>
      <c r="Y4" s="274"/>
      <c r="Z4" s="274"/>
      <c r="AA4" s="274"/>
      <c r="AB4" s="274"/>
      <c r="AC4" s="274"/>
      <c r="AD4" s="274"/>
      <c r="AE4" s="274"/>
      <c r="AF4" s="275"/>
      <c r="AG4" s="273"/>
      <c r="AH4" s="273"/>
      <c r="AI4" s="273"/>
      <c r="AJ4" s="273"/>
    </row>
    <row r="5" spans="1:36" s="255" customFormat="1" x14ac:dyDescent="0.2">
      <c r="A5" s="276"/>
      <c r="B5" s="277" t="s">
        <v>12</v>
      </c>
      <c r="C5" s="277" t="s">
        <v>13</v>
      </c>
      <c r="D5" s="277" t="s">
        <v>14</v>
      </c>
      <c r="E5" s="278" t="s">
        <v>15</v>
      </c>
      <c r="F5" s="278" t="s">
        <v>16</v>
      </c>
      <c r="G5" s="278"/>
      <c r="H5" s="278" t="s">
        <v>6</v>
      </c>
      <c r="I5" s="279"/>
      <c r="J5" s="277" t="s">
        <v>17</v>
      </c>
      <c r="K5" s="280"/>
      <c r="L5" s="277" t="s">
        <v>18</v>
      </c>
      <c r="M5" s="280"/>
      <c r="N5" s="277" t="s">
        <v>19</v>
      </c>
      <c r="O5" s="280"/>
      <c r="P5" s="277" t="s">
        <v>20</v>
      </c>
      <c r="Q5" s="281"/>
      <c r="U5" s="256" t="s">
        <v>13</v>
      </c>
      <c r="V5" s="282" t="s">
        <v>21</v>
      </c>
      <c r="W5" s="283" t="s">
        <v>15</v>
      </c>
      <c r="X5" s="283" t="s">
        <v>16</v>
      </c>
      <c r="Y5" s="284" t="s">
        <v>22</v>
      </c>
      <c r="Z5" s="284" t="s">
        <v>23</v>
      </c>
      <c r="AA5" s="284" t="s">
        <v>18</v>
      </c>
      <c r="AB5" s="284" t="s">
        <v>19</v>
      </c>
      <c r="AC5" s="284" t="s">
        <v>24</v>
      </c>
      <c r="AD5" s="284" t="s">
        <v>25</v>
      </c>
      <c r="AE5" s="285" t="s">
        <v>26</v>
      </c>
      <c r="AF5" s="262"/>
      <c r="AG5" s="263"/>
      <c r="AH5" s="263"/>
      <c r="AI5" s="263"/>
      <c r="AJ5" s="263"/>
    </row>
    <row r="6" spans="1:36" s="255" customFormat="1" ht="3.75" customHeight="1" thickBot="1" x14ac:dyDescent="0.25">
      <c r="A6" s="286"/>
      <c r="B6" s="287"/>
      <c r="C6" s="288"/>
      <c r="D6" s="287"/>
      <c r="E6" s="289"/>
      <c r="F6" s="290"/>
      <c r="G6" s="291"/>
      <c r="H6" s="289"/>
      <c r="I6" s="292"/>
      <c r="J6" s="287"/>
      <c r="K6" s="292"/>
      <c r="L6" s="287"/>
      <c r="M6" s="292"/>
      <c r="N6" s="287"/>
      <c r="O6" s="292"/>
      <c r="P6" s="287"/>
      <c r="Q6" s="293"/>
      <c r="U6" s="256"/>
      <c r="V6" s="294"/>
      <c r="W6" s="295"/>
      <c r="X6" s="295"/>
      <c r="Y6" s="296"/>
      <c r="Z6" s="296"/>
      <c r="AA6" s="296"/>
      <c r="AB6" s="296"/>
      <c r="AC6" s="296"/>
      <c r="AD6" s="296"/>
      <c r="AE6" s="297"/>
      <c r="AF6" s="262"/>
      <c r="AG6" s="263"/>
      <c r="AH6" s="263"/>
      <c r="AI6" s="263"/>
      <c r="AJ6" s="263"/>
    </row>
    <row r="7" spans="1:36" s="309" customFormat="1" ht="10.5" customHeight="1" x14ac:dyDescent="0.2">
      <c r="A7" s="298">
        <v>1</v>
      </c>
      <c r="B7" s="299" t="str">
        <f>IF($D7="","",VLOOKUP($D7,'[1]m glavni turnir žrebna lista'!$A$7:$R$38,17))</f>
        <v/>
      </c>
      <c r="C7" s="299" t="str">
        <f>IF($D7="","",VLOOKUP($D7,'[1]m glavni turnir žrebna lista'!$A$7:$R$38,2))</f>
        <v/>
      </c>
      <c r="D7" s="300"/>
      <c r="E7" s="299" t="s">
        <v>72</v>
      </c>
      <c r="F7" s="299" t="str">
        <f>PROPER(IF($D7="","",VLOOKUP($D7,'[1]m glavni turnir žrebna lista'!$A$7:$R$38,4)))</f>
        <v/>
      </c>
      <c r="G7" s="299"/>
      <c r="H7" s="299" t="str">
        <f>IF($D7="","",VLOOKUP($D7,'[1]m glavni turnir žrebna lista'!$A$7:$R$38,5))</f>
        <v/>
      </c>
      <c r="I7" s="301" t="str">
        <f>IF($D7="","",VLOOKUP($D7,'[1]m glavni turnir žrebna lista'!$A$7:$R$38,14))</f>
        <v/>
      </c>
      <c r="J7" s="302"/>
      <c r="K7" s="303"/>
      <c r="L7" s="302"/>
      <c r="M7" s="303"/>
      <c r="N7" s="304"/>
      <c r="O7" s="305"/>
      <c r="P7" s="306"/>
      <c r="Q7" s="307"/>
      <c r="R7" s="308"/>
      <c r="T7" s="310" t="str">
        <f>'[1]glavni sodniki'!P21</f>
        <v>Sodnik</v>
      </c>
      <c r="U7" s="256" t="str">
        <f>IF($D7="","",VLOOKUP($D7,'[1]m glavni turnir žrebna lista'!$A$7:$R$38,2))</f>
        <v/>
      </c>
      <c r="V7" s="283">
        <v>1</v>
      </c>
      <c r="W7" s="283" t="str">
        <f>UPPER(IF($D7="","",VLOOKUP($D7,'[1]m glavni turnir žrebna lista'!$A$7:$R$38,3)))</f>
        <v/>
      </c>
      <c r="X7" s="283" t="str">
        <f>PROPER(IF($D7="","",VLOOKUP($D7,'[1]m glavni turnir žrebna lista'!$A$7:$R$38,4)))</f>
        <v/>
      </c>
      <c r="Y7" s="311" t="str">
        <f t="shared" ref="Y7:Y38" si="0">IF(W7="","",IF($Q$63=1,30,IF($Q$63=2,15,IF($Q$63=3,10,""))))</f>
        <v/>
      </c>
      <c r="Z7" s="284" t="str">
        <f>IF(Y7="","",IF(AND($Q$63=1,$U$8=$U$7),30,IF(AND($Q$63=2,$U$8=$U$7),15,IF(AND($Q$63=3,$U$8=$U$7),10,""))))</f>
        <v/>
      </c>
      <c r="AA7" s="284" t="str">
        <f>IF(Z7="","",IF(AND($Q$63=1,$U$8=$U$10,$U$10=$U$7),60,IF(AND($Q$63=2,$U$8=$U$10,$U$10=$U$7),30,IF(AND($Q$63=3,$U$8=$U$10,$U$10=$U$7),20,""))))</f>
        <v/>
      </c>
      <c r="AB7" s="284" t="str">
        <f>IF(AA7="","",IF(AND($Q$63=1,$U$8=$U$10,$U$10=$U$7,$U$10=$U$14),120,IF(AND($Q$63=2,$U$8=$U$10,$U$10=$U$7,$U$10=$U$14),60,IF(AND($Q$63=3,$U$8=$U$10,$U$10=$U$7,$U$10=$U$14),40,""))))</f>
        <v/>
      </c>
      <c r="AC7" s="284" t="str">
        <f>IF(AB7="","",IF(AND($Q$63=1,$U$8=$U$10,$U$10=$U$7,$U$10=$U$14,$U$22=$U$14),120,IF(AND($Q$63=2,$U$8=$U$10,$U$10=$U$7,$U$10=$U$14,$U$22=$U$14),60,IF(AND($Q$63=3,$U$8=$U$10,$U$10=$U$7,$U$10=$U$14,$U$22=$U$14),40,""))))</f>
        <v/>
      </c>
      <c r="AD7" s="284" t="str">
        <f>IF(AC7="","",IF(AND($Q$63=1,$U$8=$U$10,$U$10=$U$7,$U$10=$U$14,$U$22=$U$14,$U$38=$U$22),120,IF(AND($Q$63=2,$U$8=$U$10,$U$10=$U$7,$U$10=$U$14,$U$22=$U$14,$U$38=$U$22),60,IF(AND($Q$63=3,$U$8=$U$10,$U$10=$U$7,$U$10=$U$14,$U$22=$U$14,$U$38=$U$22),40,""))))</f>
        <v/>
      </c>
      <c r="AE7" s="312">
        <f>IF($C$2="B turnir",SUM(Y7:AD7)*0.1,SUM(Y7:AD7))</f>
        <v>0</v>
      </c>
      <c r="AF7" s="262"/>
      <c r="AG7" s="313"/>
      <c r="AH7" s="313"/>
      <c r="AI7" s="313"/>
      <c r="AJ7" s="313"/>
    </row>
    <row r="8" spans="1:36" s="309" customFormat="1" ht="9.6" customHeight="1" x14ac:dyDescent="0.2">
      <c r="A8" s="314"/>
      <c r="B8" s="315"/>
      <c r="C8" s="315"/>
      <c r="D8" s="315"/>
      <c r="E8" s="316"/>
      <c r="F8" s="316"/>
      <c r="G8" s="317"/>
      <c r="H8" s="318" t="s">
        <v>28</v>
      </c>
      <c r="I8" s="319"/>
      <c r="J8" s="320" t="str">
        <f>UPPER(IF(OR(I8="a",I8="as"),E7,IF(OR(I8="b",I8="bs"),E9,)))</f>
        <v/>
      </c>
      <c r="K8" s="321">
        <f>IF(OR(I8="a",I8="as"),I7,IF(OR(I8="b",I8="bs"),I9,))</f>
        <v>0</v>
      </c>
      <c r="L8" s="302"/>
      <c r="M8" s="303"/>
      <c r="N8" s="304"/>
      <c r="O8" s="305"/>
      <c r="P8" s="306"/>
      <c r="Q8" s="307"/>
      <c r="R8" s="308"/>
      <c r="T8" s="322" t="str">
        <f>'[1]glavni sodniki'!P22</f>
        <v xml:space="preserve"> </v>
      </c>
      <c r="U8" s="256" t="str">
        <f>IF(OR(I8="a",I8="as"),C7,IF(OR(I8="b",I8="bs"),C9,""))</f>
        <v/>
      </c>
      <c r="V8" s="283">
        <v>2</v>
      </c>
      <c r="W8" s="323" t="str">
        <f>UPPER(IF($D9="","",VLOOKUP($D9,'[1]m glavni turnir žrebna lista'!$A$7:$R$38,3)))</f>
        <v/>
      </c>
      <c r="X8" s="323" t="str">
        <f>PROPER(IF($D9="","",VLOOKUP($D9,'[1]m glavni turnir žrebna lista'!$A$7:$R$38,4)))</f>
        <v/>
      </c>
      <c r="Y8" s="324" t="str">
        <f t="shared" si="0"/>
        <v/>
      </c>
      <c r="Z8" s="324" t="str">
        <f>IF(Y8="","",IF(AND($Q$63=1,U9=$U$8),30,IF(AND($Q$63=2,U9=$U$8),15,IF(AND($Q$63=3,U9=$U$8),10,""))))</f>
        <v/>
      </c>
      <c r="AA8" s="324" t="str">
        <f>IF(Z8="","",IF(AND($Q$63=1,U9=$U$10,$U$10=$U$8),60,IF(AND($Q$63=2,U9=$U$10,$U$10=$U$8),30,IF(AND($Q$63=3,U9=$U$10,$U$10=$U$8),20,""))))</f>
        <v/>
      </c>
      <c r="AB8" s="324" t="str">
        <f>IF(AA8="","",IF(AND($Q$63=1,$U$8=U9,$U$8=$U$10,$U$10=$U$14),120,IF(AND($Q$63=2,$U$8=U9,$U$8=$U$10,$U$10=$U$14),60,IF(AND($Q$63=3,$U$8=U9,$U$8=$U$10,$U$10=$U$14),40,""))))</f>
        <v/>
      </c>
      <c r="AC8" s="324" t="str">
        <f>IF(AB8="","",IF(AND($Q$63=1,$U$8=$U$10,$U$10=$U$9,$U$10=$U$14,$U$22=$U$14),120,IF(AND($Q$63=2,$U$8=$U$10,$U$10=$U$9,$U$10=$U$14,$U$22=$U$14),60,IF(AND($Q$63=3,$U$8=$U$10,$U$10=$U$9,$U$10=$U$14,$U$22=$U$14),40,""))))</f>
        <v/>
      </c>
      <c r="AD8" s="324" t="str">
        <f>IF(AC8="","",IF(AND($Q$63=1,$U$8=$U$10,$U$10=$U$9,$U$10=$U$14,$U$22=$U$14,$U$38=$U$22),120,IF(AND($Q$63=2,$U$8=$U$10,$U$10=$U$9,$U$10=$U$14,$U$22=$U$14,$U$38=$U$22),60,IF(AND($Q$63=3,$U$8=$U$10,$U$10=$U$9,$U$10=$U$14,$U$22=$U$14,$U$38=$U$22),40,""))))</f>
        <v/>
      </c>
      <c r="AE8" s="325">
        <f t="shared" ref="AE8:AE38" si="1">IF($C$2="B turnir",SUM(Y8:AD8)*0.1,SUM(Y8:AD8))</f>
        <v>0</v>
      </c>
      <c r="AF8" s="262"/>
      <c r="AG8" s="313"/>
      <c r="AH8" s="313"/>
      <c r="AI8" s="313"/>
      <c r="AJ8" s="313"/>
    </row>
    <row r="9" spans="1:36" s="309" customFormat="1" ht="9.6" customHeight="1" x14ac:dyDescent="0.2">
      <c r="A9" s="314">
        <v>2</v>
      </c>
      <c r="B9" s="326" t="str">
        <f>IF($D9="","",VLOOKUP($D9,'[1]m glavni turnir žrebna lista'!$A$7:$R$38,17))</f>
        <v/>
      </c>
      <c r="C9" s="326" t="str">
        <f>IF($D9="","",VLOOKUP($D9,'[1]m glavni turnir žrebna lista'!$A$7:$R$38,2))</f>
        <v/>
      </c>
      <c r="D9" s="300"/>
      <c r="E9" s="327" t="str">
        <f>UPPER(IF($D9="","",VLOOKUP($D9,'[1]m glavni turnir žrebna lista'!$A$7:$R$38,3)))</f>
        <v/>
      </c>
      <c r="F9" s="327" t="str">
        <f>PROPER(IF($D9="","",VLOOKUP($D9,'[1]m glavni turnir žrebna lista'!$A$7:$R$38,4)))</f>
        <v/>
      </c>
      <c r="G9" s="327"/>
      <c r="H9" s="327" t="str">
        <f>IF($D9="","",VLOOKUP($D9,'[1]m glavni turnir žrebna lista'!$A$7:$R$38,5))</f>
        <v/>
      </c>
      <c r="I9" s="328" t="str">
        <f>IF($D9="","",VLOOKUP($D9,'[1]m glavni turnir žrebna lista'!$A$7:$R$38,14))</f>
        <v/>
      </c>
      <c r="J9" s="329"/>
      <c r="K9" s="330"/>
      <c r="L9" s="302"/>
      <c r="M9" s="303"/>
      <c r="N9" s="304"/>
      <c r="O9" s="305"/>
      <c r="P9" s="306"/>
      <c r="Q9" s="307"/>
      <c r="R9" s="308"/>
      <c r="T9" s="322" t="str">
        <f>'[1]glavni sodniki'!P23</f>
        <v xml:space="preserve"> </v>
      </c>
      <c r="U9" s="256" t="str">
        <f>IF($D9="","",VLOOKUP($D9,'[1]m glavni turnir žrebna lista'!$A$7:$R$38,2))</f>
        <v/>
      </c>
      <c r="V9" s="283">
        <v>3</v>
      </c>
      <c r="W9" s="283" t="str">
        <f>UPPER(IF($D11="","",VLOOKUP($D11,'[1]m glavni turnir žrebna lista'!$A$7:$R$38,3)))</f>
        <v/>
      </c>
      <c r="X9" s="283" t="str">
        <f>PROPER(IF($D11="","",VLOOKUP($D11,'[1]m glavni turnir žrebna lista'!$A$7:$R$38,4)))</f>
        <v/>
      </c>
      <c r="Y9" s="284" t="str">
        <f t="shared" si="0"/>
        <v/>
      </c>
      <c r="Z9" s="284" t="str">
        <f>IF(Y9="","",IF(AND($Q$63=1,U11=U12),30,IF(AND($Q$63=2,U11=U12),15,IF(AND($Q$63=3,U11=U12),10,""))))</f>
        <v/>
      </c>
      <c r="AA9" s="284" t="str">
        <f>IF(Z9="","",IF(AND($Q$63=1,$U$10=U11,U11=U12),60,IF(AND($Q$63=2,$U$10=U11,U11=U12),30,IF(AND($Q$63=3,$U$10=U11,U11=U12),20,""))))</f>
        <v/>
      </c>
      <c r="AB9" s="284" t="str">
        <f>IF(AA9="","",IF(AND($Q$63=1,$U$14=$U$10,$U$10=U12,U11=U12),120,IF(AND($Q$63=2,$U$10=$U$14,$U$10=U12,U12=U11),60,IF(AND($Q$63=3,$U$10=$U$14,$U$10=U12,U12=U11),40,""))))</f>
        <v/>
      </c>
      <c r="AC9" s="284" t="str">
        <f>IF(AB9="","",IF(AND($Q$63=1,$U$11=$U$12,$U$10=$U$12,$U$10=$U$14,$U$22=$U$14),120,IF(AND($Q$63=2,$U$11=$U$12,$U$12=$U$10,$U$10=$U$14,$U$22=$U$14),60,IF(AND($Q$63=3,$U$11=$U$12,$U$12=$U$10,$U$10=$U$14,$U$22=$U$14),40,""))))</f>
        <v/>
      </c>
      <c r="AD9" s="284" t="str">
        <f>IF(AC9="","",IF(AND($Q$63=1,$U$11=$U$12,$U$10=$U$12,$U$10=$U$14,$U$22=$U$14,$U$38=$U$22),120,IF(AND($Q$63=2,$U$11=$U$12,$U$12=$U$10,$U$10=$U$14,$U$22=$U$14,$U$38=$U$22),60,IF(AND($Q$63=3,$U$11=$U$12,$U$12=$U$10,$U$10=$U$14,$U$22=$U$14,$U$38=$U$22),40,""))))</f>
        <v/>
      </c>
      <c r="AE9" s="312">
        <f t="shared" si="1"/>
        <v>0</v>
      </c>
      <c r="AF9" s="262"/>
      <c r="AG9" s="313"/>
      <c r="AH9" s="313"/>
      <c r="AI9" s="313"/>
      <c r="AJ9" s="313"/>
    </row>
    <row r="10" spans="1:36" s="309" customFormat="1" ht="9.6" customHeight="1" x14ac:dyDescent="0.2">
      <c r="A10" s="314"/>
      <c r="B10" s="315"/>
      <c r="C10" s="315"/>
      <c r="D10" s="331"/>
      <c r="E10" s="316"/>
      <c r="F10" s="316"/>
      <c r="G10" s="317"/>
      <c r="H10" s="316"/>
      <c r="I10" s="332"/>
      <c r="J10" s="318" t="s">
        <v>28</v>
      </c>
      <c r="K10" s="333"/>
      <c r="L10" s="320" t="s">
        <v>72</v>
      </c>
      <c r="M10" s="334">
        <f>IF(OR(K10="a",K10="as"),K8,IF(OR(K10="b",K10="bs"),K12,))</f>
        <v>0</v>
      </c>
      <c r="N10" s="335"/>
      <c r="O10" s="336"/>
      <c r="P10" s="306"/>
      <c r="Q10" s="307"/>
      <c r="R10" s="308"/>
      <c r="T10" s="322" t="str">
        <f>'[1]glavni sodniki'!P24</f>
        <v xml:space="preserve"> </v>
      </c>
      <c r="U10" s="256" t="str">
        <f>IF(OR(K10="a",K10="as"),$U$8,IF(OR(K10="b",K10="bs"),U12,""))</f>
        <v/>
      </c>
      <c r="V10" s="283">
        <v>4</v>
      </c>
      <c r="W10" s="337" t="str">
        <f>UPPER(IF($D13="","",VLOOKUP($D13,'[1]m glavni turnir žrebna lista'!$A$7:$R$38,3)))</f>
        <v/>
      </c>
      <c r="X10" s="337" t="str">
        <f>PROPER(IF($D13="","",VLOOKUP($D13,'[1]m glavni turnir žrebna lista'!$A$7:$R$38,4)))</f>
        <v/>
      </c>
      <c r="Y10" s="324" t="str">
        <f t="shared" si="0"/>
        <v/>
      </c>
      <c r="Z10" s="324" t="str">
        <f>IF(Y10="","",IF(AND($Q$63=1,U12=U13),30,IF(AND($Q$63=2,U12=U13),15,IF(AND($Q$63=3,U12=U13),10,""))))</f>
        <v/>
      </c>
      <c r="AA10" s="324" t="str">
        <f>IF(Z10="","",IF(AND($Q$63=1,$U$10=U12,U12=U13),60,IF(AND($Q$63=2,$U$10=U12,U12=U13),30,IF(AND($Q$63=3,$U$10=U12,U12=U13),20,""))))</f>
        <v/>
      </c>
      <c r="AB10" s="324" t="str">
        <f>IF(AA10="","",IF(AND($Q$63=1,$U$14=$U$10,$U$10=U12,U12=U13),120,IF(AND($Q$63=2,$U$14=$U$10,$U$10=U12,U13=U12),60,IF(AND($Q$63=3,$U$14=$U$10,$U$10=U12,U13=U12),40,""))))</f>
        <v/>
      </c>
      <c r="AC10" s="324" t="str">
        <f>IF(AB10="","",IF(AND($Q$63=1,$U$13=$U$12,$U$10=$U$12,$U$10=$U$14,$U$22=$U$14),120,IF(AND($Q$63=2,$U$13=$U$12,$U$12=$U$10,$U$10=$U$14,$U$22=$U$14),60,IF(AND($Q$63=3,$U$13=$U$12,$U$12=$U$10,$U$10=$U$14,$U$22=$U$14),40,""))))</f>
        <v/>
      </c>
      <c r="AD10" s="324" t="str">
        <f>IF(AC10="","",IF(AND($Q$63=1,$U$13=$U$12,$U$10=$U$12,$U$10=$U$14,$U$22=$U$14,$U$38=$U$22),120,IF(AND($Q$63=2,$U$13=$U$12,$U$12=$U$10,$U$10=$U$14,$U$22=$U$14,$U$38=$U$22),60,IF(AND($Q$63=3,$U$13=$U$12,$U$12=$U$10,$U$10=$U$14,$U$22=$U$14,$U$38=$U$22),40,""))))</f>
        <v/>
      </c>
      <c r="AE10" s="325">
        <f t="shared" si="1"/>
        <v>0</v>
      </c>
      <c r="AF10" s="262"/>
      <c r="AG10" s="313"/>
      <c r="AH10" s="313"/>
      <c r="AI10" s="313"/>
      <c r="AJ10" s="313"/>
    </row>
    <row r="11" spans="1:36" s="309" customFormat="1" ht="9.6" customHeight="1" x14ac:dyDescent="0.2">
      <c r="A11" s="314">
        <v>3</v>
      </c>
      <c r="B11" s="326" t="str">
        <f>IF($D11="","",VLOOKUP($D11,'[1]m glavni turnir žrebna lista'!$A$7:$R$38,17))</f>
        <v/>
      </c>
      <c r="C11" s="326" t="str">
        <f>IF($D11="","",VLOOKUP($D11,'[1]m glavni turnir žrebna lista'!$A$7:$R$38,2))</f>
        <v/>
      </c>
      <c r="D11" s="300"/>
      <c r="E11" s="327" t="str">
        <f>UPPER(IF($D11="","",VLOOKUP($D11,'[1]m glavni turnir žrebna lista'!$A$7:$R$38,3)))</f>
        <v/>
      </c>
      <c r="F11" s="327" t="str">
        <f>PROPER(IF($D11="","",VLOOKUP($D11,'[1]m glavni turnir žrebna lista'!$A$7:$R$38,4)))</f>
        <v/>
      </c>
      <c r="G11" s="327"/>
      <c r="H11" s="327" t="str">
        <f>IF($D11="","",VLOOKUP($D11,'[1]m glavni turnir žrebna lista'!$A$7:$R$38,5))</f>
        <v/>
      </c>
      <c r="I11" s="301" t="str">
        <f>IF($D11="","",VLOOKUP($D11,'[1]m glavni turnir žrebna lista'!$A$7:$R$38,14))</f>
        <v/>
      </c>
      <c r="J11" s="302"/>
      <c r="K11" s="338"/>
      <c r="L11" s="329"/>
      <c r="M11" s="339"/>
      <c r="N11" s="335"/>
      <c r="O11" s="336"/>
      <c r="P11" s="306"/>
      <c r="Q11" s="307"/>
      <c r="R11" s="308"/>
      <c r="T11" s="322" t="str">
        <f>'[1]glavni sodniki'!P25</f>
        <v xml:space="preserve"> </v>
      </c>
      <c r="U11" s="256" t="str">
        <f>IF($D11="","",VLOOKUP($D11,'[1]m glavni turnir žrebna lista'!$A$7:$R$38,2))</f>
        <v/>
      </c>
      <c r="V11" s="283">
        <v>5</v>
      </c>
      <c r="W11" s="283" t="str">
        <f>UPPER(IF($D15="","",VLOOKUP($D15,'[1]m glavni turnir žrebna lista'!$A$7:$R$38,3)))</f>
        <v/>
      </c>
      <c r="X11" s="283" t="str">
        <f>PROPER(IF($D15="","",VLOOKUP($D15,'[1]m glavni turnir žrebna lista'!$A$7:$R$38,4)))</f>
        <v/>
      </c>
      <c r="Y11" s="284" t="str">
        <f t="shared" si="0"/>
        <v/>
      </c>
      <c r="Z11" s="284" t="str">
        <f>IF(Y11="","",IF(AND($Q$63=1,U15=U16),30,IF(AND($Q$63=2,U15=U16),15,IF(AND($Q$63=3,U15=U16),10,""))))</f>
        <v/>
      </c>
      <c r="AA11" s="284" t="str">
        <f>IF(Z11="","",IF(AND($Q$63=1,U15=U16,U16=U18),60,IF(AND($Q$63=2,U15=U16,U16=U18),30,IF(AND($Q$63=3,U15=U16,U16=U18),20,""))))</f>
        <v/>
      </c>
      <c r="AB11" s="284" t="str">
        <f>IF(AA11="","",IF(AND($Q$63=1,U15=$U$14,U15=U16,U16=U18),120,IF(AND($Q$63=2,U15=$U$14,U15=U16,U16=U18),60,IF(AND($Q$63=3,U15=$U$14,U15=U16,U16=U18),40,""))))</f>
        <v/>
      </c>
      <c r="AC11" s="284" t="str">
        <f>IF(AB11="","",IF(AND($Q$63=1,$U$15=$U$16,$U$16=$U$18,$U$18=$U$14,$U$22=$U$14),120,IF(AND($Q$63=2,$U$15=$U$16,$U$16=$U$18,$U$18=$U$14,$U$22=$U$14),60,IF(AND($Q$63=3,$U$15=$U$16,$U$16=$U$18,$U$18=$U$14,$U$22=$U$14),40,""))))</f>
        <v/>
      </c>
      <c r="AD11" s="284" t="str">
        <f>IF(AC11="","",IF(AND($Q$63=1,$U$15=$U$16,$U$16=$U$18,$U$18=$U$14,$U$22=$U$14,$U$38=$U$22),120,IF(AND($Q$63=2,$U$15=$U$16,$U$16=$U$18,$U$18=$U$14,$U$22=$U$14,$U$38=$U$22),60,IF(AND($Q$63=3,$U$15=$U$16,$U$16=$U$18,$U$18=$U$14,$U$22=$U$14,$U$38=$U$22),40,""))))</f>
        <v/>
      </c>
      <c r="AE11" s="312">
        <f t="shared" si="1"/>
        <v>0</v>
      </c>
      <c r="AF11" s="262"/>
      <c r="AG11" s="313"/>
      <c r="AH11" s="313"/>
      <c r="AI11" s="313"/>
      <c r="AJ11" s="313"/>
    </row>
    <row r="12" spans="1:36" s="309" customFormat="1" ht="9.6" customHeight="1" x14ac:dyDescent="0.2">
      <c r="A12" s="314"/>
      <c r="B12" s="315"/>
      <c r="C12" s="315"/>
      <c r="D12" s="331"/>
      <c r="E12" s="316"/>
      <c r="F12" s="316"/>
      <c r="G12" s="317"/>
      <c r="H12" s="318" t="s">
        <v>28</v>
      </c>
      <c r="I12" s="319"/>
      <c r="J12" s="320" t="str">
        <f>UPPER(IF(OR(I12="a",I12="as"),E11,IF(OR(I12="b",I12="bs"),E13,)))</f>
        <v/>
      </c>
      <c r="K12" s="340">
        <f>IF(OR(I12="a",I12="as"),I11,IF(OR(I12="b",I12="bs"),I13,))</f>
        <v>0</v>
      </c>
      <c r="L12" s="302"/>
      <c r="M12" s="339"/>
      <c r="N12" s="335"/>
      <c r="O12" s="336"/>
      <c r="P12" s="306"/>
      <c r="Q12" s="307"/>
      <c r="R12" s="308"/>
      <c r="T12" s="322" t="str">
        <f>'[1]glavni sodniki'!P26</f>
        <v xml:space="preserve"> </v>
      </c>
      <c r="U12" s="256" t="str">
        <f>IF(OR(I12="a",I12="as"),C11,IF(OR(I12="b",I12="bs"),C13,""))</f>
        <v/>
      </c>
      <c r="V12" s="283">
        <v>6</v>
      </c>
      <c r="W12" s="337" t="str">
        <f>UPPER(IF($D17="","",VLOOKUP($D17,'[1]m glavni turnir žrebna lista'!$A$7:$R$38,3)))</f>
        <v/>
      </c>
      <c r="X12" s="337" t="str">
        <f>PROPER(IF($D17="","",VLOOKUP($D17,'[1]m glavni turnir žrebna lista'!$A$7:$R$38,4)))</f>
        <v/>
      </c>
      <c r="Y12" s="324" t="str">
        <f t="shared" si="0"/>
        <v/>
      </c>
      <c r="Z12" s="324" t="str">
        <f>IF(Y12="","",IF(AND($Q$63=1,U16=U17),30,IF(AND($Q$63=2,U16=U17),15,IF(AND($Q$63=3,U16=U17),10,""))))</f>
        <v/>
      </c>
      <c r="AA12" s="324" t="str">
        <f>IF(Z12="","",IF(AND($Q$63=1,U16=U17,U17=U18),60,IF(AND($Q$63=2,U16=U17,U17=U18),30,IF(AND($Q$63=3,U16=U17,U17=U18),20,""))))</f>
        <v/>
      </c>
      <c r="AB12" s="324" t="str">
        <f>IF(AA12="","",IF(AND($Q$63=1,U16=$U$14,U16=U17,U17=U18),120,IF(AND($Q$63=2,U16=$U$14,U16=U17,U17=U18),60,IF(AND($Q$63=3,U16=$U$14,U16=U17,U17=U18),40,""))))</f>
        <v/>
      </c>
      <c r="AC12" s="324" t="str">
        <f>IF(AB12="","",IF(AND($Q$63=1,$U$17=$U$16,$U$16=$U$18,$U$18=$U$14,$U$22=$U$14),120,IF(AND($Q$63=2,$U$17=$U$16,$U$16=$U$18,$U$18=$U$14,$U$22=$U$14),60,IF(AND($Q$63=3,$U$17=$U$16,$U$16=$U$18,$U$18=$U$14,$U$22=$U$14),40,""))))</f>
        <v/>
      </c>
      <c r="AD12" s="324" t="str">
        <f>IF(AC12="","",IF(AND($Q$63=1,$U$17=$U$16,$U$16=$U$18,$U$18=$U$14,$U$22=$U$14,$U$38=$U$22),120,IF(AND($Q$63=2,$U$17=$U$16,$U$16=$U$18,$U$18=$U$14,$U$22=$U$14,$U$38=$U$22),60,IF(AND($Q$63=3,$U$17=$U$16,$U$16=$U$18,$U$18=$U$14,$U$22=$U$14,$U$38=$U$22),40,""))))</f>
        <v/>
      </c>
      <c r="AE12" s="325">
        <f t="shared" si="1"/>
        <v>0</v>
      </c>
      <c r="AF12" s="262"/>
      <c r="AG12" s="313"/>
      <c r="AH12" s="313"/>
      <c r="AI12" s="313"/>
      <c r="AJ12" s="313"/>
    </row>
    <row r="13" spans="1:36" s="309" customFormat="1" ht="9.6" customHeight="1" x14ac:dyDescent="0.2">
      <c r="A13" s="314">
        <v>4</v>
      </c>
      <c r="B13" s="326" t="str">
        <f>IF($D13="","",VLOOKUP($D13,'[1]m glavni turnir žrebna lista'!$A$7:$R$38,17))</f>
        <v/>
      </c>
      <c r="C13" s="326" t="str">
        <f>IF($D13="","",VLOOKUP($D13,'[1]m glavni turnir žrebna lista'!$A$7:$R$38,2))</f>
        <v/>
      </c>
      <c r="D13" s="300"/>
      <c r="E13" s="327" t="str">
        <f>UPPER(IF($D13="","",VLOOKUP($D13,'[1]m glavni turnir žrebna lista'!$A$7:$R$38,3)))</f>
        <v/>
      </c>
      <c r="F13" s="327" t="str">
        <f>PROPER(IF($D13="","",VLOOKUP($D13,'[1]m glavni turnir žrebna lista'!$A$7:$R$38,4)))</f>
        <v/>
      </c>
      <c r="G13" s="327"/>
      <c r="H13" s="327" t="str">
        <f>IF($D13="","",VLOOKUP($D13,'[1]m glavni turnir žrebna lista'!$A$7:$R$38,5))</f>
        <v/>
      </c>
      <c r="I13" s="328" t="str">
        <f>IF($D13="","",VLOOKUP($D13,'[1]m glavni turnir žrebna lista'!$A$7:$R$38,14))</f>
        <v/>
      </c>
      <c r="J13" s="329"/>
      <c r="K13" s="303"/>
      <c r="L13" s="302"/>
      <c r="M13" s="339"/>
      <c r="N13" s="335"/>
      <c r="O13" s="336"/>
      <c r="P13" s="306"/>
      <c r="Q13" s="307"/>
      <c r="R13" s="308"/>
      <c r="T13" s="322" t="str">
        <f>'[1]glavni sodniki'!P27</f>
        <v xml:space="preserve"> </v>
      </c>
      <c r="U13" s="256" t="str">
        <f>IF($D13="","",VLOOKUP($D13,'[1]m glavni turnir žrebna lista'!$A$7:$R$38,2))</f>
        <v/>
      </c>
      <c r="V13" s="283">
        <v>7</v>
      </c>
      <c r="W13" s="283" t="str">
        <f>UPPER(IF($D19="","",VLOOKUP($D19,'[1]m glavni turnir žrebna lista'!$A$7:$R$38,3)))</f>
        <v/>
      </c>
      <c r="X13" s="283" t="str">
        <f>PROPER(IF($D19="","",VLOOKUP($D19,'[1]m glavni turnir žrebna lista'!$A$7:$R$38,4)))</f>
        <v/>
      </c>
      <c r="Y13" s="284" t="str">
        <f t="shared" si="0"/>
        <v/>
      </c>
      <c r="Z13" s="284" t="str">
        <f>IF(Y13="","",IF(AND($Q$63=1,U20=U19),30,IF(AND($Q$63=2,U20=U19),15,IF(AND($Q$63=3,U20=U19),10,""))))</f>
        <v/>
      </c>
      <c r="AA13" s="284" t="str">
        <f>IF(Z13="","",IF(AND($Q$63=1,U20=U18,U20=U19),60,IF(AND($Q$63=2,U20=U18,U20=U19),30,IF(AND($Q$63=3,U20=U18,U20=U19),20,""))))</f>
        <v/>
      </c>
      <c r="AB13" s="284" t="str">
        <f>IF(AA13="","",IF(AND($Q$63=1,U20=U19,U19=U18,U18=$U$14),120,IF(AND($Q$63=2,U20=U19,U19=U18,U18=$U$14),60,IF(AND($Q$63=3,U20=U19,U19=U18,U18=$U$14),40,""))))</f>
        <v/>
      </c>
      <c r="AC13" s="284" t="str">
        <f>IF(AB13="","",IF(AND($Q$63=1,$U$19=$U$20,$U$20=$U$18,$U$18=$U$14,$U$22=$U$14),120,IF(AND($Q$63=2,$U$19=$U$20,$U$20=$U$18,$U$18=$U$14,$U$22=$U$14),60,IF(AND($Q$63=3,$U$19=$U$20,$U$20=$U$18,$U$18=$U$14,$U$22=$U$14),40,""))))</f>
        <v/>
      </c>
      <c r="AD13" s="284" t="str">
        <f>IF(AC13="","",IF(AND($Q$63=1,$U$19=$U$20,$U$20=$U$18,$U$18=$U$14,$U$22=$U$14,$U$38=$U$22),120,IF(AND($Q$63=2,$U$19=$U$20,$U$20=$U$18,$U$18=$U$14,$U$22=$U$14,$U$38=$U$22),60,IF(AND($Q$63=3,$U$19=$U$20,$U$20=$U$18,$U$18=$U$14,$U$22=$U$14,$U$38=$U$22),40,""))))</f>
        <v/>
      </c>
      <c r="AE13" s="312">
        <f t="shared" si="1"/>
        <v>0</v>
      </c>
      <c r="AF13" s="262"/>
      <c r="AG13" s="313"/>
      <c r="AH13" s="313"/>
      <c r="AI13" s="313"/>
      <c r="AJ13" s="313"/>
    </row>
    <row r="14" spans="1:36" s="309" customFormat="1" ht="9.6" customHeight="1" x14ac:dyDescent="0.2">
      <c r="A14" s="314"/>
      <c r="B14" s="315"/>
      <c r="C14" s="315"/>
      <c r="D14" s="331"/>
      <c r="E14" s="302"/>
      <c r="F14" s="302"/>
      <c r="G14" s="341"/>
      <c r="H14" s="342"/>
      <c r="I14" s="332"/>
      <c r="J14" s="302"/>
      <c r="K14" s="303"/>
      <c r="L14" s="318" t="s">
        <v>28</v>
      </c>
      <c r="M14" s="333" t="s">
        <v>235</v>
      </c>
      <c r="N14" s="320" t="str">
        <f>UPPER(IF(OR(M14="a",M14="as"),L10,IF(OR(M14="b",M14="bs"),L18,)))</f>
        <v>BELIŠ IVO</v>
      </c>
      <c r="O14" s="334">
        <f>IF(OR(M14="a",M14="as"),M10,IF(OR(M14="b",M14="bs"),M18,))</f>
        <v>0</v>
      </c>
      <c r="P14" s="306"/>
      <c r="Q14" s="307"/>
      <c r="R14" s="308"/>
      <c r="T14" s="322" t="str">
        <f>'[1]glavni sodniki'!P28</f>
        <v xml:space="preserve"> </v>
      </c>
      <c r="U14" s="256" t="str">
        <f>IF(OR(M14="a",M14="as"),$U$10,IF(OR(M14="b",M14="bs"),U18,""))</f>
        <v/>
      </c>
      <c r="V14" s="283">
        <v>8</v>
      </c>
      <c r="W14" s="337" t="str">
        <f>UPPER(IF($D21="","",VLOOKUP($D21,'[1]m glavni turnir žrebna lista'!$A$7:$R$38,3)))</f>
        <v/>
      </c>
      <c r="X14" s="337" t="str">
        <f>PROPER(IF($D21="","",VLOOKUP($D21,'[1]m glavni turnir žrebna lista'!$A$7:$R$38,4)))</f>
        <v/>
      </c>
      <c r="Y14" s="324" t="str">
        <f t="shared" si="0"/>
        <v/>
      </c>
      <c r="Z14" s="324" t="str">
        <f>IF(Y14="","",IF(AND($Q$63=1,U21=U20),30,IF(AND($Q$63=2,U21=U20),15,IF(AND($Q$63=3,U21=U20),10,""))))</f>
        <v/>
      </c>
      <c r="AA14" s="324" t="str">
        <f>IF(Z14="","",IF(AND($Q$63=1,U20=U18,U21=U20),60,IF(AND($Q$63=2,U20=U18,U21=U20),30,IF(AND($Q$63=3,U20=U18,U21=U20),20,""))))</f>
        <v/>
      </c>
      <c r="AB14" s="324" t="str">
        <f>IF(AA14="","",IF(AND($Q$63=1,U21=U20,U20=U18,U18=$U$14),120,IF(AND($Q$63=2,U21=U20,U20=U18,U18=$U$14),60,IF(AND($Q$63=3,U21=U20,U20=U18,U18=$U$14),40,""))))</f>
        <v/>
      </c>
      <c r="AC14" s="324" t="str">
        <f>IF(AB14="","",IF(AND($Q$63=1,$U$21=$U$20,$U$20=$U$18,$U$18=$U$14,$U$22=$U$14),120,IF(AND($Q$63=2,$U$21=$U$20,$U$20=$U$18,$U$18=$U$14,$U$22=$U$14),60,IF(AND($Q$63=3,$U$21=$U$20,$U$20=$U$18,$U$18=$U$14,$U$22=$U$14),40,""))))</f>
        <v/>
      </c>
      <c r="AD14" s="324" t="str">
        <f>IF(AC14="","",IF(AND($Q$63=1,$U$21=$U$20,$U$20=$U$18,$U$18=$U$14,$U$22=$U$14,$U$38=$U$22),120,IF(AND($Q$63=2,$U$21=$U$20,$U$20=$U$18,$U$18=$U$14,$U$22=$U$14,$U$38=$U$22),60,IF(AND($Q$63=3,$U$21=$U$20,$U$20=$U$18,$U$18=$U$14,$U$22=$U$14,$U$38=$U$22),40,""))))</f>
        <v/>
      </c>
      <c r="AE14" s="325">
        <f t="shared" si="1"/>
        <v>0</v>
      </c>
      <c r="AF14" s="262"/>
      <c r="AG14" s="313"/>
      <c r="AH14" s="313"/>
      <c r="AI14" s="313"/>
      <c r="AJ14" s="313"/>
    </row>
    <row r="15" spans="1:36" s="309" customFormat="1" ht="9.6" customHeight="1" x14ac:dyDescent="0.2">
      <c r="A15" s="314">
        <v>5</v>
      </c>
      <c r="B15" s="326" t="str">
        <f>IF($D15="","",VLOOKUP($D15,'[1]m glavni turnir žrebna lista'!$A$7:$R$38,17))</f>
        <v/>
      </c>
      <c r="C15" s="326" t="str">
        <f>IF($D15="","",VLOOKUP($D15,'[1]m glavni turnir žrebna lista'!$A$7:$R$38,2))</f>
        <v/>
      </c>
      <c r="D15" s="300"/>
      <c r="E15" s="327" t="s">
        <v>147</v>
      </c>
      <c r="F15" s="327" t="s">
        <v>207</v>
      </c>
      <c r="G15" s="327"/>
      <c r="H15" s="327" t="str">
        <f>IF($D15="","",VLOOKUP($D15,'[1]m glavni turnir žrebna lista'!$A$7:$R$38,5))</f>
        <v/>
      </c>
      <c r="I15" s="301" t="str">
        <f>IF($D15="","",VLOOKUP($D15,'[1]m glavni turnir žrebna lista'!$A$7:$R$38,14))</f>
        <v/>
      </c>
      <c r="J15" s="302"/>
      <c r="K15" s="303"/>
      <c r="L15" s="302"/>
      <c r="M15" s="339"/>
      <c r="N15" s="329" t="s">
        <v>237</v>
      </c>
      <c r="O15" s="343"/>
      <c r="P15" s="304"/>
      <c r="Q15" s="305"/>
      <c r="R15" s="308"/>
      <c r="T15" s="322" t="str">
        <f>'[1]glavni sodniki'!P29</f>
        <v xml:space="preserve"> </v>
      </c>
      <c r="U15" s="256" t="str">
        <f>IF($D15="","",VLOOKUP($D15,'[1]m glavni turnir žrebna lista'!$A$7:$R$38,2))</f>
        <v/>
      </c>
      <c r="V15" s="283">
        <v>9</v>
      </c>
      <c r="W15" s="283" t="str">
        <f>UPPER(IF($D23="","",VLOOKUP($D23,'[1]m glavni turnir žrebna lista'!$A$7:$R$38,3)))</f>
        <v/>
      </c>
      <c r="X15" s="283" t="str">
        <f>PROPER(IF($D23="","",VLOOKUP($D23,'[1]m glavni turnir žrebna lista'!$A$7:$R$38,4)))</f>
        <v/>
      </c>
      <c r="Y15" s="284" t="str">
        <f t="shared" si="0"/>
        <v/>
      </c>
      <c r="Z15" s="284" t="str">
        <f>IF(Y15="","",IF(AND($Q$63=1,U24=U23),30,IF(AND($Q$63=2,U24=U23),15,IF(AND($Q$63=3,U24=U23),10,""))))</f>
        <v/>
      </c>
      <c r="AA15" s="284" t="str">
        <f>IF(Z15="","",IF(AND($Q$63=1,U26=U24,U24=U23),60,IF(AND($Q$63=2,U26=U24,U24=U23),30,IF(AND($Q$63=3,U26=U24,U24=U23),20,""))))</f>
        <v/>
      </c>
      <c r="AB15" s="284" t="str">
        <f>IF(AA15="","",IF(AND($Q$63=1,U23=U24,U24=U26,U26=U30),120,IF(AND($Q$63=2,U23=U24,U24=U26,U26=U30),60,IF(AND($Q$63=3,U23=U24,U24=U26,U26=U30),40,""))))</f>
        <v/>
      </c>
      <c r="AC15" s="284" t="str">
        <f>IF(AB15="","",IF(AND($Q$63=1,$U$23=$U$24,$U$24=$U$26,$U$26=$U$30,$U$30=$U$22),120,IF(AND($Q$63=2,$U$23=$U$24,$U$24=$U$26,$U$26=$U$30,$U$30=$U$22),60,IF(AND($Q$63=3,$U$23=$U$24,$U$24=$U$26,$U$26=$U$30,$U$30=$U$22),40,""))))</f>
        <v/>
      </c>
      <c r="AD15" s="284" t="str">
        <f>IF(AC15="","",IF(AND($Q$63=1,$U$23=$U$24,$U$24=$U$26,$U$26=$U$30,$U$30=$U$22,$U$38=$U$22),120,IF(AND($Q$63=2,$U$23=$U$24,$U$24=$U$26,$U$26=$U$30,$U$30=$U$22,$U$38=$U$22),60,IF(AND($Q$63=3,$U$23=$U$24,$U$24=$U$26,$U$26=$U$30,$U$30=$U$22,$U$38=$U$22),40,""))))</f>
        <v/>
      </c>
      <c r="AE15" s="312">
        <f t="shared" si="1"/>
        <v>0</v>
      </c>
      <c r="AF15" s="262"/>
      <c r="AG15" s="313"/>
      <c r="AH15" s="313"/>
      <c r="AI15" s="313"/>
      <c r="AJ15" s="313"/>
    </row>
    <row r="16" spans="1:36" s="309" customFormat="1" ht="9.6" customHeight="1" thickBot="1" x14ac:dyDescent="0.25">
      <c r="A16" s="314"/>
      <c r="B16" s="315"/>
      <c r="C16" s="315"/>
      <c r="D16" s="331"/>
      <c r="E16" s="316"/>
      <c r="F16" s="316"/>
      <c r="G16" s="317"/>
      <c r="H16" s="318" t="s">
        <v>28</v>
      </c>
      <c r="I16" s="319"/>
      <c r="J16" s="327" t="s">
        <v>73</v>
      </c>
      <c r="K16" s="321">
        <f>IF(OR(I16="a",I16="as"),I15,IF(OR(I16="b",I16="bs"),I17,))</f>
        <v>0</v>
      </c>
      <c r="L16" s="302"/>
      <c r="M16" s="339"/>
      <c r="N16" s="304"/>
      <c r="O16" s="343"/>
      <c r="P16" s="304"/>
      <c r="Q16" s="305"/>
      <c r="R16" s="308"/>
      <c r="T16" s="344" t="str">
        <f>'[1]glavni sodniki'!P30</f>
        <v>Brez sodnika</v>
      </c>
      <c r="U16" s="256" t="str">
        <f>IF(OR(I16="a",I16="as"),C15,IF(OR(I16="b",I16="bs"),C17,""))</f>
        <v/>
      </c>
      <c r="V16" s="283">
        <v>10</v>
      </c>
      <c r="W16" s="337" t="str">
        <f>UPPER(IF($D25="","",VLOOKUP($D25,'[1]m glavni turnir žrebna lista'!$A$7:$R$38,3)))</f>
        <v/>
      </c>
      <c r="X16" s="337" t="str">
        <f>PROPER(IF($D25="","",VLOOKUP($D25,'[1]m glavni turnir žrebna lista'!$A$7:$R$38,4)))</f>
        <v/>
      </c>
      <c r="Y16" s="324" t="str">
        <f t="shared" si="0"/>
        <v/>
      </c>
      <c r="Z16" s="324" t="str">
        <f>IF(Y16="","",IF(AND($Q$63=1,U25=U24),30,IF(AND($Q$63=2,U25=U24),15,IF(AND($Q$63=3,U25=U24),10,""))))</f>
        <v/>
      </c>
      <c r="AA16" s="324" t="str">
        <f>IF(Z16="","",IF(AND($Q$63=1,U26=U25,U25=U24),60,IF(AND($Q$63=2,U26=U25,U25=U24),30,IF(AND($Q$63=3,U26=U25,U25=U24),20,""))))</f>
        <v/>
      </c>
      <c r="AB16" s="324" t="str">
        <f>IF(AA16="","",IF(AND($Q$63=1,U24=U25,U25=U26,U26=U30),120,IF(AND($Q$63=2,U24=U25,U25=U26,U26=U30),60,IF(AND($Q$63=3,U24=U25,U25=U26,U26=U30),40,""))))</f>
        <v/>
      </c>
      <c r="AC16" s="324" t="str">
        <f>IF(AB16="","",IF(AND($Q$63=1,$U$25=$U$24,$U$24=$U$26,$U$26=$U$30,$U$30=$U$22),120,IF(AND($Q$63=2,$U$25=$U$24,$U$24=$U$26,$U$26=$U$30,$U$30=$U$22),60,IF(AND($Q$63=3,$U$25=$U$24,$U$24=$U$26,$U$26=$U$30,$U$30=$U$22),40,""))))</f>
        <v/>
      </c>
      <c r="AD16" s="324" t="str">
        <f>IF(AC16="","",IF(AND($Q$63=1,$U$25=$U$24,$U$24=$U$26,$U$26=$U$30,$U$30=$U$22,$U$38=$U$22),120,IF(AND($Q$63=2,$U$25=$U$24,$U$24=$U$26,$U$26=$U$30,$U$30=$U$22,$U$38=$U$22),60,IF(AND($Q$63=3,$U$25=$U$24,$U$24=$U$26,$U$26=$U$30,$U$30=$U$22,$U$38=$U$22),40,""))))</f>
        <v/>
      </c>
      <c r="AE16" s="325">
        <f t="shared" si="1"/>
        <v>0</v>
      </c>
      <c r="AF16" s="262"/>
      <c r="AG16" s="313"/>
      <c r="AH16" s="313"/>
      <c r="AI16" s="313"/>
      <c r="AJ16" s="313"/>
    </row>
    <row r="17" spans="1:36" s="309" customFormat="1" ht="9.6" customHeight="1" x14ac:dyDescent="0.2">
      <c r="A17" s="314">
        <v>6</v>
      </c>
      <c r="B17" s="326" t="str">
        <f>IF($D17="","",VLOOKUP($D17,'[1]m glavni turnir žrebna lista'!$A$7:$R$38,17))</f>
        <v/>
      </c>
      <c r="C17" s="326" t="str">
        <f>IF($D17="","",VLOOKUP($D17,'[1]m glavni turnir žrebna lista'!$A$7:$R$38,2))</f>
        <v/>
      </c>
      <c r="D17" s="300"/>
      <c r="E17" s="327" t="str">
        <f>UPPER(IF($D17="","",VLOOKUP($D17,'[1]m glavni turnir žrebna lista'!$A$7:$R$38,3)))</f>
        <v/>
      </c>
      <c r="F17" s="327" t="str">
        <f>PROPER(IF($D17="","",VLOOKUP($D17,'[1]m glavni turnir žrebna lista'!$A$7:$R$38,4)))</f>
        <v/>
      </c>
      <c r="G17" s="327"/>
      <c r="H17" s="327" t="str">
        <f>IF($D17="","",VLOOKUP($D17,'[1]m glavni turnir žrebna lista'!$A$7:$R$38,5))</f>
        <v/>
      </c>
      <c r="I17" s="328" t="str">
        <f>IF($D17="","",VLOOKUP($D17,'[1]m glavni turnir žrebna lista'!$A$7:$R$38,14))</f>
        <v/>
      </c>
      <c r="J17" s="329"/>
      <c r="K17" s="330"/>
      <c r="L17" s="302"/>
      <c r="M17" s="339"/>
      <c r="N17" s="304"/>
      <c r="O17" s="343"/>
      <c r="P17" s="304"/>
      <c r="Q17" s="305"/>
      <c r="R17" s="308"/>
      <c r="U17" s="256" t="str">
        <f>IF($D17="","",VLOOKUP($D17,'[1]m glavni turnir žrebna lista'!$A$7:$R$38,2))</f>
        <v/>
      </c>
      <c r="V17" s="283">
        <v>11</v>
      </c>
      <c r="W17" s="283" t="str">
        <f>UPPER(IF($D27="","",VLOOKUP($D27,'[1]m glavni turnir žrebna lista'!$A$7:$R$38,3)))</f>
        <v/>
      </c>
      <c r="X17" s="283" t="str">
        <f>PROPER(IF($D27="","",VLOOKUP($D27,'[1]m glavni turnir žrebna lista'!$A$7:$R$38,4)))</f>
        <v/>
      </c>
      <c r="Y17" s="284" t="str">
        <f t="shared" si="0"/>
        <v/>
      </c>
      <c r="Z17" s="284" t="str">
        <f>IF(Y17="","",IF(AND($Q$63=1,U28=U27),30,IF(AND($Q$63=2,U28=U27),15,IF(AND($Q$63=3,U28=U27),10,""))))</f>
        <v/>
      </c>
      <c r="AA17" s="284" t="str">
        <f>IF(Z17="","",IF(AND($Q$63=1,U27=U26,U26=U28),60,IF(AND($Q$63=2,U27=U26,U26=U28),30,IF(AND($Q$63=3,U27=U26,U26=U28),20,""))))</f>
        <v/>
      </c>
      <c r="AB17" s="284" t="str">
        <f>IF(AA17="","",IF(AND($Q$63=1,U28=U27,U26=U27,U28=U30),120,IF(AND($Q$63=2,U28=U27,U26=U27,U28=U30),60,IF(AND($Q$63=3,U28=U26,U26=U27,U28=U30),40,""))))</f>
        <v/>
      </c>
      <c r="AC17" s="284" t="str">
        <f>IF(AB17="","",IF(AND($Q$63=1,$U$27=$U$28,$U$28=$U$26,$U$26=$U$30,$U$30=$U$22),120,IF(AND($Q$63=2,$U$27=$U$28,$U$28=$U$26,$U$26=$U$30,$U$30=$U$22),60,IF(AND($Q$63=3,$U$27=$U$28,$U$28=$U$26,$U$26=$U$30,$U$30=$U$22),40,""))))</f>
        <v/>
      </c>
      <c r="AD17" s="284" t="str">
        <f>IF(AC17="","",IF(AND($Q$63=1,$U$27=$U$28,$U$28=$U$26,$U$26=$U$30,$U$30=$U$22,$U$38=$U$22),120,IF(AND($Q$63=2,$U$27=$U$28,$U$28=$U$26,$U$26=$U$30,$U$30=$U$22,$U$38=$U$22),60,IF(AND($Q$63=3,$U$27=$U$28,$U$28=$U$26,$U$26=$U$30,$U$30=$U$22,$U$38=$U$22),40,""))))</f>
        <v/>
      </c>
      <c r="AE17" s="312">
        <f t="shared" si="1"/>
        <v>0</v>
      </c>
      <c r="AF17" s="262"/>
      <c r="AG17" s="313"/>
      <c r="AH17" s="313"/>
      <c r="AI17" s="313"/>
      <c r="AJ17" s="313"/>
    </row>
    <row r="18" spans="1:36" s="309" customFormat="1" ht="9.6" customHeight="1" x14ac:dyDescent="0.2">
      <c r="A18" s="314"/>
      <c r="B18" s="315"/>
      <c r="C18" s="315"/>
      <c r="D18" s="331"/>
      <c r="E18" s="316"/>
      <c r="F18" s="316"/>
      <c r="G18" s="317"/>
      <c r="H18" s="302"/>
      <c r="I18" s="332"/>
      <c r="J18" s="318" t="s">
        <v>28</v>
      </c>
      <c r="K18" s="333" t="s">
        <v>235</v>
      </c>
      <c r="L18" s="320" t="str">
        <f>UPPER(IF(OR(K18="a",K18="as"),J16,IF(OR(K18="b",K18="bs"),J20,)))</f>
        <v>BORKO BOJAN</v>
      </c>
      <c r="M18" s="345">
        <f>IF(OR(K18="a",K18="as"),K16,IF(OR(K18="b",K18="bs"),K20,))</f>
        <v>0</v>
      </c>
      <c r="N18" s="304"/>
      <c r="O18" s="343"/>
      <c r="P18" s="304"/>
      <c r="Q18" s="305"/>
      <c r="R18" s="308"/>
      <c r="U18" s="256" t="str">
        <f>IF(OR(K18="a",K18="as"),U16,IF(OR(K18="b",K18="bs"),U20,""))</f>
        <v/>
      </c>
      <c r="V18" s="283">
        <v>12</v>
      </c>
      <c r="W18" s="337" t="str">
        <f>UPPER(IF($D29="","",VLOOKUP($D29,'[1]m glavni turnir žrebna lista'!$A$7:$R$38,3)))</f>
        <v/>
      </c>
      <c r="X18" s="337" t="str">
        <f>PROPER(IF($D29="","",VLOOKUP($D29,'[1]m glavni turnir žrebna lista'!$A$7:$R$38,4)))</f>
        <v/>
      </c>
      <c r="Y18" s="324" t="str">
        <f t="shared" si="0"/>
        <v/>
      </c>
      <c r="Z18" s="324" t="str">
        <f>IF(Y18="","",IF(AND($Q$63=1,U29=U28),30,IF(AND($Q$63=2,U29=U28),15,IF(AND($Q$63=3,U29=U28),10,""))))</f>
        <v/>
      </c>
      <c r="AA18" s="324" t="str">
        <f>IF(Z18="","",IF(AND($Q$63=1,U28=U26,U28=U29),60,IF(AND($Q$63=2,U28=U26,U26=U29),30,IF(AND($Q$63=3,U28=U26,U26=U29),20,""))))</f>
        <v/>
      </c>
      <c r="AB18" s="324" t="str">
        <f>IF(AA18="","",IF(AND($Q$63=1,U29=U28,U26=U28,U29=U30),120,IF(AND($Q$63=2,U29=U28,U26=U28,U29=U30),60,IF(AND($Q$63=3,U29=U26,U26=U28,U29=U30),40,""))))</f>
        <v/>
      </c>
      <c r="AC18" s="324" t="str">
        <f>IF(AB18="","",IF(AND($Q$63=1,$U$29=$U$28,$U$28=$U$26,$U$26=$U$30,$U$30=$U$22),120,IF(AND($Q$63=2,$U$29=$U$28,$U$28=$U$26,$U$26=$U$30,$U$30=$U$22),60,IF(AND($Q$63=3,$U$29=$U$28,$U$28=$U$26,$U$26=$U$30,$U$30=$U$22),40,""))))</f>
        <v/>
      </c>
      <c r="AD18" s="324" t="str">
        <f>IF(AC18="","",IF(AND($Q$63=1,$U$29=$U$28,$U$28=$U$26,$U$26=$U$30,$U$30=$U$22,$U$38=$U$22),120,IF(AND($Q$63=2,$U$29=$U$28,$U$28=$U$26,$U$26=$U$30,$U$30=$U$22,$U$38=$U$22),60,IF(AND($Q$63=3,$U$29=$U$28,$U$28=$U$26,$U$26=$U$30,$U$30=$U$22,$U$38=$U$22),40,""))))</f>
        <v/>
      </c>
      <c r="AE18" s="325">
        <f t="shared" si="1"/>
        <v>0</v>
      </c>
      <c r="AF18" s="262"/>
      <c r="AG18" s="313"/>
      <c r="AH18" s="313"/>
      <c r="AI18" s="313"/>
      <c r="AJ18" s="313"/>
    </row>
    <row r="19" spans="1:36" s="309" customFormat="1" ht="9.6" customHeight="1" x14ac:dyDescent="0.2">
      <c r="A19" s="314">
        <v>7</v>
      </c>
      <c r="B19" s="326" t="str">
        <f>IF($D19="","",VLOOKUP($D19,'[1]m glavni turnir žrebna lista'!$A$7:$R$38,17))</f>
        <v/>
      </c>
      <c r="C19" s="326" t="str">
        <f>IF($D19="","",VLOOKUP($D19,'[1]m glavni turnir žrebna lista'!$A$7:$R$38,2))</f>
        <v/>
      </c>
      <c r="D19" s="300"/>
      <c r="E19" s="327" t="str">
        <f>UPPER(IF($D19="","",VLOOKUP($D19,'[1]m glavni turnir žrebna lista'!$A$7:$R$38,3)))</f>
        <v/>
      </c>
      <c r="F19" s="327" t="str">
        <f>PROPER(IF($D19="","",VLOOKUP($D19,'[1]m glavni turnir žrebna lista'!$A$7:$R$38,4)))</f>
        <v/>
      </c>
      <c r="G19" s="327"/>
      <c r="H19" s="327" t="str">
        <f>IF($D19="","",VLOOKUP($D19,'[1]m glavni turnir žrebna lista'!$A$7:$R$38,5))</f>
        <v/>
      </c>
      <c r="I19" s="301" t="str">
        <f>IF($D19="","",VLOOKUP($D19,'[1]m glavni turnir žrebna lista'!$A$7:$R$38,14))</f>
        <v/>
      </c>
      <c r="J19" s="302"/>
      <c r="K19" s="338"/>
      <c r="L19" s="329" t="s">
        <v>236</v>
      </c>
      <c r="M19" s="336"/>
      <c r="N19" s="304"/>
      <c r="O19" s="343"/>
      <c r="P19" s="304"/>
      <c r="Q19" s="305"/>
      <c r="R19" s="308"/>
      <c r="U19" s="256" t="str">
        <f>IF($D19="","",VLOOKUP($D19,'[1]m glavni turnir žrebna lista'!$A$7:$R$38,2))</f>
        <v/>
      </c>
      <c r="V19" s="283">
        <v>13</v>
      </c>
      <c r="W19" s="283" t="str">
        <f>UPPER(IF($D31="","",VLOOKUP($D31,'[1]m glavni turnir žrebna lista'!$A$7:$R$38,3)))</f>
        <v/>
      </c>
      <c r="X19" s="283" t="str">
        <f>PROPER(IF($D31="","",VLOOKUP($D31,'[1]m glavni turnir žrebna lista'!$A$7:$R$38,4)))</f>
        <v/>
      </c>
      <c r="Y19" s="284" t="str">
        <f t="shared" si="0"/>
        <v/>
      </c>
      <c r="Z19" s="284" t="str">
        <f>IF(Y19="","",IF(AND($Q$63=1,U32=U31),30,IF(AND($Q$63=2,U32=U31),15,IF(AND($Q$63=3,U32=U31),10,""))))</f>
        <v/>
      </c>
      <c r="AA19" s="284" t="str">
        <f>IF(Z19="","",IF(AND($Q$63=1,U34=U32,U32=U31),60,IF(AND($Q$63=2,U34=U32,U32=U31),30,IF(AND($Q$63=3,U34=U32,U32=U31),20,""))))</f>
        <v/>
      </c>
      <c r="AB19" s="284" t="str">
        <f>IF(AA19="","",IF(AND($Q$63=1,U31=U32,U32=U34,U30=U34),120,IF(AND($Q$63=2,U31=U32,U32=U34,U30=U34),60,IF(AND($Q$63=3,U31=U32,U32=U34,U30=U34),40,""))))</f>
        <v/>
      </c>
      <c r="AC19" s="284" t="str">
        <f>IF(AB19="","",IF(AND($Q$63=1,$U$31=$U$32,$U$32=$U$34,$U$34=$U$30,$U$30=$U$22),120,IF(AND($Q$63=2,$U$31=$U$32,$U$32=$U$34,$U$34=$U$30,$U$30=$U$22),60,IF(AND($Q$63=3,$U$31=$U$32,$U$32=$U$34,$U$34=$U$30,$U$30=$U$22),40,""))))</f>
        <v/>
      </c>
      <c r="AD19" s="284" t="str">
        <f>IF(AC19="","",IF(AND($Q$63=1,$U$31=$U$32,$U$32=$U$34,$U$34=$U$30,$U$30=$U$22,$U$38=$U$22),120,IF(AND($Q$63=2,$U$31=$U$32,$U$32=$U$34,$U$34=$U$30,$U$30=$U$22,$U$38=$U$22),60,IF(AND($Q$63=3,$U$31=$U$32,$U$32=$U$34,$U$34=$U$30,$U$30=$U$22,$U$38=$U$22),40,""))))</f>
        <v/>
      </c>
      <c r="AE19" s="312">
        <f t="shared" si="1"/>
        <v>0</v>
      </c>
      <c r="AF19" s="262"/>
      <c r="AG19" s="313"/>
      <c r="AH19" s="313"/>
      <c r="AI19" s="313"/>
      <c r="AJ19" s="313"/>
    </row>
    <row r="20" spans="1:36" s="309" customFormat="1" ht="9.6" customHeight="1" x14ac:dyDescent="0.2">
      <c r="A20" s="314"/>
      <c r="B20" s="315"/>
      <c r="C20" s="315"/>
      <c r="D20" s="315"/>
      <c r="E20" s="316"/>
      <c r="F20" s="316"/>
      <c r="G20" s="317"/>
      <c r="H20" s="318" t="s">
        <v>28</v>
      </c>
      <c r="I20" s="319"/>
      <c r="J20" s="320" t="s">
        <v>74</v>
      </c>
      <c r="K20" s="346">
        <f>IF(OR(I20="a",I20="as"),I19,IF(OR(I20="b",I20="bs"),I21,))</f>
        <v>0</v>
      </c>
      <c r="L20" s="302"/>
      <c r="M20" s="336"/>
      <c r="N20" s="304"/>
      <c r="O20" s="343"/>
      <c r="P20" s="304"/>
      <c r="Q20" s="305"/>
      <c r="R20" s="308"/>
      <c r="U20" s="256" t="str">
        <f>IF(OR(I20="a",I20="as"),C19,IF(OR(I20="b",I20="bs"),C21,""))</f>
        <v/>
      </c>
      <c r="V20" s="283">
        <v>14</v>
      </c>
      <c r="W20" s="337" t="str">
        <f>UPPER(IF($D33="","",VLOOKUP($D33,'[1]m glavni turnir žrebna lista'!$A$7:$R$38,3)))</f>
        <v/>
      </c>
      <c r="X20" s="337" t="str">
        <f>PROPER(IF($D33="","",VLOOKUP($D33,'[1]m glavni turnir žrebna lista'!$A$7:$R$38,4)))</f>
        <v/>
      </c>
      <c r="Y20" s="324" t="str">
        <f t="shared" si="0"/>
        <v/>
      </c>
      <c r="Z20" s="324" t="str">
        <f>IF(Y20="","",IF(AND($Q$63=1,U33=U32),30,IF(AND($Q$63=2,U33=U32),15,IF(AND($Q$63=3,U33=U32),10,""))))</f>
        <v/>
      </c>
      <c r="AA20" s="324" t="str">
        <f>IF(Z20="","",IF(AND($Q$63=1,U34=U33,U33=U32),60,IF(AND($Q$63=2,U34=U33,U33=U32),30,IF(AND($Q$63=3,U34=U33,U33=U32),20,""))))</f>
        <v/>
      </c>
      <c r="AB20" s="324" t="str">
        <f>IF(AA20="","",IF(AND($Q$63=1,U32=U33,U33=U30,U30=U34),120,IF(AND($Q$63=2,U32=U33,U33=U30,U30=U34),60,IF(AND($Q$63=3,U32=U33,U33=U30,U30=U34),40,""))))</f>
        <v/>
      </c>
      <c r="AC20" s="324" t="str">
        <f>IF(AB20="","",IF(AND($Q$63=1,$U$33=$U$32,$U$32=$U$34,$U$34=$U$30,$U$30=$U$22),120,IF(AND($Q$63=2,$U$33=$U$32,$U$32=$U$34,$U$34=$U$30,$U$30=$U$22),60,IF(AND($Q$63=3,$U$33=$U$32,$U$32=$U$34,$U$34=$U$30,$U$30=$U$22),40,""))))</f>
        <v/>
      </c>
      <c r="AD20" s="324" t="str">
        <f>IF(AC20="","",IF(AND($Q$63=1,$U$33=$U$32,$U$32=$U$34,$U$34=$U$30,$U$30=$U$22,$U$38=$U$22),120,IF(AND($Q$63=2,$U$33=$U$32,$U$32=$U$34,$U$34=$U$30,$U$30=$U$22,$U$38=$U$22),60,IF(AND($Q$63=3,$U$33=$U$32,$U$32=$U$34,$U$34=$U$30,$U$30=$U$22,$U$38=$U$22),40,""))))</f>
        <v/>
      </c>
      <c r="AE20" s="325">
        <f t="shared" si="1"/>
        <v>0</v>
      </c>
      <c r="AF20" s="262"/>
      <c r="AG20" s="313"/>
      <c r="AH20" s="313"/>
      <c r="AI20" s="313"/>
      <c r="AJ20" s="313"/>
    </row>
    <row r="21" spans="1:36" s="309" customFormat="1" ht="9.6" customHeight="1" x14ac:dyDescent="0.2">
      <c r="A21" s="298">
        <v>8</v>
      </c>
      <c r="B21" s="299" t="str">
        <f>IF($D21="","",VLOOKUP($D21,'[1]m glavni turnir žrebna lista'!$A$7:$R$38,17))</f>
        <v/>
      </c>
      <c r="C21" s="299" t="str">
        <f>IF($D21="","",VLOOKUP($D21,'[1]m glavni turnir žrebna lista'!$A$7:$R$38,2))</f>
        <v/>
      </c>
      <c r="D21" s="300"/>
      <c r="E21" s="299" t="s">
        <v>153</v>
      </c>
      <c r="F21" s="299" t="s">
        <v>213</v>
      </c>
      <c r="G21" s="299"/>
      <c r="H21" s="299" t="str">
        <f>IF($D21="","",VLOOKUP($D21,'[1]m glavni turnir žrebna lista'!$A$7:$R$38,5))</f>
        <v/>
      </c>
      <c r="I21" s="328" t="str">
        <f>IF($D21="","",VLOOKUP($D21,'[1]m glavni turnir žrebna lista'!$A$7:$R$38,14))</f>
        <v/>
      </c>
      <c r="J21" s="329"/>
      <c r="K21" s="303"/>
      <c r="L21" s="302"/>
      <c r="M21" s="336"/>
      <c r="N21" s="304"/>
      <c r="O21" s="343"/>
      <c r="P21" s="304"/>
      <c r="Q21" s="305"/>
      <c r="R21" s="308"/>
      <c r="U21" s="256" t="str">
        <f>IF($D21="","",VLOOKUP($D21,'[1]m glavni turnir žrebna lista'!$A$7:$R$38,2))</f>
        <v/>
      </c>
      <c r="V21" s="283">
        <v>15</v>
      </c>
      <c r="W21" s="283" t="str">
        <f>UPPER(IF($D35="","",VLOOKUP($D35,'[1]m glavni turnir žrebna lista'!$A$7:$R$38,3)))</f>
        <v/>
      </c>
      <c r="X21" s="283" t="str">
        <f>PROPER(IF($D35="","",VLOOKUP($D35,'[1]m glavni turnir žrebna lista'!$A$7:$R$38,4)))</f>
        <v/>
      </c>
      <c r="Y21" s="284" t="str">
        <f t="shared" si="0"/>
        <v/>
      </c>
      <c r="Z21" s="284" t="str">
        <f>IF(Y21="","",IF(AND($Q$63=1,U36=U35),30,IF(AND($Q$63=2,U36=U35),15,IF(AND($Q$63=3,U36=U35),10,""))))</f>
        <v/>
      </c>
      <c r="AA21" s="284" t="str">
        <f>IF(Z21="","",IF(AND($Q$63=1,U35=U34,U34=U36),60,IF(AND($Q$63=2,U35=U34,U34=U36),30,IF(AND($Q$63=3,U35=U34,U34=U36),20,""))))</f>
        <v/>
      </c>
      <c r="AB21" s="284" t="str">
        <f>IF(AA21="","",IF(AND($Q$63=1,U30=U34,U34=U35,U35=U36),120,IF(AND($Q$63=2,U30=U34,U34=U35,U35=U36),60,IF(AND($Q$63=3,U30=U34,U34=U35,U35=U36),40,""))))</f>
        <v/>
      </c>
      <c r="AC21" s="284" t="str">
        <f>IF(AB21="","",IF(AND($Q$63=1,$U$35=$U$36,$U$36=$U$34,$U$34=$U$30,$U$30=$U$22),120,IF(AND($Q$63=2,$U$35=$U$36,$U$36=$U$34,$U$34=$U$30,$U$30=$U$22),60,IF(AND($Q$63=3,$U$35=$U$36,$U$36=$U$34,$U$34=$U$30,$U$30=$U$22),40,""))))</f>
        <v/>
      </c>
      <c r="AD21" s="284" t="str">
        <f>IF(AC21="","",IF(AND($Q$63=1,$U$35=$U$36,$U$36=$U$34,$U$34=$U$30,$U$30=$U$22,$U$38=$U$22),120,IF(AND($Q$63=2,$U$35=$U$36,$U$36=$U$34,$U$34=$U$30,$U$30=$U$22,$U$38=$U$22),60,IF(AND($Q$63=3,$U$35=$U$36,$U$36=$U$34,$U$34=$U$30,$U$30=$U$22,$U$38=$U$22),40,""))))</f>
        <v/>
      </c>
      <c r="AE21" s="312">
        <f t="shared" si="1"/>
        <v>0</v>
      </c>
      <c r="AF21" s="262"/>
      <c r="AG21" s="313"/>
      <c r="AH21" s="313"/>
      <c r="AI21" s="313"/>
      <c r="AJ21" s="313"/>
    </row>
    <row r="22" spans="1:36" s="309" customFormat="1" ht="9.6" customHeight="1" x14ac:dyDescent="0.2">
      <c r="A22" s="314"/>
      <c r="B22" s="315"/>
      <c r="C22" s="315"/>
      <c r="D22" s="315"/>
      <c r="E22" s="342"/>
      <c r="F22" s="342"/>
      <c r="G22" s="347"/>
      <c r="H22" s="342"/>
      <c r="I22" s="332"/>
      <c r="J22" s="302"/>
      <c r="K22" s="303"/>
      <c r="L22" s="302"/>
      <c r="M22" s="336"/>
      <c r="N22" s="318" t="s">
        <v>28</v>
      </c>
      <c r="O22" s="333" t="s">
        <v>246</v>
      </c>
      <c r="P22" s="320" t="str">
        <f>UPPER(IF(OR(O22="a",O22="as"),N14,IF(OR(O22="b",O22="bs"),N30,)))</f>
        <v>BELIŠ IVO</v>
      </c>
      <c r="Q22" s="348">
        <f>IF(OR(O22="a",O22="as"),O14,IF(OR(O22="b",O22="bs"),O30,))</f>
        <v>0</v>
      </c>
      <c r="R22" s="308"/>
      <c r="U22" s="256" t="str">
        <f>IF(OR(O22="a",O22="as"),$U$14,IF(OR(O22="b",O22="bs"),U30,""))</f>
        <v/>
      </c>
      <c r="V22" s="283">
        <v>16</v>
      </c>
      <c r="W22" s="337" t="str">
        <f>UPPER(IF($D37="","",VLOOKUP($D37,'[1]m glavni turnir žrebna lista'!$A$7:$R$38,3)))</f>
        <v/>
      </c>
      <c r="X22" s="337" t="str">
        <f>PROPER(IF($D37="","",VLOOKUP($D37,'[1]m glavni turnir žrebna lista'!$A$7:$R$38,4)))</f>
        <v/>
      </c>
      <c r="Y22" s="324" t="str">
        <f t="shared" si="0"/>
        <v/>
      </c>
      <c r="Z22" s="324" t="str">
        <f>IF(Y22="","",IF(AND($Q$63=1,U37=U36),30,IF(AND($Q$63=2,U37=U36),15,IF(AND($Q$63=3,U37=U36),10,""))))</f>
        <v/>
      </c>
      <c r="AA22" s="324" t="str">
        <f>IF(Z22="","",IF(AND($Q$63=1,U36=U34,U34=U37),60,IF(AND($Q$63=2,U36=U34,U34=U37),30,IF(AND($Q$63=3,U36=U34,U34=U37),20,""))))</f>
        <v/>
      </c>
      <c r="AB22" s="324" t="str">
        <f>IF(AA22="","",IF(AND($Q$63=1,U30=U34,U34=U36,U36=U37),120,IF(AND($Q$63=2,U30=U34,U34=U36,U36=U37),60,IF(AND($Q$63=3,U30=U34,U34=U36,U36=U37),40,""))))</f>
        <v/>
      </c>
      <c r="AC22" s="324" t="str">
        <f>IF(AB22="","",IF(AND($Q$63=1,$U$37=$U$36,$U$36=$U$34,$U$34=$U$30,$U$30=$U$22),120,IF(AND($Q$63=2,$U$37=$U$36,$U$36=$U$34,$U$34=$U$30,$U$30=$U$22),60,IF(AND($Q$63=3,$U$37=$U$36,$U$36=$U$34,$U$34=$U$30,$U$30=$U$22),40,""))))</f>
        <v/>
      </c>
      <c r="AD22" s="324" t="str">
        <f>IF(AC22="","",IF(AND($Q$63=1,$U$37=$U$36,$U$36=$U$34,$U$34=$U$30,$U$30=$U$22,$U$38=$U$22),120,IF(AND($Q$63=2,$U$37=$U$36,$U$36=$U$34,$U$34=$U$30,$U$30=$U$22,$U$38=$U$22),60,IF(AND($Q$63=3,$U$37=$U$36,$U$36=$U$34,$U$34=$U$30,$U$30=$U$22,$U$38=$U$22),40,""))))</f>
        <v/>
      </c>
      <c r="AE22" s="325">
        <f t="shared" si="1"/>
        <v>0</v>
      </c>
      <c r="AF22" s="262"/>
      <c r="AG22" s="313"/>
      <c r="AH22" s="313"/>
      <c r="AI22" s="313"/>
      <c r="AJ22" s="313"/>
    </row>
    <row r="23" spans="1:36" s="309" customFormat="1" ht="9.6" customHeight="1" x14ac:dyDescent="0.2">
      <c r="A23" s="298">
        <v>9</v>
      </c>
      <c r="B23" s="299" t="str">
        <f>IF($D23="","",VLOOKUP($D23,'[1]m glavni turnir žrebna lista'!$A$7:$R$38,17))</f>
        <v/>
      </c>
      <c r="C23" s="299" t="str">
        <f>IF($D23="","",VLOOKUP($D23,'[1]m glavni turnir žrebna lista'!$A$7:$R$38,2))</f>
        <v/>
      </c>
      <c r="D23" s="300"/>
      <c r="E23" s="299" t="s">
        <v>176</v>
      </c>
      <c r="F23" s="299" t="s">
        <v>206</v>
      </c>
      <c r="G23" s="299"/>
      <c r="H23" s="299" t="str">
        <f>IF($D23="","",VLOOKUP($D23,'[1]m glavni turnir žrebna lista'!$A$7:$R$38,5))</f>
        <v/>
      </c>
      <c r="I23" s="301" t="str">
        <f>IF($D23="","",VLOOKUP($D23,'[1]m glavni turnir žrebna lista'!$A$7:$R$38,14))</f>
        <v/>
      </c>
      <c r="J23" s="302"/>
      <c r="K23" s="303"/>
      <c r="L23" s="302"/>
      <c r="M23" s="336"/>
      <c r="N23" s="304"/>
      <c r="O23" s="343"/>
      <c r="P23" s="329" t="s">
        <v>273</v>
      </c>
      <c r="Q23" s="343"/>
      <c r="R23" s="308"/>
      <c r="U23" s="256" t="str">
        <f>IF($D23="","",VLOOKUP($D23,'[1]m glavni turnir žrebna lista'!$A$7:$R$38,2))</f>
        <v/>
      </c>
      <c r="V23" s="283">
        <v>17</v>
      </c>
      <c r="W23" s="283" t="str">
        <f>UPPER(IF($D39="","",VLOOKUP($D39,'[1]m glavni turnir žrebna lista'!$A$7:$R$38,3)))</f>
        <v/>
      </c>
      <c r="X23" s="283" t="str">
        <f>PROPER(IF($D39="","",VLOOKUP($D39,'[1]m glavni turnir žrebna lista'!$A$7:$R$38,4)))</f>
        <v/>
      </c>
      <c r="Y23" s="284" t="str">
        <f t="shared" si="0"/>
        <v/>
      </c>
      <c r="Z23" s="284" t="str">
        <f>IF(Y23="","",IF(AND($Q$63=1,U40=U39),30,IF(AND($Q$63=2,U40=U39),15,IF(AND($Q$63=3,U40=U39),10,""))))</f>
        <v/>
      </c>
      <c r="AA23" s="284" t="str">
        <f>IF(Z23="","",IF(AND($Q$63=1,U39=U40,U40=U42),60,IF(AND($Q$63=2,U39=U40,U40=U42),30,IF(AND($Q$63=3,U39=U40,U40=U42),20,""))))</f>
        <v/>
      </c>
      <c r="AB23" s="284" t="str">
        <f>IF(AA23="","",IF(AND($Q$63=1,U46=U42,U42=U40,U40=U39),120,IF(AND($Q$63=2,U46=U42,U42=U40,U40=U39),60,IF(AND($Q$63=3,U46=U42,U42=U40,U40=U39),40,""))))</f>
        <v/>
      </c>
      <c r="AC23" s="284" t="str">
        <f>IF(AB23="","",IF(AND($Q$63=1,$U$39=$U$40,$U$40=$U$42,$U$42=$U$46,$U$46=$U$54),120,IF(AND($Q$63=2,$U$39=$U$40,$U$40=$U$42,$U$42=$U$46,$U$46=$U$54),60,IF(AND($Q$63=3,$U$39=$U$40,$U$40=$U$42,$U$42=$U$46,$U$46=$U$54),40,""))))</f>
        <v/>
      </c>
      <c r="AD23" s="284" t="str">
        <f>IF(AC23="","",IF(AND($Q$63=1,$U$39=$U$40,$U$40=$U$42,$U$42=$U$46,$U$46=$U$54,$U$38=$U$54),120,IF(AND($Q$63=2,$U$39=$U$40,$U$40=$U$42,$U$42=$U$46,$U$46=$U$54,$U$38=$U$54),60,IF(AND($Q$63=3,$U$39=$U$40,$U$40=$U$42,$U$42=$U$46,$U$46=$U$54,$U$38=$U$54),40,""))))</f>
        <v/>
      </c>
      <c r="AE23" s="312">
        <f t="shared" si="1"/>
        <v>0</v>
      </c>
      <c r="AF23" s="262"/>
      <c r="AG23" s="313"/>
      <c r="AH23" s="313"/>
      <c r="AI23" s="313"/>
      <c r="AJ23" s="313"/>
    </row>
    <row r="24" spans="1:36" s="309" customFormat="1" ht="9.6" customHeight="1" x14ac:dyDescent="0.2">
      <c r="A24" s="314"/>
      <c r="B24" s="315"/>
      <c r="C24" s="315"/>
      <c r="D24" s="315"/>
      <c r="E24" s="316"/>
      <c r="F24" s="316"/>
      <c r="G24" s="317"/>
      <c r="H24" s="318" t="s">
        <v>28</v>
      </c>
      <c r="I24" s="319"/>
      <c r="J24" s="320" t="str">
        <f>UPPER(IF(OR(I24="a",I24="as"),E23,IF(OR(I24="b",I24="bs"),E25,)))</f>
        <v/>
      </c>
      <c r="K24" s="321">
        <f>IF(OR(I24="a",I24="as"),I23,IF(OR(I24="b",I24="bs"),I25,))</f>
        <v>0</v>
      </c>
      <c r="L24" s="302"/>
      <c r="M24" s="336"/>
      <c r="N24" s="304"/>
      <c r="O24" s="343"/>
      <c r="P24" s="304"/>
      <c r="Q24" s="343"/>
      <c r="R24" s="308"/>
      <c r="U24" s="256" t="str">
        <f>IF(OR(I24="a",I24="as"),C23,IF(OR(I24="b",I24="bs"),C25,""))</f>
        <v/>
      </c>
      <c r="V24" s="283">
        <v>18</v>
      </c>
      <c r="W24" s="337" t="str">
        <f>UPPER(IF($D41="","",VLOOKUP($D41,'[1]m glavni turnir žrebna lista'!$A$7:$R$38,3)))</f>
        <v/>
      </c>
      <c r="X24" s="337" t="str">
        <f>PROPER(IF($D41="","",VLOOKUP($D41,'[1]m glavni turnir žrebna lista'!$A$7:$R$38,4)))</f>
        <v/>
      </c>
      <c r="Y24" s="324" t="str">
        <f t="shared" si="0"/>
        <v/>
      </c>
      <c r="Z24" s="324" t="str">
        <f>IF(Y24="","",IF(AND($Q$63=1,U41=U40),30,IF(AND($Q$63=2,U41=U40),15,IF(AND($Q$63=3,U41=U40),10,""))))</f>
        <v/>
      </c>
      <c r="AA24" s="324" t="str">
        <f>IF(Z24="","",IF(AND($Q$63=1,U40=U41,U41=U42),60,IF(AND($Q$63=2,U40=U41,U41=U42),30,IF(AND($Q$63=3,U40=U41,U41=U42),20,""))))</f>
        <v/>
      </c>
      <c r="AB24" s="324" t="str">
        <f>IF(AA24="","",IF(AND($Q$63=1,U46=U42,U42=U40,U40=U41),120,IF(AND($Q$63=2,U46=U42,U42=U40,U40=U41),60,IF(AND($Q$63=3,U46=U42,U42=U40,U41=U40),40,""))))</f>
        <v/>
      </c>
      <c r="AC24" s="324" t="str">
        <f>IF(AB24="","",IF(AND($Q$63=1,$U$41=$U$40,$U$40=$U$42,$U$42=$U$46,$U$46=$U$54),120,IF(AND($Q$63=2,$U$41=$U$40,$U$40=$U$42,$U$42=$U$46,$U$46=$U$54),60,IF(AND($Q$63=3,$U$41=$U$40,$U$40=$U$42,$U$42=$U$46,$U$46=$U$54),40,""))))</f>
        <v/>
      </c>
      <c r="AD24" s="324" t="str">
        <f>IF(AC24="","",IF(AND($Q$63=1,$U$41=$U$40,$U$40=$U$42,$U$42=$U$46,$U$46=$U$54,$U$38=$U$54),120,IF(AND($Q$63=2,$U$41=$U$40,$U$40=$U$42,$U$42=$U$46,$U$46=$U$54,$U$38=$U$54),60,IF(AND($Q$63=3,$U$41=$U$40,$U$40=$U$42,$U$42=$U$46,$U$46=$U$54,$U$38=$U$54),40,""))))</f>
        <v/>
      </c>
      <c r="AE24" s="325">
        <f t="shared" si="1"/>
        <v>0</v>
      </c>
      <c r="AF24" s="262"/>
      <c r="AG24" s="313"/>
      <c r="AH24" s="313"/>
      <c r="AI24" s="313"/>
      <c r="AJ24" s="313"/>
    </row>
    <row r="25" spans="1:36" s="309" customFormat="1" ht="9.6" customHeight="1" x14ac:dyDescent="0.2">
      <c r="A25" s="314">
        <v>10</v>
      </c>
      <c r="B25" s="326" t="str">
        <f>IF($D25="","",VLOOKUP($D25,'[1]m glavni turnir žrebna lista'!$A$7:$R$38,17))</f>
        <v/>
      </c>
      <c r="C25" s="326" t="str">
        <f>IF($D25="","",VLOOKUP($D25,'[1]m glavni turnir žrebna lista'!$A$7:$R$38,2))</f>
        <v/>
      </c>
      <c r="D25" s="300"/>
      <c r="E25" s="327" t="str">
        <f>UPPER(IF($D25="","",VLOOKUP($D25,'[1]m glavni turnir žrebna lista'!$A$7:$R$38,3)))</f>
        <v/>
      </c>
      <c r="F25" s="327" t="str">
        <f>PROPER(IF($D25="","",VLOOKUP($D25,'[1]m glavni turnir žrebna lista'!$A$7:$R$38,4)))</f>
        <v/>
      </c>
      <c r="G25" s="327"/>
      <c r="H25" s="327" t="str">
        <f>IF($D25="","",VLOOKUP($D25,'[1]m glavni turnir žrebna lista'!$A$7:$R$38,5))</f>
        <v/>
      </c>
      <c r="I25" s="328" t="str">
        <f>IF($D25="","",VLOOKUP($D25,'[1]m glavni turnir žrebna lista'!$A$7:$R$38,14))</f>
        <v/>
      </c>
      <c r="J25" s="329"/>
      <c r="K25" s="330"/>
      <c r="L25" s="302"/>
      <c r="M25" s="336"/>
      <c r="N25" s="304"/>
      <c r="O25" s="343"/>
      <c r="P25" s="304"/>
      <c r="Q25" s="343"/>
      <c r="R25" s="308"/>
      <c r="U25" s="256" t="str">
        <f>IF($D25="","",VLOOKUP($D25,'[1]m glavni turnir žrebna lista'!$A$7:$R$38,2))</f>
        <v/>
      </c>
      <c r="V25" s="283">
        <v>19</v>
      </c>
      <c r="W25" s="283" t="str">
        <f>UPPER(IF($D43="","",VLOOKUP($D43,'[1]m glavni turnir žrebna lista'!$A$7:$R$38,3)))</f>
        <v/>
      </c>
      <c r="X25" s="283" t="str">
        <f>PROPER(IF($D43="","",VLOOKUP($D43,'[1]m glavni turnir žrebna lista'!$A$7:$R$38,4)))</f>
        <v/>
      </c>
      <c r="Y25" s="284" t="str">
        <f t="shared" si="0"/>
        <v/>
      </c>
      <c r="Z25" s="284" t="str">
        <f>IF(Y25="","",IF(AND($Q$63=1,U44=U43),30,IF(AND($Q$63=2,U44=U43),15,IF(AND($Q$63=3,U44=U43),10,""))))</f>
        <v/>
      </c>
      <c r="AA25" s="284" t="str">
        <f>IF(Z25="","",IF(AND($Q$63=1,U44=U42,U44=U43),60,IF(AND($Q$63=2,U42=U44,U44=U43),30,IF(AND($Q$63=3,U42=U44,U44=U43),20,""))))</f>
        <v/>
      </c>
      <c r="AB25" s="284" t="str">
        <f>IF(AA25="","",IF(AND($Q$63=1,U46=U42,U42=U44,U44=U43),120,IF(AND($Q$63=2,U46=U42,U42=U44,U44=U43),60,IF(AND($Q$63=3,U46=U42,U42=U44,U44=U43),40,""))))</f>
        <v/>
      </c>
      <c r="AC25" s="284" t="str">
        <f>IF(AB25="","",IF(AND($Q$63=1,$U$43=$U$44,$U$44=$U$42,$U$42=$U$46,$U$46=$U$54),120,IF(AND($Q$63=2,$U$43=$U$44,$U$44=$U$42,$U$42=$U$46,$U$46=$U$54),60,IF(AND($Q$63=3,$U$43=$U$44,$U$44=$U$42,$U$42=$U$46,$U$46=$U$54),40,""))))</f>
        <v/>
      </c>
      <c r="AD25" s="284" t="str">
        <f>IF(AC25="","",IF(AND($Q$63=1,$U$43=$U$44,$U$44=$U$42,$U$42=$U$46,$U$46=$U$54,$U$38=$U$54),120,IF(AND($Q$63=2,$U$43=$U$44,$U$44=$U$42,$U$42=$U$46,$U$46=$U$54,$U$38=$U$54),60,IF(AND($Q$63=3,$U$43=$U$44,$U$44=$U$42,$U$42=$U$46,$U$46=$U$54,$U$38=$U$54),40,""))))</f>
        <v/>
      </c>
      <c r="AE25" s="312">
        <f t="shared" si="1"/>
        <v>0</v>
      </c>
      <c r="AF25" s="262"/>
      <c r="AG25" s="313"/>
      <c r="AH25" s="313"/>
      <c r="AI25" s="313"/>
      <c r="AJ25" s="313"/>
    </row>
    <row r="26" spans="1:36" s="309" customFormat="1" ht="9.6" customHeight="1" x14ac:dyDescent="0.2">
      <c r="A26" s="314"/>
      <c r="B26" s="315"/>
      <c r="C26" s="315"/>
      <c r="D26" s="331"/>
      <c r="E26" s="316"/>
      <c r="F26" s="316"/>
      <c r="G26" s="317"/>
      <c r="H26" s="316"/>
      <c r="I26" s="332"/>
      <c r="J26" s="318" t="s">
        <v>28</v>
      </c>
      <c r="K26" s="333"/>
      <c r="L26" s="320" t="s">
        <v>75</v>
      </c>
      <c r="M26" s="334">
        <f>IF(OR(K26="a",K26="as"),K24,IF(OR(K26="b",K26="bs"),K28,))</f>
        <v>0</v>
      </c>
      <c r="N26" s="304"/>
      <c r="O26" s="343"/>
      <c r="P26" s="304"/>
      <c r="Q26" s="343"/>
      <c r="R26" s="308"/>
      <c r="U26" s="256" t="str">
        <f>IF(OR(K26="a",K26="as"),U24,IF(OR(K26="b",K26="bs"),U28,""))</f>
        <v/>
      </c>
      <c r="V26" s="283">
        <v>20</v>
      </c>
      <c r="W26" s="337" t="str">
        <f>UPPER(IF($D45="","",VLOOKUP($D45,'[1]m glavni turnir žrebna lista'!$A$7:$R$38,3)))</f>
        <v/>
      </c>
      <c r="X26" s="337" t="str">
        <f>PROPER(IF($D45="","",VLOOKUP($D45,'[1]m glavni turnir žrebna lista'!$A$7:$R$38,4)))</f>
        <v/>
      </c>
      <c r="Y26" s="324" t="str">
        <f t="shared" si="0"/>
        <v/>
      </c>
      <c r="Z26" s="324" t="str">
        <f>IF(Y26="","",IF(AND($Q$63=1,U45=U44),30,IF(AND($Q$63=2,U45=U44),15,IF(AND($Q$63=3,U45=U44),10,""))))</f>
        <v/>
      </c>
      <c r="AA26" s="324" t="str">
        <f>IF(Z26="","",IF(AND($Q$63=1,U45=U42,U45=U44),60,IF(AND($Q$63=2,U42=U45,U45=U44),30,IF(AND($Q$63=3,U42=U45,U45=U44),20,""))))</f>
        <v/>
      </c>
      <c r="AB26" s="324" t="str">
        <f>IF(AA26="","",IF(AND($Q$63=1,U46=U42,U42=U44,U45=U44),120,IF(AND($Q$63=2,U46=U42,U42=U44,U45=U44),60,IF(AND($Q$63=3,U46=U42,U42=U44,U45=U44),40,""))))</f>
        <v/>
      </c>
      <c r="AC26" s="324" t="str">
        <f>IF(AB26="","",IF(AND($Q$63=1,$U$45=$U$44,$U$44=$U$42,$U$42=$U$46,$U$46=$U$54),120,IF(AND($Q$63=2,$U$45=$U$44,$U$44=$U$42,$U$42=$U$46,$U$46=$U$54),60,IF(AND($Q$63=3,$U$45=$U$44,$U$44=$U$42,$U$42=$U$46,$U$46=$U$54),40,""))))</f>
        <v/>
      </c>
      <c r="AD26" s="324" t="str">
        <f>IF(AC26="","",IF(AND($Q$63=1,$U$45=$U$44,$U$44=$U$42,$U$42=$U$46,$U$46=$U$54,$U$38=$U$54),120,IF(AND($Q$63=2,$U$45=$U$44,$U$44=$U$42,$U$42=$U$46,$U$46=$U$54,$U$38=$U$54),60,IF(AND($Q$63=3,$U$45=$U$44,$U$44=$U$42,$U$42=$U$46,$U$46=$U$54,$U$38=$U$54),40,""))))</f>
        <v/>
      </c>
      <c r="AE26" s="325">
        <f t="shared" si="1"/>
        <v>0</v>
      </c>
      <c r="AF26" s="262"/>
      <c r="AG26" s="313"/>
      <c r="AH26" s="313"/>
      <c r="AI26" s="313"/>
      <c r="AJ26" s="313"/>
    </row>
    <row r="27" spans="1:36" s="309" customFormat="1" ht="9.6" customHeight="1" x14ac:dyDescent="0.2">
      <c r="A27" s="314">
        <v>11</v>
      </c>
      <c r="B27" s="326" t="str">
        <f>IF($D27="","",VLOOKUP($D27,'[1]m glavni turnir žrebna lista'!$A$7:$R$38,17))</f>
        <v/>
      </c>
      <c r="C27" s="326" t="str">
        <f>IF($D27="","",VLOOKUP($D27,'[1]m glavni turnir žrebna lista'!$A$7:$R$38,2))</f>
        <v/>
      </c>
      <c r="D27" s="300"/>
      <c r="E27" s="327" t="str">
        <f>UPPER(IF($D27="","",VLOOKUP($D27,'[1]m glavni turnir žrebna lista'!$A$7:$R$38,3)))</f>
        <v/>
      </c>
      <c r="F27" s="327" t="str">
        <f>PROPER(IF($D27="","",VLOOKUP($D27,'[1]m glavni turnir žrebna lista'!$A$7:$R$38,4)))</f>
        <v/>
      </c>
      <c r="G27" s="327"/>
      <c r="H27" s="327" t="str">
        <f>IF($D27="","",VLOOKUP($D27,'[1]m glavni turnir žrebna lista'!$A$7:$R$38,5))</f>
        <v/>
      </c>
      <c r="I27" s="301" t="str">
        <f>IF($D27="","",VLOOKUP($D27,'[1]m glavni turnir žrebna lista'!$A$7:$R$38,14))</f>
        <v/>
      </c>
      <c r="J27" s="302"/>
      <c r="K27" s="338"/>
      <c r="L27" s="329"/>
      <c r="M27" s="339"/>
      <c r="N27" s="304"/>
      <c r="O27" s="343"/>
      <c r="P27" s="304"/>
      <c r="Q27" s="343"/>
      <c r="R27" s="308"/>
      <c r="U27" s="256" t="str">
        <f>IF($D27="","",VLOOKUP($D27,'[1]m glavni turnir žrebna lista'!$A$7:$R$38,2))</f>
        <v/>
      </c>
      <c r="V27" s="283">
        <v>21</v>
      </c>
      <c r="W27" s="283" t="str">
        <f>UPPER(IF($D47="","",VLOOKUP($D47,'[1]m glavni turnir žrebna lista'!$A$7:$R$38,3)))</f>
        <v/>
      </c>
      <c r="X27" s="283" t="str">
        <f>PROPER(IF($D47="","",VLOOKUP($D47,'[1]m glavni turnir žrebna lista'!$A$7:$R$38,4)))</f>
        <v/>
      </c>
      <c r="Y27" s="284" t="str">
        <f t="shared" si="0"/>
        <v/>
      </c>
      <c r="Z27" s="284" t="str">
        <f>IF(Y27="","",IF(AND($Q$63=1,U48=U47),30,IF(AND($Q$63=2,U48=U47),15,IF(AND($Q$63=3,U48=U47),10,""))))</f>
        <v/>
      </c>
      <c r="AA27" s="284" t="str">
        <f>IF(Z27="","",IF(AND($Q$63=1,U50=U48,U48=U47),60,IF(AND($Q$63=2,U50=U48,U48=U47),30,IF(AND($Q$63=3,U50=U48,U48=U47),20,""))))</f>
        <v/>
      </c>
      <c r="AB27" s="284" t="str">
        <f>IF(AA27="","",IF(AND($Q$63=1,U46=U50,U50=U48,U48=U47),120,IF(AND($Q$63=2,U46=U50,U50=U48,U48=U47),60,IF(AND($Q$63=3,U46=U50,U50=U48,U48=U47),40,""))))</f>
        <v/>
      </c>
      <c r="AC27" s="284" t="str">
        <f>IF(AB27="","",IF(AND($Q$63=1,$U$47=$U$48,$U$48=$U$50,$U$50=$U$46,$U$46=$U$54),120,IF(AND($Q$63=2,$U$47=$U$48,$U$48=$U$50,$U$50=$U$46,$U$46=$U$54),60,IF(AND($Q$63=3,$U$47=$U$48,$U$48=$U$50,$U$50=$U$46,$U$46=$U$54),40,""))))</f>
        <v/>
      </c>
      <c r="AD27" s="284" t="str">
        <f>IF(AC27="","",IF(AND($Q$63=1,$U$47=$U$48,$U$48=$U$50,$U$50=$U$46,$U$46=$U$54,$U$38=$U$54),120,IF(AND($Q$63=2,$U$47=$U$48,$U$48=$U$50,$U$50=$U$46,$U$46=$U$54,$U$38=$U$54),60,IF(AND($Q$63=3,$U$47=$U$48,$U$48=$U$50,$U$50=$U$46,$U$46=$U$54,$U$38=$U$54),40,""))))</f>
        <v/>
      </c>
      <c r="AE27" s="312">
        <f t="shared" si="1"/>
        <v>0</v>
      </c>
      <c r="AF27" s="262"/>
      <c r="AG27" s="313"/>
      <c r="AH27" s="313"/>
      <c r="AI27" s="313"/>
      <c r="AJ27" s="313"/>
    </row>
    <row r="28" spans="1:36" s="309" customFormat="1" ht="9.6" customHeight="1" x14ac:dyDescent="0.2">
      <c r="A28" s="349"/>
      <c r="B28" s="315"/>
      <c r="C28" s="315"/>
      <c r="D28" s="331"/>
      <c r="E28" s="316"/>
      <c r="F28" s="316"/>
      <c r="G28" s="317"/>
      <c r="H28" s="318" t="s">
        <v>28</v>
      </c>
      <c r="I28" s="319"/>
      <c r="J28" s="320" t="str">
        <f>UPPER(IF(OR(I28="a",I28="as"),E27,IF(OR(I28="b",I28="bs"),E29,)))</f>
        <v/>
      </c>
      <c r="K28" s="340">
        <f>IF(OR(I28="a",I28="as"),I27,IF(OR(I28="b",I28="bs"),I29,))</f>
        <v>0</v>
      </c>
      <c r="L28" s="302"/>
      <c r="M28" s="339"/>
      <c r="N28" s="304"/>
      <c r="O28" s="343"/>
      <c r="P28" s="304"/>
      <c r="Q28" s="343"/>
      <c r="R28" s="308"/>
      <c r="U28" s="256" t="str">
        <f>IF(OR(I28="a",I28="as"),C27,IF(OR(I28="b",I28="bs"),C29,""))</f>
        <v/>
      </c>
      <c r="V28" s="283">
        <v>22</v>
      </c>
      <c r="W28" s="337" t="str">
        <f>UPPER(IF($D49="","",VLOOKUP($D49,'[1]m glavni turnir žrebna lista'!$A$7:$R$38,3)))</f>
        <v/>
      </c>
      <c r="X28" s="337" t="str">
        <f>PROPER(IF($D49="","",VLOOKUP($D49,'[1]m glavni turnir žrebna lista'!$A$7:$R$38,4)))</f>
        <v/>
      </c>
      <c r="Y28" s="324" t="str">
        <f t="shared" si="0"/>
        <v/>
      </c>
      <c r="Z28" s="324" t="str">
        <f>IF(Y28="","",IF(AND($Q$63=1,U49=U48),30,IF(AND($Q$63=2,U49=U48),15,IF(AND($Q$63=3,U49=U48),10,""))))</f>
        <v/>
      </c>
      <c r="AA28" s="324" t="str">
        <f>IF(Z28="","",IF(AND($Q$63=1,U50=U49,U49=U48),60,IF(AND($Q$63=2,U50=U49,U49=U48),30,IF(AND($Q$63=3,U50=U49,U49=U48),20,""))))</f>
        <v/>
      </c>
      <c r="AB28" s="324" t="str">
        <f>IF(AA28="","",IF(AND($Q$63=1,U46=U50,U50=U48,U49=U48),120,IF(AND($Q$63=2,U46=U50,U50=U48,U48=U49),60,IF(AND($Q$63=3,U46=U50,U50=U48,U49=U48),40,""))))</f>
        <v/>
      </c>
      <c r="AC28" s="324" t="str">
        <f>IF(AB28="","",IF(AND($Q$63=1,$U$49=$U$48,$U$48=$U$50,$U$50=$U$46,$U$46=$U$54),120,IF(AND($Q$63=2,$U$49=$U$48,$U$48=$U$50,$U$50=$U$46,$U$46=$U$54),60,IF(AND($Q$63=3,$U$49=$U$48,$U$48=$U$50,$U$50=$U$46,$U$46=$U$54),40,""))))</f>
        <v/>
      </c>
      <c r="AD28" s="324" t="str">
        <f>IF(AC28="","",IF(AND($Q$63=1,$U$49=$U$48,$U$48=$U$50,$U$50=$U$46,$U$46=$U$54,$U$38=$U$54),120,IF(AND($Q$63=2,$U$49=$U$48,$U$48=$U$50,$U$50=$U$46,$U$46=$U$54,$U$38=$U$54),60,IF(AND($Q$63=3,$U$49=$U$48,$U$48=$U$50,$U$50=$U$46,$U$46=$U$54,$U$38=$U$54),40,""))))</f>
        <v/>
      </c>
      <c r="AE28" s="325">
        <f t="shared" si="1"/>
        <v>0</v>
      </c>
      <c r="AF28" s="262"/>
      <c r="AG28" s="313"/>
      <c r="AH28" s="313"/>
      <c r="AI28" s="313"/>
      <c r="AJ28" s="313"/>
    </row>
    <row r="29" spans="1:36" s="309" customFormat="1" ht="9.6" customHeight="1" x14ac:dyDescent="0.2">
      <c r="A29" s="314">
        <v>12</v>
      </c>
      <c r="B29" s="326" t="str">
        <f>IF($D29="","",VLOOKUP($D29,'[1]m glavni turnir žrebna lista'!$A$7:$R$38,17))</f>
        <v/>
      </c>
      <c r="C29" s="326" t="str">
        <f>IF($D29="","",VLOOKUP($D29,'[1]m glavni turnir žrebna lista'!$A$7:$R$38,2))</f>
        <v/>
      </c>
      <c r="D29" s="300"/>
      <c r="E29" s="327" t="str">
        <f>UPPER(IF($D29="","",VLOOKUP($D29,'[1]m glavni turnir žrebna lista'!$A$7:$R$38,3)))</f>
        <v/>
      </c>
      <c r="F29" s="327" t="str">
        <f>PROPER(IF($D29="","",VLOOKUP($D29,'[1]m glavni turnir žrebna lista'!$A$7:$R$38,4)))</f>
        <v/>
      </c>
      <c r="G29" s="327"/>
      <c r="H29" s="327" t="str">
        <f>IF($D29="","",VLOOKUP($D29,'[1]m glavni turnir žrebna lista'!$A$7:$R$38,5))</f>
        <v/>
      </c>
      <c r="I29" s="328" t="str">
        <f>IF($D29="","",VLOOKUP($D29,'[1]m glavni turnir žrebna lista'!$A$7:$R$38,14))</f>
        <v/>
      </c>
      <c r="J29" s="329"/>
      <c r="K29" s="303">
        <f>IF(OR(I29="a",I29="as"),I28,IF(OR(I29="b",I29="bs"),I30,))</f>
        <v>0</v>
      </c>
      <c r="L29" s="302"/>
      <c r="M29" s="339"/>
      <c r="N29" s="304"/>
      <c r="O29" s="343"/>
      <c r="P29" s="304"/>
      <c r="Q29" s="343"/>
      <c r="R29" s="308"/>
      <c r="U29" s="256" t="str">
        <f>IF($D29="","",VLOOKUP($D29,'[1]m glavni turnir žrebna lista'!$A$7:$R$38,2))</f>
        <v/>
      </c>
      <c r="V29" s="283">
        <v>23</v>
      </c>
      <c r="W29" s="283" t="str">
        <f>UPPER(IF($D51="","",VLOOKUP($D51,'[1]m glavni turnir žrebna lista'!$A$7:$R$38,3)))</f>
        <v/>
      </c>
      <c r="X29" s="283" t="str">
        <f>PROPER(IF($D51="","",VLOOKUP($D51,'[1]m glavni turnir žrebna lista'!$A$7:$R$38,4)))</f>
        <v/>
      </c>
      <c r="Y29" s="284" t="str">
        <f t="shared" si="0"/>
        <v/>
      </c>
      <c r="Z29" s="284" t="str">
        <f>IF(Y29="","",IF(AND($Q$63=1,U52=U51),30,IF(AND($Q$63=2,U52=U51),15,IF(AND($Q$63=3,U52=U51),10,""))))</f>
        <v/>
      </c>
      <c r="AA29" s="284" t="str">
        <f>IF(Z29="","",IF(AND($Q$63=1,U51=U50,U50=U52),60,IF(AND($Q$63=2,U51=U50,U50=U52),30,IF(AND($Q$63=3,U51=U50,U50=U52),20,""))))</f>
        <v/>
      </c>
      <c r="AB29" s="284" t="str">
        <f>IF(AA29="","",IF(AND($Q$63=1,U46=U50,U50=U52,U52=U51),120,IF(AND($Q$63=2,U46=U50,U50=U52,U52=U51),60,IF(AND($Q$63=3,U46=U50,U50=U52,U52=U51),40,""))))</f>
        <v/>
      </c>
      <c r="AC29" s="284" t="str">
        <f>IF(AB29="","",IF(AND($Q$63=1,$U$51=$U$52,$U$52=$U$50,$U$50=$U$46,$U$46=$U$54),120,IF(AND($Q$63=2,$U$51=$U$52,$U$52=$U$50,$U$50=$U$46,$U$46=$U$54),60,IF(AND($Q$63=3,$U$51=$U$52,$U$52=$U$50,$U$50=$U$46,$U$46=$U$54),40,""))))</f>
        <v/>
      </c>
      <c r="AD29" s="284" t="str">
        <f>IF(AC29="","",IF(AND($Q$63=1,$U$51=$U$52,$U$52=$U$50,$U$50=$U$46,$U$46=$U$54,$U$38=$U$54),120,IF(AND($Q$63=2,$U$51=$U$52,$U$52=$U$50,$U$50=$U$46,$U$46=$U$54,$U$38=$U$54),60,IF(AND($Q$63=3,$U$51=$U$52,$U$52=$U$50,$U$50=$U$46,$U$46=$U$54,$U$38=$U$54),40,""))))</f>
        <v/>
      </c>
      <c r="AE29" s="312">
        <f t="shared" si="1"/>
        <v>0</v>
      </c>
      <c r="AF29" s="262"/>
      <c r="AG29" s="313"/>
      <c r="AH29" s="313"/>
      <c r="AI29" s="313"/>
      <c r="AJ29" s="313"/>
    </row>
    <row r="30" spans="1:36" s="309" customFormat="1" ht="9.6" customHeight="1" x14ac:dyDescent="0.2">
      <c r="A30" s="314"/>
      <c r="B30" s="315"/>
      <c r="C30" s="315"/>
      <c r="D30" s="331"/>
      <c r="E30" s="302"/>
      <c r="F30" s="302"/>
      <c r="G30" s="341"/>
      <c r="H30" s="342"/>
      <c r="I30" s="332"/>
      <c r="J30" s="302"/>
      <c r="K30" s="303"/>
      <c r="L30" s="318" t="s">
        <v>28</v>
      </c>
      <c r="M30" s="333" t="s">
        <v>235</v>
      </c>
      <c r="N30" s="320" t="str">
        <f>UPPER(IF(OR(M30="a",M30="as"),L26,IF(OR(M30="b",M30="bs"),L34,)))</f>
        <v>LEBEN TOMAŽ</v>
      </c>
      <c r="O30" s="350">
        <f>IF(OR(M30="a",M30="as"),M26,IF(OR(M30="b",M30="bs"),M34,))</f>
        <v>0</v>
      </c>
      <c r="P30" s="304"/>
      <c r="Q30" s="343"/>
      <c r="R30" s="308"/>
      <c r="U30" s="256" t="str">
        <f>IF(OR(M30="a",M30="as"),U26,IF(OR(M30="b",M30="bs"),U34,""))</f>
        <v/>
      </c>
      <c r="V30" s="283">
        <v>24</v>
      </c>
      <c r="W30" s="337" t="str">
        <f>UPPER(IF($D53="","",VLOOKUP($D53,'[1]m glavni turnir žrebna lista'!$A$7:$R$38,3)))</f>
        <v/>
      </c>
      <c r="X30" s="337" t="str">
        <f>PROPER(IF($D53="","",VLOOKUP($D53,'[1]m glavni turnir žrebna lista'!$A$7:$R$38,4)))</f>
        <v/>
      </c>
      <c r="Y30" s="324" t="str">
        <f t="shared" si="0"/>
        <v/>
      </c>
      <c r="Z30" s="324" t="str">
        <f>IF(Y30="","",IF(AND($Q$63=1,U53=U52),30,IF(AND($Q$63=2,U53=U52),15,IF(AND($Q$63=3,U53=U52),10,""))))</f>
        <v/>
      </c>
      <c r="AA30" s="324" t="str">
        <f>IF(Z30="","",IF(AND($Q$63=1,U52=U50,U52=U53),60,IF(AND($Q$63=2,U52=U50,U52=U53),30,IF(AND($Q$63=3,U52=U50,U52=U53),20,""))))</f>
        <v/>
      </c>
      <c r="AB30" s="324" t="str">
        <f>IF(AA30="","",IF(AND($Q$63=1,U46=U50,U50=U52,U53=U52),120,IF(AND($Q$63=2,U46=U50,U50=U52,U53=U52),60,IF(AND($Q$63=3,U46=U50,U50=U52,U53=U52),40,""))))</f>
        <v/>
      </c>
      <c r="AC30" s="324" t="str">
        <f>IF(AB30="","",IF(AND($Q$63=1,$U$53=$U$52,$U$52=$U$50,$U$50=$U$46,$U$46=$U$54),120,IF(AND($Q$63=2,$U$53=$U$52,$U$52=$U$50,$U$50=$U$46,$U$46=$U$54),60,IF(AND($Q$63=3,$U$53=$U$52,$U$52=$U$50,$U$50=$U$46,$U$46=$U$54),40,""))))</f>
        <v/>
      </c>
      <c r="AD30" s="324" t="str">
        <f>IF(AC30="","",IF(AND($Q$63=1,$U$53=$U$52,$U$52=$U$50,$U$50=$U$46,$U$46=$U$54,$U$38=$U$54),120,IF(AND($Q$63=2,$U$53=$U$52,$U$52=$U$50,$U$50=$U$46,$U$46=$U$54,$U$38=$U$54),60,IF(AND($Q$63=3,$U$53=$U$52,$U$52=$U$50,$U$50=$U$46,$U$46=$U$54,$U$38=$U$54),40,""))))</f>
        <v/>
      </c>
      <c r="AE30" s="325">
        <f t="shared" si="1"/>
        <v>0</v>
      </c>
      <c r="AF30" s="262"/>
      <c r="AG30" s="313"/>
      <c r="AH30" s="313"/>
      <c r="AI30" s="313"/>
      <c r="AJ30" s="313"/>
    </row>
    <row r="31" spans="1:36" s="309" customFormat="1" ht="9.6" customHeight="1" x14ac:dyDescent="0.2">
      <c r="A31" s="314">
        <v>13</v>
      </c>
      <c r="B31" s="326" t="str">
        <f>IF($D31="","",VLOOKUP($D31,'[1]m glavni turnir žrebna lista'!$A$7:$R$38,17))</f>
        <v/>
      </c>
      <c r="C31" s="326" t="str">
        <f>IF($D31="","",VLOOKUP($D31,'[1]m glavni turnir žrebna lista'!$A$7:$R$38,2))</f>
        <v/>
      </c>
      <c r="D31" s="300"/>
      <c r="E31" s="327" t="str">
        <f>UPPER(IF($D31="","",VLOOKUP($D31,'[1]m glavni turnir žrebna lista'!$A$7:$R$38,3)))</f>
        <v/>
      </c>
      <c r="F31" s="327" t="str">
        <f>PROPER(IF($D31="","",VLOOKUP($D31,'[1]m glavni turnir žrebna lista'!$A$7:$R$38,4)))</f>
        <v/>
      </c>
      <c r="G31" s="327"/>
      <c r="H31" s="327" t="str">
        <f>IF($D31="","",VLOOKUP($D31,'[1]m glavni turnir žrebna lista'!$A$7:$R$38,5))</f>
        <v/>
      </c>
      <c r="I31" s="301" t="str">
        <f>IF($D31="","",VLOOKUP($D31,'[1]m glavni turnir žrebna lista'!$A$7:$R$38,14))</f>
        <v/>
      </c>
      <c r="J31" s="302"/>
      <c r="K31" s="303"/>
      <c r="L31" s="302"/>
      <c r="M31" s="339"/>
      <c r="N31" s="329" t="s">
        <v>238</v>
      </c>
      <c r="O31" s="305"/>
      <c r="P31" s="304"/>
      <c r="Q31" s="343"/>
      <c r="R31" s="308"/>
      <c r="U31" s="256" t="str">
        <f>IF($D31="","",VLOOKUP($D31,'[1]m glavni turnir žrebna lista'!$A$7:$R$38,2))</f>
        <v/>
      </c>
      <c r="V31" s="283">
        <v>25</v>
      </c>
      <c r="W31" s="283" t="str">
        <f>UPPER(IF($D55="","",VLOOKUP($D55,'[1]m glavni turnir žrebna lista'!$A$7:$R$38,3)))</f>
        <v/>
      </c>
      <c r="X31" s="283" t="str">
        <f>PROPER(IF($D55="","",VLOOKUP($D55,'[1]m glavni turnir žrebna lista'!$A$7:$R$38,4)))</f>
        <v/>
      </c>
      <c r="Y31" s="284" t="str">
        <f t="shared" si="0"/>
        <v/>
      </c>
      <c r="Z31" s="284" t="str">
        <f>IF(Y31="","",IF(AND($Q$63=1,U56=U55),30,IF(AND($Q$63=2,U56=U55),15,IF(AND($Q$63=3,U56=U55),10,""))))</f>
        <v/>
      </c>
      <c r="AA31" s="284" t="str">
        <f>IF(Z31="","",IF(AND($Q$63=1,U55=U56,U56=U58),60,IF(AND($Q$63=2,U55=U56,U56=U58),30,IF(AND($Q$63=3,U55=U56,U56=U58),20,""))))</f>
        <v/>
      </c>
      <c r="AB31" s="284" t="str">
        <f>IF(AA31="","",IF(AND($Q$63=1,U62=U58,U58=U56,U56=U55),120,IF(AND($Q$63=2,U62=U58,U58=U56,U56=U55),60,IF(AND($Q$63=3,U62=U58,U58=U56,U56=U55),40,""))))</f>
        <v/>
      </c>
      <c r="AC31" s="284" t="str">
        <f>IF(AB31="","",IF(AND($Q$63=1,$U$55=$U$56,$U$56=$U$58,$U$58=$U$62,$U$62=$U$54),120,IF(AND($Q$63=2,$U$55=$U$56,$U$56=$U$58,$U$58=$U$62,$U$62=$U$54),60,IF(AND($Q$63=3,$U$55=$U$56,$U$56=$U$58,$U$58=$U$62,$U$62=$U$54),40,""))))</f>
        <v/>
      </c>
      <c r="AD31" s="284" t="str">
        <f>IF(AC31="","",IF(AND($Q$63=1,$U$55=$U$56,$U$56=$U$58,$U$58=$U$62,$U$62=$U$54,$U$38=$U$54),120,IF(AND($Q$63=2,$U$55=$U$56,$U$56=$U$58,$U$58=$U$62,$U$62=$U$54,$U$38=$U$54),60,IF(AND($Q$63=3,$U$55=$U$56,$U$56=$U$58,$U$58=$U$62,$U$62=$U$54,$U$38=$U$54),40,""))))</f>
        <v/>
      </c>
      <c r="AE31" s="312">
        <f t="shared" si="1"/>
        <v>0</v>
      </c>
      <c r="AF31" s="262"/>
      <c r="AG31" s="313"/>
      <c r="AH31" s="313"/>
      <c r="AI31" s="313"/>
      <c r="AJ31" s="313"/>
    </row>
    <row r="32" spans="1:36" s="309" customFormat="1" ht="9.6" customHeight="1" x14ac:dyDescent="0.2">
      <c r="A32" s="314"/>
      <c r="B32" s="315"/>
      <c r="C32" s="315"/>
      <c r="D32" s="331"/>
      <c r="E32" s="316"/>
      <c r="F32" s="316"/>
      <c r="G32" s="317"/>
      <c r="H32" s="318" t="s">
        <v>28</v>
      </c>
      <c r="I32" s="319"/>
      <c r="J32" s="320" t="str">
        <f>UPPER(IF(OR(I32="a",I32="as"),E31,IF(OR(I32="b",I32="bs"),E33,)))</f>
        <v/>
      </c>
      <c r="K32" s="321">
        <f>IF(OR(I32="a",I32="as"),I31,IF(OR(I32="b",I32="bs"),I33,))</f>
        <v>0</v>
      </c>
      <c r="L32" s="302"/>
      <c r="M32" s="339"/>
      <c r="N32" s="304"/>
      <c r="O32" s="305"/>
      <c r="P32" s="304"/>
      <c r="Q32" s="343"/>
      <c r="R32" s="308"/>
      <c r="U32" s="256" t="str">
        <f>IF(OR(I32="a",I32="as"),C31,IF(OR(I32="b",I32="bs"),C33,""))</f>
        <v/>
      </c>
      <c r="V32" s="283">
        <v>26</v>
      </c>
      <c r="W32" s="337" t="str">
        <f>UPPER(IF($D57="","",VLOOKUP($D57,'[1]m glavni turnir žrebna lista'!$A$7:$R$38,3)))</f>
        <v/>
      </c>
      <c r="X32" s="337" t="str">
        <f>PROPER(IF($D57="","",VLOOKUP($D57,'[1]m glavni turnir žrebna lista'!$A$7:$R$38,4)))</f>
        <v/>
      </c>
      <c r="Y32" s="324" t="str">
        <f t="shared" si="0"/>
        <v/>
      </c>
      <c r="Z32" s="324" t="str">
        <f>IF(Y32="","",IF(AND($Q$63=1,U57=U56),30,IF(AND($Q$63=2,U57=U56),15,IF(AND($Q$63=3,U57=U56),10,""))))</f>
        <v/>
      </c>
      <c r="AA32" s="324" t="str">
        <f>IF(Z32="","",IF(AND($Q$63=1,U56=U57,U57=U58),60,IF(AND($Q$63=2,U56=U57,U57=U58),30,IF(AND($Q$63=3,U56=U57,U57=U58),20,""))))</f>
        <v/>
      </c>
      <c r="AB32" s="324" t="str">
        <f>IF(AA32="","",IF(AND($Q$63=1,U62=U58,U58=U56,U56=U57),120,IF(AND($Q$63=2,U62=U58,U58=U56,U56=U57),60,IF(AND($Q$63=3,U62=U58,U58=U56,U56=U57),40,""))))</f>
        <v/>
      </c>
      <c r="AC32" s="324" t="str">
        <f>IF(AB32="","",IF(AND($Q$63=1,$U$57=$U$56,$U$56=$U$58,$U$58=$U$62,$U$62=$U$54),120,IF(AND($Q$63=2,$U$57=$U$56,$U$56=$U$58,$U$58=$U$62,$U$62=$U$54),60,IF(AND($Q$63=3,$U$57=$U$56,$U$56=$U$58,$U$58=$U$62,$U$62=$U$54),40,""))))</f>
        <v/>
      </c>
      <c r="AD32" s="324" t="str">
        <f>IF(AC32="","",IF(AND($Q$63=1,$U$57=$U$56,$U$56=$U$58,$U$58=$U$62,$U$62=$U$54,$U$38=$U$54),120,IF(AND($Q$63=2,$U$57=$U$56,$U$56=$U$58,$U$58=$U$62,$U$62=$U$54,$U$38=$U$54),60,IF(AND($Q$63=3,$U$57=$U$56,$U$56=$U$58,$U$58=$U$62,$U$62=$U$54,$U$38=$U$54),40,""))))</f>
        <v/>
      </c>
      <c r="AE32" s="325">
        <f t="shared" si="1"/>
        <v>0</v>
      </c>
      <c r="AF32" s="262"/>
      <c r="AG32" s="313"/>
      <c r="AH32" s="313"/>
      <c r="AI32" s="313"/>
      <c r="AJ32" s="313"/>
    </row>
    <row r="33" spans="1:36" s="309" customFormat="1" ht="9.6" customHeight="1" x14ac:dyDescent="0.2">
      <c r="A33" s="314">
        <v>14</v>
      </c>
      <c r="B33" s="326" t="str">
        <f>IF($D33="","",VLOOKUP($D33,'[1]m glavni turnir žrebna lista'!$A$7:$R$38,17))</f>
        <v/>
      </c>
      <c r="C33" s="326" t="str">
        <f>IF($D33="","",VLOOKUP($D33,'[1]m glavni turnir žrebna lista'!$A$7:$R$38,2))</f>
        <v/>
      </c>
      <c r="D33" s="300"/>
      <c r="E33" s="327" t="str">
        <f>UPPER(IF($D33="","",VLOOKUP($D33,'[1]m glavni turnir žrebna lista'!$A$7:$R$38,3)))</f>
        <v/>
      </c>
      <c r="F33" s="327" t="str">
        <f>PROPER(IF($D33="","",VLOOKUP($D33,'[1]m glavni turnir žrebna lista'!$A$7:$R$38,4)))</f>
        <v/>
      </c>
      <c r="G33" s="327"/>
      <c r="H33" s="327" t="str">
        <f>IF($D33="","",VLOOKUP($D33,'[1]m glavni turnir žrebna lista'!$A$7:$R$38,5))</f>
        <v/>
      </c>
      <c r="I33" s="328" t="str">
        <f>IF($D33="","",VLOOKUP($D33,'[1]m glavni turnir žrebna lista'!$A$7:$R$38,14))</f>
        <v/>
      </c>
      <c r="J33" s="329"/>
      <c r="K33" s="330"/>
      <c r="L33" s="302"/>
      <c r="M33" s="339"/>
      <c r="N33" s="304"/>
      <c r="O33" s="305"/>
      <c r="P33" s="304"/>
      <c r="Q33" s="343"/>
      <c r="R33" s="308"/>
      <c r="U33" s="256" t="str">
        <f>IF($D33="","",VLOOKUP($D33,'[1]m glavni turnir žrebna lista'!$A$7:$R$38,2))</f>
        <v/>
      </c>
      <c r="V33" s="283">
        <v>27</v>
      </c>
      <c r="W33" s="283" t="str">
        <f>UPPER(IF($D59="","",VLOOKUP($D59,'[1]m glavni turnir žrebna lista'!$A$7:$R$38,3)))</f>
        <v/>
      </c>
      <c r="X33" s="283" t="str">
        <f>PROPER(IF($D59="","",VLOOKUP($D59,'[1]m glavni turnir žrebna lista'!$A$7:$R$38,4)))</f>
        <v/>
      </c>
      <c r="Y33" s="284" t="str">
        <f t="shared" si="0"/>
        <v/>
      </c>
      <c r="Z33" s="284" t="str">
        <f>IF(Y33="","",IF(AND($Q$63=1,U60=U59),30,IF(AND($Q$63=2,U60=U59),15,IF(AND($Q$63=3,U60=U59),10,""))))</f>
        <v/>
      </c>
      <c r="AA33" s="284" t="str">
        <f>IF(Z33="","",IF(AND($Q$63=1,U60=U58,U58=U59),60,IF(AND($Q$63=2,U60=U58,U58=U59),30,IF(AND($Q$63=3,U60=U58,U58=U59),20,""))))</f>
        <v/>
      </c>
      <c r="AB33" s="284" t="str">
        <f>IF(AA33="","",IF(AND($Q$63=1,U62=U58,U58=U60,U60=U59),120,IF(AND($Q$63=2,U62=U58,U58=U60,U60=U59),60,IF(AND($Q$63=3,U62=U58,U58=U60,U60=U59),40,""))))</f>
        <v/>
      </c>
      <c r="AC33" s="284" t="str">
        <f>IF(AB33="","",IF(AND($Q$63=1,$U$59=$U$60,$U$60=$U$58,$U$58=$U$62,$U$62=$U$54),120,IF(AND($Q$63=2,$U$59=$U$60,$U$60=$U$58,$U$58=$U$62,$U$62=$U$54),60,IF(AND($Q$63=3,$U$59=$U$60,$U$60=$U$58,$U$58=$U$62,$U$62=$U$54),40,""))))</f>
        <v/>
      </c>
      <c r="AD33" s="284" t="str">
        <f>IF(AC33="","",IF(AND($Q$63=1,$U$59=$U$60,$U$60=$U$58,$U$58=$U$62,$U$62=$U$54,$U$38=$U$54),120,IF(AND($Q$63=2,$U$59=$U$60,$U$60=$U$58,$U$58=$U$62,$U$62=$U$54,$U$38=$U$54),60,IF(AND($Q$63=3,$U$59=$U$60,$U$60=$U$58,$U$58=$U$62,$U$62=$U$54,$U$38=$U$54),40,""))))</f>
        <v/>
      </c>
      <c r="AE33" s="312">
        <f t="shared" si="1"/>
        <v>0</v>
      </c>
      <c r="AF33" s="262"/>
      <c r="AG33" s="313"/>
      <c r="AH33" s="313"/>
      <c r="AI33" s="313"/>
      <c r="AJ33" s="313"/>
    </row>
    <row r="34" spans="1:36" s="309" customFormat="1" ht="9.6" customHeight="1" x14ac:dyDescent="0.2">
      <c r="A34" s="314"/>
      <c r="B34" s="315"/>
      <c r="C34" s="315"/>
      <c r="D34" s="331"/>
      <c r="E34" s="316"/>
      <c r="F34" s="316"/>
      <c r="G34" s="317"/>
      <c r="H34" s="302"/>
      <c r="I34" s="332"/>
      <c r="J34" s="318" t="s">
        <v>28</v>
      </c>
      <c r="K34" s="333"/>
      <c r="L34" s="320" t="s">
        <v>76</v>
      </c>
      <c r="M34" s="345">
        <f>IF(OR(K34="a",K34="as"),K32,IF(OR(K34="b",K34="bs"),K36,))</f>
        <v>0</v>
      </c>
      <c r="N34" s="304"/>
      <c r="O34" s="305"/>
      <c r="P34" s="304"/>
      <c r="Q34" s="343"/>
      <c r="R34" s="308"/>
      <c r="U34" s="256" t="str">
        <f>IF(OR(K34="a",K34="as"),U32,IF(OR(K34="b",K34="bs"),U36,""))</f>
        <v/>
      </c>
      <c r="V34" s="283">
        <v>28</v>
      </c>
      <c r="W34" s="337" t="str">
        <f>UPPER(IF($D61="","",VLOOKUP($D61,'[1]m glavni turnir žrebna lista'!$A$7:$R$38,3)))</f>
        <v/>
      </c>
      <c r="X34" s="337" t="str">
        <f>PROPER(IF($D61="","",VLOOKUP($D61,'[1]m glavni turnir žrebna lista'!$A$7:$R$38,4)))</f>
        <v/>
      </c>
      <c r="Y34" s="324" t="str">
        <f t="shared" si="0"/>
        <v/>
      </c>
      <c r="Z34" s="324" t="str">
        <f>IF(Y34="","",IF(AND($Q$63=1,U61=U60),30,IF(AND($Q$63=2,U61=U60),15,IF(AND($Q$63=3,U61=U60),10,""))))</f>
        <v/>
      </c>
      <c r="AA34" s="324" t="str">
        <f>IF(Z34="","",IF(AND($Q$63=1,U61=U58,U58=U60),60,IF(AND($Q$63=2,U61=U58,U58=U60),30,IF(AND($Q$63=3,U61=U58,U58=U60),20,""))))</f>
        <v/>
      </c>
      <c r="AB34" s="324" t="str">
        <f>IF(AA34="","",IF(AND($Q$63=1,U62=U58,U58=U60,U60=U61),120,IF(AND($Q$63=2,U62=U58,U58=U60,U60=U61),60,IF(AND($Q$63=3,U62=U58,U58=U60,U60=U61),40,""))))</f>
        <v/>
      </c>
      <c r="AC34" s="324" t="str">
        <f>IF(AB34="","",IF(AND($Q$63=1,$U$61=$U$60,$U$60=$U$58,$U$58=$U$62,$U$62=$U$54),120,IF(AND($Q$63=2,$U$61=$U$60,$U$60=$U$58,$U$58=$U$62,$U$62=$U$54),60,IF(AND($Q$63=3,$U$61=$U$60,$U$60=$U$58,$U$58=$U$62,$U$62=$U$54),40,""))))</f>
        <v/>
      </c>
      <c r="AD34" s="324" t="str">
        <f>IF(AC34="","",IF(AND($Q$63=1,$U$61=$U$60,$U$60=$U$58,$U$58=$U$62,$U$62=$U$54,$U$38=$U$54),120,IF(AND($Q$63=2,$U$61=$U$60,$U$60=$U$58,$U$58=$U$62,$U$62=$U$54,$U$38=$U$54),60,IF(AND($Q$63=3,$U$61=$U$60,$U$60=$U$58,$U$58=$U$62,$U$62=$U$54,$U$38=$U$54),40,""))))</f>
        <v/>
      </c>
      <c r="AE34" s="325">
        <f t="shared" si="1"/>
        <v>0</v>
      </c>
      <c r="AF34" s="262"/>
      <c r="AG34" s="313"/>
      <c r="AH34" s="313"/>
      <c r="AI34" s="313"/>
      <c r="AJ34" s="313"/>
    </row>
    <row r="35" spans="1:36" s="309" customFormat="1" ht="9.6" customHeight="1" x14ac:dyDescent="0.2">
      <c r="A35" s="314">
        <v>15</v>
      </c>
      <c r="B35" s="326" t="str">
        <f>IF($D35="","",VLOOKUP($D35,'[1]m glavni turnir žrebna lista'!$A$7:$R$38,17))</f>
        <v/>
      </c>
      <c r="C35" s="326" t="str">
        <f>IF($D35="","",VLOOKUP($D35,'[1]m glavni turnir žrebna lista'!$A$7:$R$38,2))</f>
        <v/>
      </c>
      <c r="D35" s="300"/>
      <c r="E35" s="327" t="str">
        <f>UPPER(IF($D35="","",VLOOKUP($D35,'[1]m glavni turnir žrebna lista'!$A$7:$R$38,3)))</f>
        <v/>
      </c>
      <c r="F35" s="327" t="str">
        <f>PROPER(IF($D35="","",VLOOKUP($D35,'[1]m glavni turnir žrebna lista'!$A$7:$R$38,4)))</f>
        <v/>
      </c>
      <c r="G35" s="327"/>
      <c r="H35" s="327" t="str">
        <f>IF($D35="","",VLOOKUP($D35,'[1]m glavni turnir žrebna lista'!$A$7:$R$38,5))</f>
        <v/>
      </c>
      <c r="I35" s="301" t="str">
        <f>IF($D35="","",VLOOKUP($D35,'[1]m glavni turnir žrebna lista'!$A$7:$R$38,14))</f>
        <v/>
      </c>
      <c r="J35" s="302"/>
      <c r="K35" s="338"/>
      <c r="L35" s="329"/>
      <c r="M35" s="336"/>
      <c r="N35" s="304"/>
      <c r="O35" s="305"/>
      <c r="P35" s="304"/>
      <c r="Q35" s="343"/>
      <c r="R35" s="308"/>
      <c r="U35" s="256" t="str">
        <f>IF($D35="","",VLOOKUP($D35,'[1]m glavni turnir žrebna lista'!$A$7:$R$38,2))</f>
        <v/>
      </c>
      <c r="V35" s="283">
        <v>29</v>
      </c>
      <c r="W35" s="283" t="str">
        <f>UPPER(IF($D63="","",VLOOKUP($D63,'[1]m glavni turnir žrebna lista'!$A$7:$R$38,3)))</f>
        <v/>
      </c>
      <c r="X35" s="283" t="str">
        <f>PROPER(IF($D63="","",VLOOKUP($D63,'[1]m glavni turnir žrebna lista'!$A$7:$R$38,4)))</f>
        <v/>
      </c>
      <c r="Y35" s="284" t="str">
        <f t="shared" si="0"/>
        <v/>
      </c>
      <c r="Z35" s="284" t="str">
        <f>IF(Y35="","",IF(AND($Q$63=1,U64=U63),30,IF(AND($Q$63=2,U64=U63),15,IF(AND($Q$63=3,U64=U63),10,""))))</f>
        <v/>
      </c>
      <c r="AA35" s="284" t="str">
        <f>IF(Z35="","",IF(AND($Q$63=1,U63=U64,U64=U66),60,IF(AND($Q$63=2,U63=U64,U64=U66),30,IF(AND($Q$63=3,U63=U64,U64=U66),20,""))))</f>
        <v/>
      </c>
      <c r="AB35" s="284" t="str">
        <f>IF(AA35="","",IF(AND($Q$63=1,U62=U66,U66=U64,U64=U63),120,IF(AND($Q$63=2,U62=U66,U66=U64,U64=U63),60,IF(AND($Q$63=3,U62=U66,U66=U64,U64=U63),40,""))))</f>
        <v/>
      </c>
      <c r="AC35" s="284" t="str">
        <f>IF(AB35="","",IF(AND($Q$63=1,$U$63=$U$64,$U$64=$U$66,$U$66=$U$62,$U$62=$U$54),120,IF(AND($Q$63=2,$U$63=$U$64,$U$64=$U$66,$U$66=$U$62,$U$62=$U$54),60,IF(AND($Q$63=3,$U$63=$U$64,$U$64=$U$66,$U$66=$U$62,$U$62=$U$54),40,""))))</f>
        <v/>
      </c>
      <c r="AD35" s="284" t="str">
        <f>IF(AC35="","",IF(AND($Q$63=1,$U$63=$U$64,$U$64=$U$66,$U$66=$U$62,$U$62=$U$54,$U$38=$U$54),120,IF(AND($Q$63=2,$U$63=$U$64,$U$64=$U$66,$U$66=$U$62,$U$62=$U$54,$U$38=$U$54),60,IF(AND($Q$63=3,$U$63=$U$64,$U$64=$U$66,$U$66=$U$62,$U$62=$U$54,$U$38=$U$54),40,""))))</f>
        <v/>
      </c>
      <c r="AE35" s="312">
        <f t="shared" si="1"/>
        <v>0</v>
      </c>
      <c r="AF35" s="262"/>
      <c r="AG35" s="313"/>
      <c r="AH35" s="313"/>
      <c r="AI35" s="313"/>
      <c r="AJ35" s="313"/>
    </row>
    <row r="36" spans="1:36" s="309" customFormat="1" ht="9.6" customHeight="1" x14ac:dyDescent="0.2">
      <c r="A36" s="314"/>
      <c r="B36" s="315"/>
      <c r="C36" s="315"/>
      <c r="D36" s="315"/>
      <c r="E36" s="316"/>
      <c r="F36" s="316"/>
      <c r="G36" s="317"/>
      <c r="H36" s="318" t="s">
        <v>28</v>
      </c>
      <c r="I36" s="319"/>
      <c r="J36" s="320" t="str">
        <f>UPPER(IF(OR(I36="a",I36="as"),E35,IF(OR(I36="b",I36="bs"),E37,)))</f>
        <v/>
      </c>
      <c r="K36" s="340">
        <f>IF(OR(I36="a",I36="as"),I35,IF(OR(I36="b",I36="bs"),I37,))</f>
        <v>0</v>
      </c>
      <c r="L36" s="302"/>
      <c r="M36" s="336"/>
      <c r="N36" s="304"/>
      <c r="O36" s="305"/>
      <c r="P36" s="304"/>
      <c r="Q36" s="343"/>
      <c r="R36" s="308"/>
      <c r="U36" s="256" t="str">
        <f>IF(OR(I36="a",I36="as"),C35,IF(OR(I36="b",I36="bs"),C37,""))</f>
        <v/>
      </c>
      <c r="V36" s="283">
        <v>30</v>
      </c>
      <c r="W36" s="337" t="str">
        <f>UPPER(IF($D65="","",VLOOKUP($D65,'[1]m glavni turnir žrebna lista'!$A$7:$R$38,3)))</f>
        <v/>
      </c>
      <c r="X36" s="337" t="str">
        <f>PROPER(IF($D65="","",VLOOKUP($D65,'[1]m glavni turnir žrebna lista'!$A$7:$R$38,4)))</f>
        <v/>
      </c>
      <c r="Y36" s="324" t="str">
        <f t="shared" si="0"/>
        <v/>
      </c>
      <c r="Z36" s="324" t="str">
        <f>IF(Y36="","",IF(AND($Q$63=1,U65=U64),30,IF(AND($Q$63=2,U65=U64),15,IF(AND($Q$63=3,U65=U64),10,""))))</f>
        <v/>
      </c>
      <c r="AA36" s="324" t="str">
        <f>IF(Z36="","",IF(AND($Q$63=1,U64=U65,U65=U66),60,IF(AND($Q$63=2,U64=U65,U65=U66),30,IF(AND($Q$63=3,U64=U65,U65=U66),20,""))))</f>
        <v/>
      </c>
      <c r="AB36" s="324" t="str">
        <f>IF(AA36="","",IF(AND($Q$63=1,U62=U66,U66=U64,U64=U65),120,IF(AND($Q$63=2,U62=U66,U66=U64,U64=U65),60,IF(AND($Q$63=3,U62=U66,U66=U64,U64=U65),40,""))))</f>
        <v/>
      </c>
      <c r="AC36" s="324" t="str">
        <f>IF(AB36="","",IF(AND($Q$63=1,$U$65=$U$64,$U$64=$U$66,$U$66=$U$62,$U$62=$U$54),120,IF(AND($Q$63=2,$U$65=$U$64,$U$64=$U$66,$U$66=$U$62,$U$62=$U$54),60,IF(AND($Q$63=3,$U$65=$U$64,$U$64=$U$66,$U$66=$U$62,$U$62=$U$54),40,""))))</f>
        <v/>
      </c>
      <c r="AD36" s="324" t="str">
        <f>IF(AC36="","",IF(AND($Q$63=1,$U$65=$U$64,$U$64=$U$66,$U$66=$U$62,$U$62=$U$54,$U$38=$U$54),120,IF(AND($Q$63=2,$U$65=$U$64,$U$64=$U$66,$U$66=$U$62,$U$62=$U$54,$U$38=$U$54),60,IF(AND($Q$63=3,$U$65=$U$64,$U$64=$U$66,$U$66=$U$62,$U$62=$U$54,$U$38=$U$54),40,""))))</f>
        <v/>
      </c>
      <c r="AE36" s="325">
        <f t="shared" si="1"/>
        <v>0</v>
      </c>
      <c r="AF36" s="262"/>
      <c r="AG36" s="313"/>
      <c r="AH36" s="313"/>
      <c r="AI36" s="313"/>
      <c r="AJ36" s="313"/>
    </row>
    <row r="37" spans="1:36" s="309" customFormat="1" ht="9.6" customHeight="1" x14ac:dyDescent="0.2">
      <c r="A37" s="298">
        <v>16</v>
      </c>
      <c r="B37" s="299" t="str">
        <f>IF($D37="","",VLOOKUP($D37,'[1]m glavni turnir žrebna lista'!$A$7:$R$38,17))</f>
        <v/>
      </c>
      <c r="C37" s="299" t="str">
        <f>IF($D37="","",VLOOKUP($D37,'[1]m glavni turnir žrebna lista'!$A$7:$R$38,2))</f>
        <v/>
      </c>
      <c r="D37" s="300"/>
      <c r="E37" s="299" t="s">
        <v>222</v>
      </c>
      <c r="F37" s="299" t="s">
        <v>223</v>
      </c>
      <c r="G37" s="299"/>
      <c r="H37" s="299" t="str">
        <f>IF($D37="","",VLOOKUP($D37,'[1]m glavni turnir žrebna lista'!$A$7:$R$38,5))</f>
        <v/>
      </c>
      <c r="I37" s="328" t="str">
        <f>IF($D37="","",VLOOKUP($D37,'[1]m glavni turnir žrebna lista'!$A$7:$R$38,14))</f>
        <v/>
      </c>
      <c r="J37" s="329"/>
      <c r="K37" s="303"/>
      <c r="L37" s="302"/>
      <c r="M37" s="336"/>
      <c r="N37" s="305"/>
      <c r="O37" s="305"/>
      <c r="P37" s="304"/>
      <c r="Q37" s="343"/>
      <c r="R37" s="308"/>
      <c r="U37" s="256" t="str">
        <f>IF($D37="","",VLOOKUP($D37,'[1]m glavni turnir žrebna lista'!$A$7:$R$38,2))</f>
        <v/>
      </c>
      <c r="V37" s="283">
        <v>31</v>
      </c>
      <c r="W37" s="283" t="str">
        <f>UPPER(IF($D67="","",VLOOKUP($D67,'[1]m glavni turnir žrebna lista'!$A$7:$R$38,3)))</f>
        <v/>
      </c>
      <c r="X37" s="283" t="str">
        <f>PROPER(IF($D67="","",VLOOKUP($D67,'[1]m glavni turnir žrebna lista'!$A$7:$R$38,4)))</f>
        <v/>
      </c>
      <c r="Y37" s="284" t="str">
        <f t="shared" si="0"/>
        <v/>
      </c>
      <c r="Z37" s="284" t="str">
        <f>IF(Y37="","",IF(AND($Q$63=1,U68=U67),30,IF(AND($Q$63=2,U68=U67),15,IF(AND($Q$63=3,U68=U67),10,""))))</f>
        <v/>
      </c>
      <c r="AA37" s="284" t="str">
        <f>IF(Z37="","",IF(AND($Q$63=1,U68=U66,U66=U67),60,IF(AND($Q$63=2,U68=U66,U66=U67),30,IF(AND($Q$63=3,U68=U66,U66=U67),20,""))))</f>
        <v/>
      </c>
      <c r="AB37" s="284" t="str">
        <f>IF(AA37="","",IF(AND($Q$63=1,U62=U66,U66=U68,U68=U67),120,IF(AND($Q$63=2,U62=U66,U66=U68,U68=U67),60,IF(AND($Q$63=3,U62=U66,U66=U68,U68=U67),40,""))))</f>
        <v/>
      </c>
      <c r="AC37" s="284" t="str">
        <f>IF(AB37="","",IF(AND($Q$63=1,$U$67=$U$68,$U$68=$U$66,$U$66=$U$62,$U$62=$U$54),120,IF(AND($Q$63=2,$U$67=$U$68,$U$68=$U$66,$U$66=$U$62,$U$62=$U$54),60,IF(AND($Q$63=3,$U$67=$U$68,$U$68=$U$66,$U$66=$U$62,$U$62=$U$54),40,""))))</f>
        <v/>
      </c>
      <c r="AD37" s="284" t="str">
        <f>IF(AC37="","",IF(AND($Q$63=1,$U$67=$U$68,$U$68=$U$66,$U$66=$U$62,$U$62=$U$54,$U$38=$U$54),120,IF(AND($Q$63=2,$U$67=$U$68,$U$68=$U$66,$U$66=$U$62,$U$62=$U$54,$U$38=$U$54),60,IF(AND($Q$63=3,$U$67=$U$68,$U$68=$U$66,$U$66=$U$62,$U$62=$U$54,$U$38=$U$54),40,""))))</f>
        <v/>
      </c>
      <c r="AE37" s="312">
        <f t="shared" si="1"/>
        <v>0</v>
      </c>
      <c r="AF37" s="262"/>
      <c r="AG37" s="313"/>
      <c r="AH37" s="313"/>
      <c r="AI37" s="313"/>
      <c r="AJ37" s="313"/>
    </row>
    <row r="38" spans="1:36" s="309" customFormat="1" ht="9.6" customHeight="1" x14ac:dyDescent="0.2">
      <c r="A38" s="314"/>
      <c r="B38" s="315"/>
      <c r="C38" s="315"/>
      <c r="D38" s="315"/>
      <c r="E38" s="316"/>
      <c r="F38" s="316"/>
      <c r="G38" s="317"/>
      <c r="H38" s="316"/>
      <c r="I38" s="332"/>
      <c r="J38" s="302"/>
      <c r="K38" s="303"/>
      <c r="L38" s="302"/>
      <c r="M38" s="336"/>
      <c r="N38" s="351" t="s">
        <v>25</v>
      </c>
      <c r="O38" s="352"/>
      <c r="P38" s="320" t="str">
        <f>UPPER(IF(OR(O39="a",O39="as"),P22,IF(OR(O39="b",O39="bs"),P54,)))</f>
        <v>BELIŠ IVO</v>
      </c>
      <c r="Q38" s="353"/>
      <c r="R38" s="308"/>
      <c r="U38" s="256" t="str">
        <f>IF(OR(O39="a",O39="as"),U22,IF(OR(O39="b",O39="bs"),U54,""))</f>
        <v/>
      </c>
      <c r="V38" s="283">
        <v>32</v>
      </c>
      <c r="W38" s="337" t="str">
        <f>UPPER(IF($D69="","",VLOOKUP($D69,'[1]m glavni turnir žrebna lista'!$A$7:$R$38,3)))</f>
        <v/>
      </c>
      <c r="X38" s="337" t="str">
        <f>PROPER(IF($D69="","",VLOOKUP($D69,'[1]m glavni turnir žrebna lista'!$A$7:$R$38,4)))</f>
        <v/>
      </c>
      <c r="Y38" s="324" t="str">
        <f t="shared" si="0"/>
        <v/>
      </c>
      <c r="Z38" s="324" t="str">
        <f>IF(Y38="","",IF(AND($Q$63=1,U69=U68),30,IF(AND($Q$63=2,U69=U68),15,IF(AND($Q$63=3,U69=U68),10,""))))</f>
        <v/>
      </c>
      <c r="AA38" s="324" t="str">
        <f>IF(Z38="","",IF(AND($Q$63=1,U69=U66,U66=U68),60,IF(AND($Q$63=2,U69=U66,U66=U68),30,IF(AND($Q$63=3,U69=U66,U66=U68),20,""))))</f>
        <v/>
      </c>
      <c r="AB38" s="324" t="str">
        <f>IF(AA38="","",IF(AND($Q$63=1,U62=U66,U66=U68,U68=U69),120,IF(AND($Q$63=2,U62=U66,U66=U68,U68=U69),60,IF(AND($Q$63=3,U62=U66,U66=U68,U68=U69),40,""))))</f>
        <v/>
      </c>
      <c r="AC38" s="324" t="str">
        <f>IF(AB38="","",IF(AND($Q$63=1,$U$69=$U$68,$U$68=$U$66,$U$66=$U$62,$U$62=$U$54),120,IF(AND($Q$63=2,$U$69=$U$68,$U$68=$U$66,$U$66=$U$62,$U$62=$U$54),60,IF(AND($Q$63=3,$U$69=$U$68,$U$68=$U$66,$U$66=$U$62,$U$62=$U$54),40,""))))</f>
        <v/>
      </c>
      <c r="AD38" s="324" t="str">
        <f>IF(AC38="","",IF(AND($Q$63=1,$U$69=$U$68,$U$68=$U$66,$U$66=$U$62,$U$62=$U$54,$U$38=$U$54),120,IF(AND($Q$63=2,$U$69=$U$68,$U$68=$U$66,$U$66=$U$62,$U$62=$U$54,$U$38=$U$54),60,IF(AND($Q$63=3,$U$69=$U$68,$U$68=$U$66,$U$66=$U$62,$U$62=$U$54,$U$38=$U$54),40,""))))</f>
        <v/>
      </c>
      <c r="AE38" s="325">
        <f t="shared" si="1"/>
        <v>0</v>
      </c>
      <c r="AF38" s="262"/>
      <c r="AG38" s="313"/>
      <c r="AH38" s="313"/>
      <c r="AI38" s="313"/>
      <c r="AJ38" s="313"/>
    </row>
    <row r="39" spans="1:36" s="309" customFormat="1" ht="9.6" customHeight="1" x14ac:dyDescent="0.2">
      <c r="A39" s="298">
        <v>17</v>
      </c>
      <c r="B39" s="299" t="str">
        <f>IF($D39="","",VLOOKUP($D39,'[1]m glavni turnir žrebna lista'!$A$7:$R$38,17))</f>
        <v/>
      </c>
      <c r="C39" s="299" t="str">
        <f>IF($D39="","",VLOOKUP($D39,'[1]m glavni turnir žrebna lista'!$A$7:$R$38,2))</f>
        <v/>
      </c>
      <c r="D39" s="300"/>
      <c r="E39" s="299" t="s">
        <v>224</v>
      </c>
      <c r="F39" s="299" t="s">
        <v>225</v>
      </c>
      <c r="G39" s="299"/>
      <c r="H39" s="299" t="str">
        <f>IF($D39="","",VLOOKUP($D39,'[1]m glavni turnir žrebna lista'!$A$7:$R$38,5))</f>
        <v/>
      </c>
      <c r="I39" s="301" t="str">
        <f>IF($D39="","",VLOOKUP($D39,'[1]m glavni turnir žrebna lista'!$A$7:$R$38,14))</f>
        <v/>
      </c>
      <c r="J39" s="302"/>
      <c r="K39" s="303"/>
      <c r="L39" s="302"/>
      <c r="M39" s="336"/>
      <c r="N39" s="318" t="s">
        <v>28</v>
      </c>
      <c r="O39" s="354" t="s">
        <v>246</v>
      </c>
      <c r="P39" s="329" t="s">
        <v>266</v>
      </c>
      <c r="Q39" s="343"/>
      <c r="R39" s="308"/>
      <c r="U39" s="256" t="str">
        <f>IF($D39="","",VLOOKUP($D39,'[1]m glavni turnir žrebna lista'!$A$7:$R$38,2))</f>
        <v/>
      </c>
      <c r="V39" s="313"/>
      <c r="W39" s="313"/>
      <c r="X39" s="313"/>
      <c r="Y39" s="260">
        <f>COUNTIF(Y7:Y38,"&gt;0")</f>
        <v>0</v>
      </c>
      <c r="Z39" s="260">
        <f t="shared" ref="Z39:AE39" si="2">COUNTIF(Z7:Z38,"&gt;0")</f>
        <v>0</v>
      </c>
      <c r="AA39" s="260">
        <f t="shared" si="2"/>
        <v>0</v>
      </c>
      <c r="AB39" s="260">
        <f t="shared" si="2"/>
        <v>0</v>
      </c>
      <c r="AC39" s="260">
        <f t="shared" si="2"/>
        <v>0</v>
      </c>
      <c r="AD39" s="260">
        <f t="shared" si="2"/>
        <v>0</v>
      </c>
      <c r="AE39" s="260">
        <f t="shared" si="2"/>
        <v>0</v>
      </c>
      <c r="AF39" s="262"/>
      <c r="AG39" s="313"/>
      <c r="AH39" s="313"/>
      <c r="AI39" s="313"/>
      <c r="AJ39" s="313"/>
    </row>
    <row r="40" spans="1:36" s="309" customFormat="1" ht="9.6" customHeight="1" x14ac:dyDescent="0.2">
      <c r="A40" s="314"/>
      <c r="B40" s="315"/>
      <c r="C40" s="315"/>
      <c r="D40" s="315"/>
      <c r="E40" s="316"/>
      <c r="F40" s="316"/>
      <c r="G40" s="317"/>
      <c r="H40" s="318" t="s">
        <v>28</v>
      </c>
      <c r="I40" s="319"/>
      <c r="J40" s="320" t="str">
        <f>UPPER(IF(OR(I40="a",I40="as"),E39,IF(OR(I40="b",I40="bs"),E41,)))</f>
        <v/>
      </c>
      <c r="K40" s="321">
        <f>IF(OR(I40="a",I40="as"),I39,IF(OR(I40="b",I40="bs"),I41,))</f>
        <v>0</v>
      </c>
      <c r="L40" s="302"/>
      <c r="M40" s="336"/>
      <c r="N40" s="304"/>
      <c r="O40" s="305"/>
      <c r="P40" s="304"/>
      <c r="Q40" s="343"/>
      <c r="R40" s="308"/>
      <c r="U40" s="256" t="str">
        <f>IF(OR(I40="a",I40="as"),C39,IF(OR(I40="b",I40="bs"),C41,""))</f>
        <v/>
      </c>
      <c r="V40" s="313"/>
      <c r="W40" s="313"/>
      <c r="X40" s="313"/>
      <c r="Y40" s="313"/>
      <c r="Z40" s="313"/>
      <c r="AA40" s="313"/>
      <c r="AB40" s="313"/>
      <c r="AC40" s="313"/>
      <c r="AD40" s="313"/>
      <c r="AE40" s="313"/>
      <c r="AF40" s="262"/>
      <c r="AG40" s="313"/>
      <c r="AH40" s="313"/>
      <c r="AI40" s="313"/>
      <c r="AJ40" s="313"/>
    </row>
    <row r="41" spans="1:36" s="309" customFormat="1" ht="9.6" customHeight="1" x14ac:dyDescent="0.2">
      <c r="A41" s="314">
        <v>18</v>
      </c>
      <c r="B41" s="326" t="str">
        <f>IF($D41="","",VLOOKUP($D41,'[1]m glavni turnir žrebna lista'!$A$7:$R$38,17))</f>
        <v/>
      </c>
      <c r="C41" s="326" t="str">
        <f>IF($D41="","",VLOOKUP($D41,'[1]m glavni turnir žrebna lista'!$A$7:$R$38,2))</f>
        <v/>
      </c>
      <c r="D41" s="300"/>
      <c r="E41" s="327" t="str">
        <f>UPPER(IF($D41="","",VLOOKUP($D41,'[1]m glavni turnir žrebna lista'!$A$7:$R$38,3)))</f>
        <v/>
      </c>
      <c r="F41" s="327" t="str">
        <f>PROPER(IF($D41="","",VLOOKUP($D41,'[1]m glavni turnir žrebna lista'!$A$7:$R$38,4)))</f>
        <v/>
      </c>
      <c r="G41" s="327"/>
      <c r="H41" s="327" t="str">
        <f>IF($D41="","",VLOOKUP($D41,'[1]m glavni turnir žrebna lista'!$A$7:$R$38,5))</f>
        <v/>
      </c>
      <c r="I41" s="328" t="str">
        <f>IF($D41="","",VLOOKUP($D41,'[1]m glavni turnir žrebna lista'!$A$7:$R$38,14))</f>
        <v/>
      </c>
      <c r="J41" s="329"/>
      <c r="K41" s="330"/>
      <c r="L41" s="302"/>
      <c r="M41" s="336"/>
      <c r="N41" s="304"/>
      <c r="O41" s="305"/>
      <c r="P41" s="304"/>
      <c r="Q41" s="343"/>
      <c r="R41" s="308"/>
      <c r="U41" s="256" t="str">
        <f>IF($D41="","",VLOOKUP($D41,'[1]m glavni turnir žrebna lista'!$A$7:$R$38,2))</f>
        <v/>
      </c>
      <c r="V41" s="589" t="s">
        <v>31</v>
      </c>
      <c r="W41" s="589"/>
      <c r="X41" s="589"/>
      <c r="Y41" s="589"/>
      <c r="Z41" s="589"/>
      <c r="AA41" s="355"/>
      <c r="AB41" s="355"/>
      <c r="AC41" s="355"/>
      <c r="AD41" s="355"/>
      <c r="AE41" s="356"/>
      <c r="AF41" s="357"/>
      <c r="AG41" s="358" t="s">
        <v>32</v>
      </c>
      <c r="AH41" s="357"/>
      <c r="AI41" s="357"/>
      <c r="AJ41" s="357"/>
    </row>
    <row r="42" spans="1:36" s="309" customFormat="1" ht="9.6" customHeight="1" x14ac:dyDescent="0.2">
      <c r="A42" s="314"/>
      <c r="B42" s="315"/>
      <c r="C42" s="315"/>
      <c r="D42" s="331"/>
      <c r="E42" s="316"/>
      <c r="F42" s="316"/>
      <c r="G42" s="317"/>
      <c r="H42" s="316"/>
      <c r="I42" s="332"/>
      <c r="J42" s="318" t="s">
        <v>28</v>
      </c>
      <c r="K42" s="333"/>
      <c r="L42" s="320" t="s">
        <v>77</v>
      </c>
      <c r="M42" s="334">
        <f>IF(OR(K42="a",K42="as"),K40,IF(OR(K42="b",K42="bs"),K44,))</f>
        <v>0</v>
      </c>
      <c r="N42" s="304"/>
      <c r="O42" s="305"/>
      <c r="P42" s="304"/>
      <c r="Q42" s="343"/>
      <c r="R42" s="308"/>
      <c r="U42" s="256" t="str">
        <f>IF(OR(K42="a",K42="as"),U40,IF(OR(K42="b",K42="bs"),U44,""))</f>
        <v/>
      </c>
      <c r="V42" s="357"/>
      <c r="W42" s="359"/>
      <c r="X42" s="360"/>
      <c r="Y42" s="355"/>
      <c r="Z42" s="355"/>
      <c r="AA42" s="355"/>
      <c r="AB42" s="355"/>
      <c r="AC42" s="355"/>
      <c r="AD42" s="355"/>
      <c r="AE42" s="356"/>
      <c r="AF42" s="357"/>
      <c r="AG42" s="357"/>
      <c r="AH42" s="357"/>
      <c r="AI42" s="357"/>
      <c r="AJ42" s="357"/>
    </row>
    <row r="43" spans="1:36" s="309" customFormat="1" ht="9.6" customHeight="1" x14ac:dyDescent="0.2">
      <c r="A43" s="314">
        <v>19</v>
      </c>
      <c r="B43" s="326" t="str">
        <f>IF($D43="","",VLOOKUP($D43,'[1]m glavni turnir žrebna lista'!$A$7:$R$38,17))</f>
        <v/>
      </c>
      <c r="C43" s="326" t="str">
        <f>IF($D43="","",VLOOKUP($D43,'[1]m glavni turnir žrebna lista'!$A$7:$R$38,2))</f>
        <v/>
      </c>
      <c r="D43" s="300"/>
      <c r="E43" s="327" t="str">
        <f>UPPER(IF($D43="","",VLOOKUP($D43,'[1]m glavni turnir žrebna lista'!$A$7:$R$38,3)))</f>
        <v/>
      </c>
      <c r="F43" s="327" t="str">
        <f>PROPER(IF($D43="","",VLOOKUP($D43,'[1]m glavni turnir žrebna lista'!$A$7:$R$38,4)))</f>
        <v/>
      </c>
      <c r="G43" s="327"/>
      <c r="H43" s="327" t="str">
        <f>IF($D43="","",VLOOKUP($D43,'[1]m glavni turnir žrebna lista'!$A$7:$R$38,5))</f>
        <v/>
      </c>
      <c r="I43" s="301" t="str">
        <f>IF($D43="","",VLOOKUP($D43,'[1]m glavni turnir žrebna lista'!$A$7:$R$38,14))</f>
        <v/>
      </c>
      <c r="J43" s="302"/>
      <c r="K43" s="338"/>
      <c r="L43" s="329"/>
      <c r="M43" s="339"/>
      <c r="N43" s="304"/>
      <c r="O43" s="305"/>
      <c r="P43" s="304"/>
      <c r="Q43" s="343"/>
      <c r="R43" s="308"/>
      <c r="U43" s="256" t="str">
        <f>IF($D43="","",VLOOKUP($D43,'[1]m glavni turnir žrebna lista'!$A$7:$R$38,2))</f>
        <v/>
      </c>
      <c r="V43" s="361" t="s">
        <v>21</v>
      </c>
      <c r="W43" s="359" t="s">
        <v>15</v>
      </c>
      <c r="X43" s="359" t="s">
        <v>16</v>
      </c>
      <c r="Y43" s="355" t="s">
        <v>22</v>
      </c>
      <c r="Z43" s="355" t="s">
        <v>23</v>
      </c>
      <c r="AA43" s="355" t="s">
        <v>18</v>
      </c>
      <c r="AB43" s="355" t="s">
        <v>19</v>
      </c>
      <c r="AC43" s="355" t="s">
        <v>20</v>
      </c>
      <c r="AD43" s="355"/>
      <c r="AE43" s="362" t="s">
        <v>26</v>
      </c>
      <c r="AF43" s="357"/>
      <c r="AG43" s="359" t="s">
        <v>15</v>
      </c>
      <c r="AH43" s="359" t="s">
        <v>16</v>
      </c>
      <c r="AI43" s="359" t="s">
        <v>6</v>
      </c>
      <c r="AJ43" s="358" t="s">
        <v>26</v>
      </c>
    </row>
    <row r="44" spans="1:36" s="309" customFormat="1" ht="9.6" customHeight="1" x14ac:dyDescent="0.2">
      <c r="A44" s="314"/>
      <c r="B44" s="315"/>
      <c r="C44" s="315"/>
      <c r="D44" s="331"/>
      <c r="E44" s="316"/>
      <c r="F44" s="316"/>
      <c r="G44" s="317"/>
      <c r="H44" s="318" t="s">
        <v>28</v>
      </c>
      <c r="I44" s="319"/>
      <c r="J44" s="320" t="str">
        <f>UPPER(IF(OR(I44="a",I44="as"),E43,IF(OR(I44="b",I44="bs"),E45,)))</f>
        <v/>
      </c>
      <c r="K44" s="340">
        <f>IF(OR(I44="a",I44="as"),I43,IF(OR(I44="b",I44="bs"),I45,))</f>
        <v>0</v>
      </c>
      <c r="L44" s="302"/>
      <c r="M44" s="339"/>
      <c r="N44" s="304"/>
      <c r="O44" s="305"/>
      <c r="P44" s="304"/>
      <c r="Q44" s="343"/>
      <c r="R44" s="308"/>
      <c r="S44" s="363"/>
      <c r="T44" s="364"/>
      <c r="U44" s="365" t="str">
        <f>IF(OR(I44="a",I44="as"),C43,IF(OR(I44="b",I44="bs"),C45,""))</f>
        <v/>
      </c>
      <c r="V44" s="359"/>
      <c r="W44" s="359"/>
      <c r="X44" s="359"/>
      <c r="Y44" s="355"/>
      <c r="Z44" s="355"/>
      <c r="AA44" s="355"/>
      <c r="AB44" s="355"/>
      <c r="AC44" s="355"/>
      <c r="AD44" s="355"/>
      <c r="AE44" s="366"/>
      <c r="AF44" s="357"/>
      <c r="AG44" s="357"/>
      <c r="AH44" s="357"/>
      <c r="AI44" s="357"/>
      <c r="AJ44" s="367"/>
    </row>
    <row r="45" spans="1:36" s="309" customFormat="1" ht="9.6" customHeight="1" x14ac:dyDescent="0.2">
      <c r="A45" s="314">
        <v>20</v>
      </c>
      <c r="B45" s="326" t="str">
        <f>IF($D45="","",VLOOKUP($D45,'[1]m glavni turnir žrebna lista'!$A$7:$R$38,17))</f>
        <v/>
      </c>
      <c r="C45" s="326" t="str">
        <f>IF($D45="","",VLOOKUP($D45,'[1]m glavni turnir žrebna lista'!$A$7:$R$38,2))</f>
        <v/>
      </c>
      <c r="D45" s="300"/>
      <c r="E45" s="327" t="str">
        <f>UPPER(IF($D45="","",VLOOKUP($D45,'[1]m glavni turnir žrebna lista'!$A$7:$R$38,3)))</f>
        <v/>
      </c>
      <c r="F45" s="327" t="str">
        <f>PROPER(IF($D45="","",VLOOKUP($D45,'[1]m glavni turnir žrebna lista'!$A$7:$R$38,4)))</f>
        <v/>
      </c>
      <c r="G45" s="327"/>
      <c r="H45" s="327" t="str">
        <f>IF($D45="","",VLOOKUP($D45,'[1]m glavni turnir žrebna lista'!$A$7:$R$38,5))</f>
        <v/>
      </c>
      <c r="I45" s="328" t="str">
        <f>IF($D45="","",VLOOKUP($D45,'[1]m glavni turnir žrebna lista'!$A$7:$R$38,14))</f>
        <v/>
      </c>
      <c r="J45" s="329"/>
      <c r="K45" s="303"/>
      <c r="L45" s="302"/>
      <c r="M45" s="339"/>
      <c r="N45" s="304"/>
      <c r="O45" s="305"/>
      <c r="P45" s="304"/>
      <c r="Q45" s="343"/>
      <c r="R45" s="308"/>
      <c r="S45" s="364"/>
      <c r="T45" s="364"/>
      <c r="U45" s="365" t="str">
        <f>IF($D45="","",VLOOKUP($D45,'[1]m glavni turnir žrebna lista'!$A$7:$R$38,2))</f>
        <v/>
      </c>
      <c r="V45" s="359">
        <v>1</v>
      </c>
      <c r="W45" s="368" t="str">
        <f>UPPER(IF($D$7="","",VLOOKUP($D$7,'[1]m glavni turnir žrebna lista'!$A$7:$R$38,3)))</f>
        <v/>
      </c>
      <c r="X45" s="359" t="str">
        <f>PROPER(IF($D$7="","",VLOOKUP($D$7,'[1]m glavni turnir žrebna lista'!$A$7:$R$38,4)))</f>
        <v/>
      </c>
      <c r="Y45" s="369" t="str">
        <f>IF($W$45="","",IF($U$7&lt;&gt;$U$8,"",IF($J$9="bb",1,IF($J$9="","0",$I$9))))</f>
        <v/>
      </c>
      <c r="Z45" s="355" t="str">
        <f>IF($W$45="","",IF($U$10&lt;&gt;$U$7,"",IF($L$11="bb",1,IF($L$11="","0",$K$12))))</f>
        <v/>
      </c>
      <c r="AA45" s="369" t="str">
        <f>IF($W$45="","",IF($U$14&lt;&gt;$U$7,"",IF($N$15="bb",1,IF($N$15="","0",$M$18))))</f>
        <v/>
      </c>
      <c r="AB45" s="369" t="str">
        <f>IF($W$45="","",IF($U$22&lt;&gt;$U$7,"",IF($P$23="bb",1,IF($P$23="","0",$O$30))))</f>
        <v/>
      </c>
      <c r="AC45" s="370" t="str">
        <f>IF($W$45="","",IF($U$38&lt;&gt;$U$7,"",IF($P$39="bb",1,IF($P$39="","0",$Q$54))))</f>
        <v/>
      </c>
      <c r="AD45" s="355"/>
      <c r="AE45" s="366">
        <f>IF($C$2="B turnir",SUM(Y45:AD45)*0.1,SUM(Y45:AD45))</f>
        <v>0</v>
      </c>
      <c r="AF45" s="357" t="str">
        <f>IF($C7="","",'m glavni 32 (3)'!$C$7)</f>
        <v/>
      </c>
      <c r="AG45" s="359" t="str">
        <f>UPPER(IF($D$7="","",VLOOKUP($D$7,'[1]m glavni turnir žrebna lista'!$A$7:$R$38,3)))</f>
        <v/>
      </c>
      <c r="AH45" s="359" t="str">
        <f>PROPER(IF($D$7="","",VLOOKUP($D$7,'[1]m glavni turnir žrebna lista'!$A$7:$R$38,4)))</f>
        <v/>
      </c>
      <c r="AI45" s="359" t="str">
        <f>UPPER(IF($D$7="","",VLOOKUP($D$7,'[1]m glavni turnir žrebna lista'!$A$7:$R$38,5)))</f>
        <v/>
      </c>
      <c r="AJ45" s="366">
        <f>SUM(AE7,AE45)</f>
        <v>0</v>
      </c>
    </row>
    <row r="46" spans="1:36" s="309" customFormat="1" ht="9.6" customHeight="1" x14ac:dyDescent="0.2">
      <c r="A46" s="314"/>
      <c r="B46" s="315"/>
      <c r="C46" s="315"/>
      <c r="D46" s="331"/>
      <c r="E46" s="302"/>
      <c r="F46" s="302"/>
      <c r="G46" s="341"/>
      <c r="H46" s="342"/>
      <c r="I46" s="332"/>
      <c r="J46" s="302"/>
      <c r="K46" s="303"/>
      <c r="L46" s="318" t="s">
        <v>28</v>
      </c>
      <c r="M46" s="333" t="s">
        <v>239</v>
      </c>
      <c r="N46" s="320" t="str">
        <f>UPPER(IF(OR(M46="a",M46="as"),L42,IF(OR(M46="b",M46="bs"),L50,)))</f>
        <v>SVOLJŠAK ALEKSANDER</v>
      </c>
      <c r="O46" s="371">
        <f>IF(OR(M46="a",M46="as"),M42,IF(OR(M46="b",M46="bs"),M50,))</f>
        <v>0</v>
      </c>
      <c r="P46" s="304"/>
      <c r="Q46" s="343"/>
      <c r="R46" s="308"/>
      <c r="S46" s="372"/>
      <c r="T46" s="364"/>
      <c r="U46" s="365" t="str">
        <f>IF(OR(M46="a",M46="as"),U42,IF(OR(M46="b",M46="bs"),U50,""))</f>
        <v/>
      </c>
      <c r="V46" s="359">
        <v>2</v>
      </c>
      <c r="W46" s="359" t="str">
        <f>UPPER(IF($D$9="","",VLOOKUP($D$9,'[1]m glavni turnir žrebna lista'!$A$7:$R$38,3)))</f>
        <v/>
      </c>
      <c r="X46" s="359" t="str">
        <f>PROPER(IF($D$9="","",VLOOKUP($D$9,'[1]m glavni turnir žrebna lista'!$A$7:$R$38,4)))</f>
        <v/>
      </c>
      <c r="Y46" s="355" t="str">
        <f>IF(W46="","",IF($U$9&lt;&gt;$U$8,"",IF($J$9="bb",1,IF($J$9="","0",$I$7))))</f>
        <v/>
      </c>
      <c r="Z46" s="355" t="str">
        <f>IF($W$45="","",IF($U$10&lt;&gt;$U$9,"",IF($L$11="bb",1,IF($L$11="","0",$K$12))))</f>
        <v/>
      </c>
      <c r="AA46" s="355" t="str">
        <f>IF($W$45="","",IF($U$14&lt;&gt;$U$9,"",IF($N$15="bb",1,IF($N$15="","0",$M$18))))</f>
        <v/>
      </c>
      <c r="AB46" s="355" t="str">
        <f>IF($W$45="","",IF($U$22&lt;&gt;$U$9,"",IF($P$23="bb",1,IF($P$23="","0",$O$30))))</f>
        <v/>
      </c>
      <c r="AC46" s="355" t="str">
        <f>IF($W$45="","",IF($U$38&lt;&gt;$U$9,"",IF($P$39="bb",1,IF($P$39="","0",$Q$54))))</f>
        <v/>
      </c>
      <c r="AD46" s="355"/>
      <c r="AE46" s="366">
        <f t="shared" ref="AE46:AE76" si="3">IF($C$2="B turnir",SUM(Y46:AD46)*0.1,SUM(Y46:AD46))</f>
        <v>0</v>
      </c>
      <c r="AF46" s="357" t="str">
        <f>IF($C9="","",'m glavni 32 (3)'!$C$9)</f>
        <v/>
      </c>
      <c r="AG46" s="359" t="str">
        <f>UPPER(IF($D$9="","",VLOOKUP($D$9,'[1]m glavni turnir žrebna lista'!$A$7:$R$38,3)))</f>
        <v/>
      </c>
      <c r="AH46" s="359" t="str">
        <f>PROPER(IF($D$9="","",VLOOKUP($D$9,'[1]m glavni turnir žrebna lista'!$A$7:$R$38,4)))</f>
        <v/>
      </c>
      <c r="AI46" s="359" t="str">
        <f>UPPER(IF($D$9="","",VLOOKUP($D$9,'[1]m glavni turnir žrebna lista'!$A$7:$R$38,5)))</f>
        <v/>
      </c>
      <c r="AJ46" s="366">
        <f>SUM(AE8,AE46)</f>
        <v>0</v>
      </c>
    </row>
    <row r="47" spans="1:36" s="309" customFormat="1" ht="9.6" customHeight="1" x14ac:dyDescent="0.2">
      <c r="A47" s="314">
        <v>21</v>
      </c>
      <c r="B47" s="326" t="str">
        <f>IF($D47="","",VLOOKUP($D47,'[1]m glavni turnir žrebna lista'!$A$7:$R$38,17))</f>
        <v/>
      </c>
      <c r="C47" s="326" t="str">
        <f>IF($D47="","",VLOOKUP($D47,'[1]m glavni turnir žrebna lista'!$A$7:$R$38,2))</f>
        <v/>
      </c>
      <c r="D47" s="300"/>
      <c r="E47" s="327" t="str">
        <f>UPPER(IF($D47="","",VLOOKUP($D47,'[1]m glavni turnir žrebna lista'!$A$7:$R$38,3)))</f>
        <v/>
      </c>
      <c r="F47" s="327" t="str">
        <f>PROPER(IF($D47="","",VLOOKUP($D47,'[1]m glavni turnir žrebna lista'!$A$7:$R$38,4)))</f>
        <v/>
      </c>
      <c r="G47" s="327"/>
      <c r="H47" s="327" t="str">
        <f>IF($D47="","",VLOOKUP($D47,'[1]m glavni turnir žrebna lista'!$A$7:$R$38,5))</f>
        <v/>
      </c>
      <c r="I47" s="301" t="str">
        <f>IF($D47="","",VLOOKUP($D47,'[1]m glavni turnir žrebna lista'!$A$7:$R$38,14))</f>
        <v/>
      </c>
      <c r="J47" s="302"/>
      <c r="K47" s="303"/>
      <c r="L47" s="302"/>
      <c r="M47" s="339"/>
      <c r="N47" s="329" t="s">
        <v>240</v>
      </c>
      <c r="O47" s="343"/>
      <c r="P47" s="304"/>
      <c r="Q47" s="343"/>
      <c r="R47" s="308"/>
      <c r="S47" s="373"/>
      <c r="T47" s="364"/>
      <c r="U47" s="365" t="str">
        <f>IF($D47="","",VLOOKUP($D47,'[1]m glavni turnir žrebna lista'!$A$7:$R$38,2))</f>
        <v/>
      </c>
      <c r="V47" s="359">
        <v>3</v>
      </c>
      <c r="W47" s="359" t="str">
        <f>UPPER(IF($D$11="","",VLOOKUP($D$11,'[1]m glavni turnir žrebna lista'!$A$7:$R$38,3)))</f>
        <v/>
      </c>
      <c r="X47" s="359" t="str">
        <f>PROPER(IF($D$11="","",VLOOKUP($D$11,'[1]m glavni turnir žrebna lista'!$A$7:$R$38,4)))</f>
        <v/>
      </c>
      <c r="Y47" s="355" t="str">
        <f>IF(W47="","",IF($U$11&lt;&gt;$U$12,"",IF($J$13="bb",1,IF($J$13="","0",$I$13))))</f>
        <v/>
      </c>
      <c r="Z47" s="355" t="str">
        <f>IF($W$45="","",IF($U$10&lt;&gt;$U$11,"",IF($L$11="bb",1,IF($L$11="","0",$K$8))))</f>
        <v/>
      </c>
      <c r="AA47" s="355" t="str">
        <f>IF($W$45="","",IF($U$14&lt;&gt;$U$11,"",IF($N$15="bb",1,IF($N$15="","0",$M$18))))</f>
        <v/>
      </c>
      <c r="AB47" s="355" t="str">
        <f>IF($W$45="","",IF($U$22&lt;&gt;$U11,"",IF($P$23="bb",1,IF($P$23="","0",$O$30))))</f>
        <v/>
      </c>
      <c r="AC47" s="355" t="str">
        <f>IF($W$45="","",IF($U$38&lt;&gt;$U$11,"",IF($P$39="bb",1,IF($P$39="","0",$Q$54))))</f>
        <v/>
      </c>
      <c r="AD47" s="355"/>
      <c r="AE47" s="366">
        <f t="shared" si="3"/>
        <v>0</v>
      </c>
      <c r="AF47" s="357" t="str">
        <f>IF($C11="","",'m glavni 32 (3)'!$C$11)</f>
        <v/>
      </c>
      <c r="AG47" s="359" t="str">
        <f>UPPER(IF($D$11="","",VLOOKUP($D$11,'[1]m glavni turnir žrebna lista'!$A$7:$R$38,3)))</f>
        <v/>
      </c>
      <c r="AH47" s="359" t="str">
        <f>PROPER(IF($D$11="","",VLOOKUP($D$11,'[1]m glavni turnir žrebna lista'!$A$7:$R$38,4)))</f>
        <v/>
      </c>
      <c r="AI47" s="359" t="str">
        <f>UPPER(IF($D$11="","",VLOOKUP($D$11,'[1]m glavni turnir žrebna lista'!$A$7:$R$38,5)))</f>
        <v/>
      </c>
      <c r="AJ47" s="366">
        <f t="shared" ref="AJ47:AJ76" si="4">SUM(AE9,AE47)</f>
        <v>0</v>
      </c>
    </row>
    <row r="48" spans="1:36" s="309" customFormat="1" ht="9.6" customHeight="1" x14ac:dyDescent="0.2">
      <c r="A48" s="314"/>
      <c r="B48" s="315"/>
      <c r="C48" s="315"/>
      <c r="D48" s="331"/>
      <c r="E48" s="316"/>
      <c r="F48" s="316"/>
      <c r="G48" s="317"/>
      <c r="H48" s="318" t="s">
        <v>28</v>
      </c>
      <c r="I48" s="319"/>
      <c r="J48" s="320" t="str">
        <f>UPPER(IF(OR(I48="a",I48="as"),E47,IF(OR(I48="b",I48="bs"),E49,)))</f>
        <v/>
      </c>
      <c r="K48" s="321">
        <f>IF(OR(I48="a",I48="as"),I47,IF(OR(I48="b",I48="bs"),I49,))</f>
        <v>0</v>
      </c>
      <c r="L48" s="302"/>
      <c r="M48" s="339"/>
      <c r="N48" s="304"/>
      <c r="O48" s="343"/>
      <c r="P48" s="304"/>
      <c r="Q48" s="343"/>
      <c r="R48" s="308"/>
      <c r="S48" s="373"/>
      <c r="T48" s="364"/>
      <c r="U48" s="365" t="str">
        <f>IF(OR(I48="a",I48="as"),C47,IF(OR(I48="b",I48="bs"),C49,""))</f>
        <v/>
      </c>
      <c r="V48" s="359">
        <v>4</v>
      </c>
      <c r="W48" s="359" t="str">
        <f>UPPER(IF($D$13="","",VLOOKUP($D$13,'[1]m glavni turnir žrebna lista'!$A$7:$R$38,3)))</f>
        <v/>
      </c>
      <c r="X48" s="359" t="str">
        <f>PROPER(IF($D$13="","",VLOOKUP($D$13,'[1]m glavni turnir žrebna lista'!$A$7:$R$38,4)))</f>
        <v/>
      </c>
      <c r="Y48" s="355" t="str">
        <f>IF(W48="","",IF($U$12&lt;&gt;$U$13,"",IF($J$13="bb",1,IF($J$13="","0",$I$11))))</f>
        <v/>
      </c>
      <c r="Z48" s="355" t="str">
        <f>IF($W$45="","",IF($U$10&lt;&gt;$U$13,"",IF($L$11="bb",1,IF($L$11="","0",$K$8))))</f>
        <v/>
      </c>
      <c r="AA48" s="355" t="str">
        <f>IF($W$45="","",IF($U$14&lt;&gt;$U$13,"",IF($N$15="bb",1,IF($N$15="","0",$M$18))))</f>
        <v/>
      </c>
      <c r="AB48" s="355" t="str">
        <f>IF($W$45="","",IF($U$22&lt;&gt;$U$13,"",IF($P$23="bb",1,IF($P$23="","0",$O$30))))</f>
        <v/>
      </c>
      <c r="AC48" s="355" t="str">
        <f>IF($W$45="","",IF($U$38&lt;&gt;$U$13,"",IF($P$39="bb",1,IF($P$39="","0",$Q$54))))</f>
        <v/>
      </c>
      <c r="AD48" s="355"/>
      <c r="AE48" s="366">
        <f t="shared" si="3"/>
        <v>0</v>
      </c>
      <c r="AF48" s="357" t="str">
        <f>IF($C13="","",'m glavni 32 (3)'!$C$13)</f>
        <v/>
      </c>
      <c r="AG48" s="359" t="str">
        <f>UPPER(IF($D$13="","",VLOOKUP($D$13,'[1]m glavni turnir žrebna lista'!$A$7:$R$38,3)))</f>
        <v/>
      </c>
      <c r="AH48" s="359" t="str">
        <f>PROPER(IF($D$13="","",VLOOKUP($D$13,'[1]m glavni turnir žrebna lista'!$A$7:$R$38,4)))</f>
        <v/>
      </c>
      <c r="AI48" s="359" t="str">
        <f>UPPER(IF($D$13="","",VLOOKUP($D$13,'[1]m glavni turnir žrebna lista'!$A$7:$R$38,5)))</f>
        <v/>
      </c>
      <c r="AJ48" s="366">
        <f t="shared" si="4"/>
        <v>0</v>
      </c>
    </row>
    <row r="49" spans="1:36" s="309" customFormat="1" ht="9.6" customHeight="1" x14ac:dyDescent="0.2">
      <c r="A49" s="314">
        <v>22</v>
      </c>
      <c r="B49" s="326" t="str">
        <f>IF($D49="","",VLOOKUP($D49,'[1]m glavni turnir žrebna lista'!$A$7:$R$38,17))</f>
        <v/>
      </c>
      <c r="C49" s="326" t="str">
        <f>IF($D49="","",VLOOKUP($D49,'[1]m glavni turnir žrebna lista'!$A$7:$R$38,2))</f>
        <v/>
      </c>
      <c r="D49" s="300"/>
      <c r="E49" s="327" t="str">
        <f>UPPER(IF($D49="","",VLOOKUP($D49,'[1]m glavni turnir žrebna lista'!$A$7:$R$38,3)))</f>
        <v/>
      </c>
      <c r="F49" s="327" t="str">
        <f>PROPER(IF($D49="","",VLOOKUP($D49,'[1]m glavni turnir žrebna lista'!$A$7:$R$38,4)))</f>
        <v/>
      </c>
      <c r="G49" s="327"/>
      <c r="H49" s="327" t="str">
        <f>IF($D49="","",VLOOKUP($D49,'[1]m glavni turnir žrebna lista'!$A$7:$R$38,5))</f>
        <v/>
      </c>
      <c r="I49" s="328" t="str">
        <f>IF($D49="","",VLOOKUP($D49,'[1]m glavni turnir žrebna lista'!$A$7:$R$38,14))</f>
        <v/>
      </c>
      <c r="J49" s="329"/>
      <c r="K49" s="330"/>
      <c r="L49" s="302"/>
      <c r="M49" s="339"/>
      <c r="N49" s="304"/>
      <c r="O49" s="343"/>
      <c r="P49" s="304"/>
      <c r="Q49" s="343"/>
      <c r="R49" s="308"/>
      <c r="S49" s="373"/>
      <c r="T49" s="364"/>
      <c r="U49" s="365" t="str">
        <f>IF($D49="","",VLOOKUP($D49,'[1]m glavni turnir žrebna lista'!$A$7:$R$38,2))</f>
        <v/>
      </c>
      <c r="V49" s="359">
        <v>5</v>
      </c>
      <c r="W49" s="359" t="str">
        <f>UPPER(IF($D$15="","",VLOOKUP($D$15,'[1]m glavni turnir žrebna lista'!$A$7:$R$38,3)))</f>
        <v/>
      </c>
      <c r="X49" s="359" t="str">
        <f>PROPER(IF($D$15="","",VLOOKUP($D$15,'[1]m glavni turnir žrebna lista'!$A$7:$R$38,4)))</f>
        <v/>
      </c>
      <c r="Y49" s="355" t="str">
        <f>IF(W49="","",IF($U$16&lt;&gt;$U$15,"",IF($J$17="bb",1,IF($J$17="","0",$I$17))))</f>
        <v/>
      </c>
      <c r="Z49" s="355" t="str">
        <f>IF($W$45="","",IF($U$18&lt;&gt;$U$15,"",IF($L$19="bb",1,IF($L$19="","0",$K$20))))</f>
        <v/>
      </c>
      <c r="AA49" s="355" t="str">
        <f>IF($W$45="","",IF($U$14&lt;&gt;$U$15,"",IF($N$15="bb",1,IF($N$15="","0",$M$10))))</f>
        <v/>
      </c>
      <c r="AB49" s="355" t="str">
        <f>IF($W$45="","",IF($U$22&lt;&gt;$U$15,"",IF($P$23="bb",1,IF($P$23="","0",$O$30))))</f>
        <v/>
      </c>
      <c r="AC49" s="355" t="str">
        <f>IF($W$45="","",IF($U$38&lt;&gt;$U$15,"",IF($P$39="bb",1,IF($P$39="","0",$Q$54))))</f>
        <v/>
      </c>
      <c r="AD49" s="355"/>
      <c r="AE49" s="366">
        <f t="shared" si="3"/>
        <v>0</v>
      </c>
      <c r="AF49" s="357" t="str">
        <f>IF($C15="","",'m glavni 32 (3)'!$C$15)</f>
        <v/>
      </c>
      <c r="AG49" s="359" t="str">
        <f>UPPER(IF($D$15="","",VLOOKUP($D$15,'[1]m glavni turnir žrebna lista'!$A$7:$R$38,3)))</f>
        <v/>
      </c>
      <c r="AH49" s="359" t="str">
        <f>PROPER(IF($D$15="","",VLOOKUP($D$15,'[1]m glavni turnir žrebna lista'!$A$7:$R$38,4)))</f>
        <v/>
      </c>
      <c r="AI49" s="359" t="str">
        <f>UPPER(IF($D$15="","",VLOOKUP($D$15,'[1]m glavni turnir žrebna lista'!$A$7:$R$38,5)))</f>
        <v/>
      </c>
      <c r="AJ49" s="366">
        <f t="shared" si="4"/>
        <v>0</v>
      </c>
    </row>
    <row r="50" spans="1:36" s="309" customFormat="1" ht="9.6" customHeight="1" x14ac:dyDescent="0.2">
      <c r="A50" s="314"/>
      <c r="B50" s="315"/>
      <c r="C50" s="315"/>
      <c r="D50" s="331"/>
      <c r="E50" s="316"/>
      <c r="F50" s="316"/>
      <c r="G50" s="317"/>
      <c r="H50" s="302"/>
      <c r="I50" s="332"/>
      <c r="J50" s="318" t="s">
        <v>28</v>
      </c>
      <c r="K50" s="333"/>
      <c r="L50" s="320" t="s">
        <v>78</v>
      </c>
      <c r="M50" s="345">
        <f>IF(OR(K50="a",K50="as"),K48,IF(OR(K50="b",K50="bs"),K52,))</f>
        <v>0</v>
      </c>
      <c r="N50" s="304"/>
      <c r="O50" s="343"/>
      <c r="P50" s="304"/>
      <c r="Q50" s="343"/>
      <c r="R50" s="308"/>
      <c r="S50" s="373"/>
      <c r="T50" s="364"/>
      <c r="U50" s="365" t="str">
        <f>IF(OR(K50="a",K50="as"),U48,IF(OR(K50="b",K50="bs"),U52,""))</f>
        <v/>
      </c>
      <c r="V50" s="359">
        <v>6</v>
      </c>
      <c r="W50" s="359" t="str">
        <f>UPPER(IF($D$17="","",VLOOKUP($D$17,'[1]m glavni turnir žrebna lista'!$A$7:$R$38,3)))</f>
        <v/>
      </c>
      <c r="X50" s="359" t="str">
        <f>PROPER(IF($D$17="","",VLOOKUP($D$17,'[1]m glavni turnir žrebna lista'!$A$7:$R$38,4)))</f>
        <v/>
      </c>
      <c r="Y50" s="355" t="str">
        <f>IF(W50="","",IF($U$16&lt;&gt;$U$17,"",IF($J$17="bb",1,IF($J$17="","0",$I$15))))</f>
        <v/>
      </c>
      <c r="Z50" s="355" t="str">
        <f>IF($W$45="","",IF($U$18&lt;&gt;$U$17,"",IF($L$19="bb",1,IF($L$19="","0",$K$20))))</f>
        <v/>
      </c>
      <c r="AA50" s="355" t="str">
        <f>IF($W$45="","",IF($U$14&lt;&gt;$U$17,"",IF($N$15="bb",1,IF($N$15="","0",$M$10))))</f>
        <v/>
      </c>
      <c r="AB50" s="355" t="str">
        <f>IF($W$45="","",IF($U$22&lt;&gt;$U$17,"",IF($P$23="bb",1,IF($P$23="","0",$O$30))))</f>
        <v/>
      </c>
      <c r="AC50" s="355" t="str">
        <f>IF($W$45="","",IF($U$38&lt;&gt;$U$17,"",IF($P$39="bb",1,IF($P$39="","0",$Q$54))))</f>
        <v/>
      </c>
      <c r="AD50" s="355"/>
      <c r="AE50" s="366">
        <f t="shared" si="3"/>
        <v>0</v>
      </c>
      <c r="AF50" s="357" t="str">
        <f>IF($C17="","",'m glavni 32 (3)'!$C$17)</f>
        <v/>
      </c>
      <c r="AG50" s="359" t="str">
        <f>UPPER(IF($D$17="","",VLOOKUP($D$17,'[1]m glavni turnir žrebna lista'!$A$7:$R$38,3)))</f>
        <v/>
      </c>
      <c r="AH50" s="359" t="str">
        <f>PROPER(IF($D$17="","",VLOOKUP($D$17,'[1]m glavni turnir žrebna lista'!$A$7:$R$38,4)))</f>
        <v/>
      </c>
      <c r="AI50" s="359" t="str">
        <f>UPPER(IF($D$17="","",VLOOKUP($D$17,'[1]m glavni turnir žrebna lista'!$A$7:$R$38,5)))</f>
        <v/>
      </c>
      <c r="AJ50" s="366">
        <f t="shared" si="4"/>
        <v>0</v>
      </c>
    </row>
    <row r="51" spans="1:36" s="309" customFormat="1" ht="9.6" customHeight="1" x14ac:dyDescent="0.2">
      <c r="A51" s="314">
        <v>23</v>
      </c>
      <c r="B51" s="326" t="str">
        <f>IF($D51="","",VLOOKUP($D51,'[1]m glavni turnir žrebna lista'!$A$7:$R$38,17))</f>
        <v/>
      </c>
      <c r="C51" s="326" t="str">
        <f>IF($D51="","",VLOOKUP($D51,'[1]m glavni turnir žrebna lista'!$A$7:$R$38,2))</f>
        <v/>
      </c>
      <c r="D51" s="300"/>
      <c r="E51" s="327" t="str">
        <f>UPPER(IF($D51="","",VLOOKUP($D51,'[1]m glavni turnir žrebna lista'!$A$7:$R$38,3)))</f>
        <v/>
      </c>
      <c r="F51" s="327" t="str">
        <f>PROPER(IF($D51="","",VLOOKUP($D51,'[1]m glavni turnir žrebna lista'!$A$7:$R$38,4)))</f>
        <v/>
      </c>
      <c r="G51" s="327"/>
      <c r="H51" s="327" t="str">
        <f>IF($D51="","",VLOOKUP($D51,'[1]m glavni turnir žrebna lista'!$A$7:$R$38,5))</f>
        <v/>
      </c>
      <c r="I51" s="301" t="str">
        <f>IF($D51="","",VLOOKUP($D51,'[1]m glavni turnir žrebna lista'!$A$7:$R$38,14))</f>
        <v/>
      </c>
      <c r="J51" s="302"/>
      <c r="K51" s="338"/>
      <c r="L51" s="329"/>
      <c r="M51" s="336"/>
      <c r="N51" s="304"/>
      <c r="O51" s="343"/>
      <c r="P51" s="304"/>
      <c r="Q51" s="343"/>
      <c r="R51" s="308"/>
      <c r="S51" s="373"/>
      <c r="T51" s="364"/>
      <c r="U51" s="365" t="str">
        <f>IF($D51="","",VLOOKUP($D51,'[1]m glavni turnir žrebna lista'!$A$7:$R$38,2))</f>
        <v/>
      </c>
      <c r="V51" s="359">
        <v>7</v>
      </c>
      <c r="W51" s="359" t="str">
        <f>UPPER(IF($D$19="","",VLOOKUP($D$19,'[1]m glavni turnir žrebna lista'!$A$7:$R$38,3)))</f>
        <v/>
      </c>
      <c r="X51" s="359" t="str">
        <f>PROPER(IF($D$19="","",VLOOKUP($D$19,'[1]m glavni turnir žrebna lista'!$A$7:$R$38,4)))</f>
        <v/>
      </c>
      <c r="Y51" s="355" t="str">
        <f>IF(W51="","",IF($U$20&lt;&gt;$U$19,"",IF($J$21="bb",1,IF($J$21="","0",$I$21))))</f>
        <v/>
      </c>
      <c r="Z51" s="355" t="str">
        <f>IF($W$45="","",IF($U$18&lt;&gt;$U$19,"",IF($L$19="bb",1,IF($L$19="","0",$K$16))))</f>
        <v/>
      </c>
      <c r="AA51" s="355" t="str">
        <f>IF($W$45="","",IF($U$14&lt;&gt;$U$19,"",IF($N$15="bb",1,IF($N$15="","0",$M$10))))</f>
        <v/>
      </c>
      <c r="AB51" s="355" t="str">
        <f>IF($W$45="","",IF($U$22&lt;&gt;$U$19,"",IF($P$23="bb",1,IF($P$23="","0",$O$30))))</f>
        <v/>
      </c>
      <c r="AC51" s="355" t="str">
        <f>IF($W$45="","",IF($U$38&lt;&gt;$U$19,"",IF($P$39="bb",1,IF($P$39="","0",$Q$54))))</f>
        <v/>
      </c>
      <c r="AD51" s="355"/>
      <c r="AE51" s="366">
        <f t="shared" si="3"/>
        <v>0</v>
      </c>
      <c r="AF51" s="357" t="str">
        <f>IF($C19="","",'m glavni 32 (3)'!$C$19)</f>
        <v/>
      </c>
      <c r="AG51" s="359" t="str">
        <f>UPPER(IF($D$19="","",VLOOKUP($D$19,'[1]m glavni turnir žrebna lista'!$A$7:$R$38,3)))</f>
        <v/>
      </c>
      <c r="AH51" s="359" t="str">
        <f>PROPER(IF($D$19="","",VLOOKUP($D$19,'[1]m glavni turnir žrebna lista'!$A$7:$R$38,4)))</f>
        <v/>
      </c>
      <c r="AI51" s="359" t="str">
        <f>UPPER(IF($D$19="","",VLOOKUP($D$19,'[1]m glavni turnir žrebna lista'!$A$7:$R$38,5)))</f>
        <v/>
      </c>
      <c r="AJ51" s="366">
        <f t="shared" si="4"/>
        <v>0</v>
      </c>
    </row>
    <row r="52" spans="1:36" s="309" customFormat="1" ht="9.6" customHeight="1" x14ac:dyDescent="0.2">
      <c r="A52" s="314"/>
      <c r="B52" s="315"/>
      <c r="C52" s="315"/>
      <c r="D52" s="315"/>
      <c r="E52" s="316"/>
      <c r="F52" s="316"/>
      <c r="G52" s="317"/>
      <c r="H52" s="318" t="s">
        <v>28</v>
      </c>
      <c r="I52" s="319"/>
      <c r="J52" s="320" t="str">
        <f>UPPER(IF(OR(I52="a",I52="as"),E51,IF(OR(I52="b",I52="bs"),E53,)))</f>
        <v/>
      </c>
      <c r="K52" s="340">
        <f>IF(OR(I52="a",I52="as"),I51,IF(OR(I52="b",I52="bs"),I53,))</f>
        <v>0</v>
      </c>
      <c r="L52" s="302"/>
      <c r="M52" s="336"/>
      <c r="N52" s="304"/>
      <c r="O52" s="343"/>
      <c r="P52" s="304"/>
      <c r="Q52" s="343"/>
      <c r="R52" s="308"/>
      <c r="S52" s="374"/>
      <c r="U52" s="375" t="str">
        <f>IF(OR(I52="a",I52="as"),C51,IF(OR(I52="b",I52="bs"),C53,""))</f>
        <v/>
      </c>
      <c r="V52" s="359">
        <v>8</v>
      </c>
      <c r="W52" s="359" t="str">
        <f>UPPER(IF($D$21="","",VLOOKUP($D$21,'[1]m glavni turnir žrebna lista'!$A$7:$R$38,3)))</f>
        <v/>
      </c>
      <c r="X52" s="359" t="str">
        <f>PROPER(IF($D$21="","",VLOOKUP($D$21,'[1]m glavni turnir žrebna lista'!$A$7:$R$38,4)))</f>
        <v/>
      </c>
      <c r="Y52" s="355" t="str">
        <f>IF(W52="","",IF($U$20&lt;&gt;$U$21,"",IF($J$21="bb",1,IF($J$21="","0",$I$19))))</f>
        <v/>
      </c>
      <c r="Z52" s="355" t="str">
        <f>IF($W$45="","",IF($U$18&lt;&gt;$U$21,"",IF($L$19="bb",1,IF($L$19="","0",$K$16))))</f>
        <v/>
      </c>
      <c r="AA52" s="355" t="str">
        <f>IF($W$45="","",IF($U$14&lt;&gt;$U$21,"",IF($N$15="bb",1,IF($N$15="","0",$M$10))))</f>
        <v/>
      </c>
      <c r="AB52" s="355" t="str">
        <f>IF($W$45="","",IF($U$22&lt;&gt;$U$21,"",IF($P$23="bb",1,IF($P$23="","0",$O$30))))</f>
        <v/>
      </c>
      <c r="AC52" s="355" t="str">
        <f>IF($W$45="","",IF($U$38&lt;&gt;$U$21,"",IF($P$39="bb",1,IF($P$39="","0",$Q$54))))</f>
        <v/>
      </c>
      <c r="AD52" s="355"/>
      <c r="AE52" s="366">
        <f t="shared" si="3"/>
        <v>0</v>
      </c>
      <c r="AF52" s="357" t="str">
        <f>IF($C21="","",'m glavni 32 (3)'!$C$21)</f>
        <v/>
      </c>
      <c r="AG52" s="359" t="str">
        <f>UPPER(IF($D$21="","",VLOOKUP($D$21,'[1]m glavni turnir žrebna lista'!$A$7:$R$38,3)))</f>
        <v/>
      </c>
      <c r="AH52" s="359" t="str">
        <f>PROPER(IF($D$21="","",VLOOKUP($D$21,'[1]m glavni turnir žrebna lista'!$A$7:$R$38,4)))</f>
        <v/>
      </c>
      <c r="AI52" s="359" t="str">
        <f>UPPER(IF($D$21="","",VLOOKUP($D$21,'[1]m glavni turnir žrebna lista'!$A$7:$R$38,5)))</f>
        <v/>
      </c>
      <c r="AJ52" s="366">
        <f t="shared" si="4"/>
        <v>0</v>
      </c>
    </row>
    <row r="53" spans="1:36" s="309" customFormat="1" ht="9.6" customHeight="1" x14ac:dyDescent="0.2">
      <c r="A53" s="298">
        <v>24</v>
      </c>
      <c r="B53" s="299" t="str">
        <f>IF($D53="","",VLOOKUP($D53,'[1]m glavni turnir žrebna lista'!$A$7:$R$38,17))</f>
        <v/>
      </c>
      <c r="C53" s="299" t="str">
        <f>IF($D53="","",VLOOKUP($D53,'[1]m glavni turnir žrebna lista'!$A$7:$R$38,2))</f>
        <v/>
      </c>
      <c r="D53" s="300"/>
      <c r="E53" s="299" t="s">
        <v>154</v>
      </c>
      <c r="F53" s="299" t="s">
        <v>226</v>
      </c>
      <c r="G53" s="299"/>
      <c r="H53" s="299" t="str">
        <f>IF($D53="","",VLOOKUP($D53,'[1]m glavni turnir žrebna lista'!$A$7:$R$38,5))</f>
        <v/>
      </c>
      <c r="I53" s="328" t="str">
        <f>IF($D53="","",VLOOKUP($D53,'[1]m glavni turnir žrebna lista'!$A$7:$R$38,14))</f>
        <v/>
      </c>
      <c r="J53" s="329"/>
      <c r="K53" s="303"/>
      <c r="L53" s="302"/>
      <c r="M53" s="336"/>
      <c r="N53" s="304"/>
      <c r="O53" s="343"/>
      <c r="P53" s="304"/>
      <c r="Q53" s="343"/>
      <c r="R53" s="308"/>
      <c r="S53" s="374"/>
      <c r="U53" s="256" t="str">
        <f>IF($D53="","",VLOOKUP($D53,'[1]m glavni turnir žrebna lista'!$A$7:$R$38,2))</f>
        <v/>
      </c>
      <c r="V53" s="359">
        <v>9</v>
      </c>
      <c r="W53" s="359" t="str">
        <f>UPPER(IF($D$23="","",VLOOKUP($D$23,'[1]m glavni turnir žrebna lista'!$A$7:$R$38,3)))</f>
        <v/>
      </c>
      <c r="X53" s="359" t="str">
        <f>PROPER(IF($D$23="","",VLOOKUP($D$23,'[1]m glavni turnir žrebna lista'!$A$7:$R$38,4)))</f>
        <v/>
      </c>
      <c r="Y53" s="355" t="str">
        <f>IF(W53="","",IF($U$24&lt;&gt;$U$23,"",IF($J$25="bb",1,IF($J$25="","0",$I$25))))</f>
        <v/>
      </c>
      <c r="Z53" s="355" t="str">
        <f>IF($W$45="","",IF($U$26&lt;&gt;$U$23,"",IF($L$27="bb",1,IF($L$27="","0",$K$28))))</f>
        <v/>
      </c>
      <c r="AA53" s="355" t="str">
        <f>IF($W$45="","",IF($U$30&lt;&gt;$U$23,"",IF($N$31="bb",1,IF($N$31="","0",$M$34))))</f>
        <v/>
      </c>
      <c r="AB53" s="355" t="str">
        <f>IF($W$45="","",IF($U$22&lt;&gt;$U$23,"",IF($P$23="bb",1,IF($P$23="","0",$O$14))))</f>
        <v/>
      </c>
      <c r="AC53" s="355" t="str">
        <f>IF($W$45="","",IF($U$38&lt;&gt;$U$23,"",IF($P$39="bb",1,IF($P$39="","0",$Q$54))))</f>
        <v/>
      </c>
      <c r="AD53" s="355"/>
      <c r="AE53" s="366">
        <f t="shared" si="3"/>
        <v>0</v>
      </c>
      <c r="AF53" s="357" t="str">
        <f>IF($C23="","",'m glavni 32 (3)'!$C$23)</f>
        <v/>
      </c>
      <c r="AG53" s="359" t="str">
        <f>UPPER(IF($D$23="","",VLOOKUP($D$23,'[1]m glavni turnir žrebna lista'!$A$7:$R$38,3)))</f>
        <v/>
      </c>
      <c r="AH53" s="359" t="str">
        <f>PROPER(IF($D$23="","",VLOOKUP($D$23,'[1]m glavni turnir žrebna lista'!$A$7:$R$38,4)))</f>
        <v/>
      </c>
      <c r="AI53" s="359" t="str">
        <f>UPPER(IF($D$23="","",VLOOKUP($D$23,'[1]m glavni turnir žrebna lista'!$A$7:$R$38,5)))</f>
        <v/>
      </c>
      <c r="AJ53" s="366">
        <f t="shared" si="4"/>
        <v>0</v>
      </c>
    </row>
    <row r="54" spans="1:36" s="309" customFormat="1" ht="9.6" customHeight="1" x14ac:dyDescent="0.2">
      <c r="A54" s="314"/>
      <c r="B54" s="315"/>
      <c r="C54" s="315"/>
      <c r="D54" s="315"/>
      <c r="E54" s="342"/>
      <c r="F54" s="342"/>
      <c r="G54" s="347"/>
      <c r="H54" s="342"/>
      <c r="I54" s="332"/>
      <c r="J54" s="302"/>
      <c r="K54" s="303"/>
      <c r="L54" s="302"/>
      <c r="M54" s="336"/>
      <c r="N54" s="318" t="s">
        <v>28</v>
      </c>
      <c r="O54" s="333" t="s">
        <v>245</v>
      </c>
      <c r="P54" s="320" t="str">
        <f>UPPER(IF(OR(O54="a",O54="as"),N46,IF(OR(O54="b",O54="bs"),N62,)))</f>
        <v>KUNAVAR MILOŠ</v>
      </c>
      <c r="Q54" s="350">
        <f>IF(OR(O54="a",O54="as"),O46,IF(OR(O54="b",O54="bs"),O62,))</f>
        <v>0</v>
      </c>
      <c r="R54" s="308"/>
      <c r="S54" s="374"/>
      <c r="U54" s="256" t="str">
        <f>IF(OR(O54="a",O54="as"),U46,IF(OR(O54="b",O54="bs"),U62,""))</f>
        <v/>
      </c>
      <c r="V54" s="359">
        <v>10</v>
      </c>
      <c r="W54" s="359" t="str">
        <f>UPPER(IF($D$25="","",VLOOKUP($D$25,'[1]m glavni turnir žrebna lista'!$A$7:$R$38,3)))</f>
        <v/>
      </c>
      <c r="X54" s="359" t="str">
        <f>PROPER(IF($D$25="","",VLOOKUP($D$25,'[1]m glavni turnir žrebna lista'!$A$7:$R$38,4)))</f>
        <v/>
      </c>
      <c r="Y54" s="355" t="str">
        <f>IF(W54="","",IF($U$24&lt;&gt;$U$25,"",IF($J$25="bb",1,IF($J$25="","0",$I$23))))</f>
        <v/>
      </c>
      <c r="Z54" s="355" t="str">
        <f>IF($W$45="","",IF($U$26&lt;&gt;$U$25,"",IF($L$27="bb",1,IF($L$27="","0",$K$28))))</f>
        <v/>
      </c>
      <c r="AA54" s="355" t="str">
        <f>IF($W$45="","",IF($U$30&lt;&gt;$U$25,"",IF($N$31="bb",1,IF($N$31="","0",$M$34))))</f>
        <v/>
      </c>
      <c r="AB54" s="355" t="str">
        <f>IF($W$45="","",IF($U$22&lt;&gt;$U$25,"",IF($P$23="bb",1,IF($P$23="","0",$O$14))))</f>
        <v/>
      </c>
      <c r="AC54" s="355" t="str">
        <f>IF($W$45="","",IF($U$38&lt;&gt;$U$25,"",IF($P$39="bb",1,IF($P$39="","0",$Q$54))))</f>
        <v/>
      </c>
      <c r="AD54" s="355"/>
      <c r="AE54" s="366">
        <f t="shared" si="3"/>
        <v>0</v>
      </c>
      <c r="AF54" s="357" t="str">
        <f>IF($C25="","",'m glavni 32 (3)'!$C$25)</f>
        <v/>
      </c>
      <c r="AG54" s="359" t="str">
        <f>UPPER(IF($D$25="","",VLOOKUP($D$25,'[1]m glavni turnir žrebna lista'!$A$7:$R$38,3)))</f>
        <v/>
      </c>
      <c r="AH54" s="359" t="str">
        <f>PROPER(IF($D$25="","",VLOOKUP($D$25,'[1]m glavni turnir žrebna lista'!$A$7:$R$38,4)))</f>
        <v/>
      </c>
      <c r="AI54" s="359" t="str">
        <f>UPPER(IF($D$25="","",VLOOKUP($D$25,'[1]m glavni turnir žrebna lista'!$A$7:$R$38,5)))</f>
        <v/>
      </c>
      <c r="AJ54" s="366">
        <f t="shared" si="4"/>
        <v>0</v>
      </c>
    </row>
    <row r="55" spans="1:36" s="309" customFormat="1" ht="9.6" customHeight="1" x14ac:dyDescent="0.2">
      <c r="A55" s="298">
        <v>25</v>
      </c>
      <c r="B55" s="299" t="str">
        <f>IF($D55="","",VLOOKUP($D55,'[1]m glavni turnir žrebna lista'!$A$7:$R$38,17))</f>
        <v/>
      </c>
      <c r="C55" s="299" t="str">
        <f>IF($D55="","",VLOOKUP($D55,'[1]m glavni turnir žrebna lista'!$A$7:$R$38,2))</f>
        <v/>
      </c>
      <c r="D55" s="300"/>
      <c r="E55" s="299" t="s">
        <v>177</v>
      </c>
      <c r="F55" s="299" t="s">
        <v>227</v>
      </c>
      <c r="G55" s="299"/>
      <c r="H55" s="299" t="str">
        <f>IF($D55="","",VLOOKUP($D55,'[1]m glavni turnir žrebna lista'!$A$7:$R$38,5))</f>
        <v/>
      </c>
      <c r="I55" s="301" t="str">
        <f>IF($D55="","",VLOOKUP($D55,'[1]m glavni turnir žrebna lista'!$A$7:$R$38,14))</f>
        <v/>
      </c>
      <c r="J55" s="302"/>
      <c r="K55" s="303"/>
      <c r="L55" s="302"/>
      <c r="M55" s="336"/>
      <c r="N55" s="304"/>
      <c r="O55" s="343"/>
      <c r="P55" s="329" t="s">
        <v>272</v>
      </c>
      <c r="Q55" s="305"/>
      <c r="R55" s="308"/>
      <c r="S55" s="374"/>
      <c r="U55" s="256" t="str">
        <f>IF($D55="","",VLOOKUP($D55,'[1]m glavni turnir žrebna lista'!$A$7:$R$38,2))</f>
        <v/>
      </c>
      <c r="V55" s="359">
        <v>11</v>
      </c>
      <c r="W55" s="359" t="str">
        <f>UPPER(IF($D$27="","",VLOOKUP($D$27,'[1]m glavni turnir žrebna lista'!$A$7:$R$38,3)))</f>
        <v/>
      </c>
      <c r="X55" s="359" t="str">
        <f>PROPER(IF($D$27="","",VLOOKUP($D$27,'[1]m glavni turnir žrebna lista'!$A$7:$R$38,4)))</f>
        <v/>
      </c>
      <c r="Y55" s="355" t="str">
        <f>IF(W55="","",IF($U$28&lt;&gt;$U$27,"",IF($J$29="bb",1,IF($J$29="","0",$I$29))))</f>
        <v/>
      </c>
      <c r="Z55" s="355" t="str">
        <f>IF($W$45="","",IF($U$26&lt;&gt;$U$27,"",IF($L$27="bb",1,IF($L$27="","0",$K$24))))</f>
        <v/>
      </c>
      <c r="AA55" s="355" t="str">
        <f>IF($W$45="","",IF($U$30&lt;&gt;$U$27,"",IF($N$31="bb",1,IF($N$31="","0",$M$34))))</f>
        <v/>
      </c>
      <c r="AB55" s="355" t="str">
        <f>IF($W$45="","",IF($U$22&lt;&gt;$U$27,"",IF($P$23="bb",1,IF($P$23="","0",$O$14))))</f>
        <v/>
      </c>
      <c r="AC55" s="355" t="str">
        <f>IF($W$45="","",IF($U$38&lt;&gt;$U$27,"",IF($P$39="bb",1,IF($P$39="","0",$Q$54))))</f>
        <v/>
      </c>
      <c r="AD55" s="355"/>
      <c r="AE55" s="366">
        <f t="shared" si="3"/>
        <v>0</v>
      </c>
      <c r="AF55" s="357" t="str">
        <f>IF($C27="","",'m glavni 32 (3)'!$C$27)</f>
        <v/>
      </c>
      <c r="AG55" s="359" t="str">
        <f>UPPER(IF($D$27="","",VLOOKUP($D$27,'[1]m glavni turnir žrebna lista'!$A$7:$R$38,3)))</f>
        <v/>
      </c>
      <c r="AH55" s="359" t="str">
        <f>PROPER(IF($D$27="","",VLOOKUP($D$27,'[1]m glavni turnir žrebna lista'!$A$7:$R$38,4)))</f>
        <v/>
      </c>
      <c r="AI55" s="359" t="str">
        <f>UPPER(IF($D$27="","",VLOOKUP($D$27,'[1]m glavni turnir žrebna lista'!$A$7:$R$38,5)))</f>
        <v/>
      </c>
      <c r="AJ55" s="366">
        <f t="shared" si="4"/>
        <v>0</v>
      </c>
    </row>
    <row r="56" spans="1:36" s="309" customFormat="1" ht="9.6" customHeight="1" x14ac:dyDescent="0.2">
      <c r="A56" s="314"/>
      <c r="B56" s="315"/>
      <c r="C56" s="315"/>
      <c r="D56" s="315"/>
      <c r="E56" s="316"/>
      <c r="F56" s="316"/>
      <c r="G56" s="317"/>
      <c r="H56" s="318" t="s">
        <v>28</v>
      </c>
      <c r="I56" s="319"/>
      <c r="J56" s="320"/>
      <c r="K56" s="321">
        <f>IF(OR(I56="a",I56="as"),I55,IF(OR(I56="b",I56="bs"),I57,))</f>
        <v>0</v>
      </c>
      <c r="L56" s="302"/>
      <c r="M56" s="336"/>
      <c r="N56" s="304"/>
      <c r="O56" s="343"/>
      <c r="P56" s="304"/>
      <c r="Q56" s="305"/>
      <c r="R56" s="308"/>
      <c r="S56" s="374"/>
      <c r="U56" s="256" t="str">
        <f>IF(OR(I56="a",I56="as"),C55,IF(OR(I56="b",I56="bs"),C57,""))</f>
        <v/>
      </c>
      <c r="V56" s="359">
        <v>12</v>
      </c>
      <c r="W56" s="359" t="str">
        <f>UPPER(IF($D$29="","",VLOOKUP($D$29,'[1]m glavni turnir žrebna lista'!$A$7:$R$38,3)))</f>
        <v/>
      </c>
      <c r="X56" s="359" t="str">
        <f>PROPER(IF($D$29="","",VLOOKUP($D$29,'[1]m glavni turnir žrebna lista'!$A$7:$R$38,4)))</f>
        <v/>
      </c>
      <c r="Y56" s="355" t="str">
        <f>IF(W56="","",IF($U$28&lt;&gt;$U$29,"",IF($J$29="bb",1,IF($J$29="","0",$I$27))))</f>
        <v/>
      </c>
      <c r="Z56" s="355" t="str">
        <f>IF($W$45="","",IF($U$26&lt;&gt;$U$29,"",IF($L$27="bb",1,IF($L$27="","0",$K$24))))</f>
        <v/>
      </c>
      <c r="AA56" s="355" t="str">
        <f>IF($W$45="","",IF($U$30&lt;&gt;$U$29,"",IF($N$31="bb",1,IF($N$31="","0",$M$34))))</f>
        <v/>
      </c>
      <c r="AB56" s="355" t="str">
        <f>IF($W$45="","",IF($U$22&lt;&gt;$U$29,"",IF($P$23="bb",1,IF($P$23="","0",$O$14))))</f>
        <v/>
      </c>
      <c r="AC56" s="355" t="str">
        <f>IF($W$45="","",IF($U$38&lt;&gt;$U$29,"",IF($P$39="bb",1,IF($P$39="","0",$Q$54))))</f>
        <v/>
      </c>
      <c r="AD56" s="355"/>
      <c r="AE56" s="366">
        <f t="shared" si="3"/>
        <v>0</v>
      </c>
      <c r="AF56" s="357" t="str">
        <f>IF($C29="","",'m glavni 32 (3)'!$C$29)</f>
        <v/>
      </c>
      <c r="AG56" s="359" t="str">
        <f>UPPER(IF($D$29="","",VLOOKUP($D$29,'[1]m glavni turnir žrebna lista'!$A$7:$R$38,3)))</f>
        <v/>
      </c>
      <c r="AH56" s="359" t="str">
        <f>PROPER(IF($D$29="","",VLOOKUP($D$29,'[1]m glavni turnir žrebna lista'!$A$7:$R$38,4)))</f>
        <v/>
      </c>
      <c r="AI56" s="359" t="str">
        <f>UPPER(IF($D$29="","",VLOOKUP($D$29,'[1]m glavni turnir žrebna lista'!$A$7:$R$38,5)))</f>
        <v/>
      </c>
      <c r="AJ56" s="366">
        <f t="shared" si="4"/>
        <v>0</v>
      </c>
    </row>
    <row r="57" spans="1:36" s="309" customFormat="1" ht="9.6" customHeight="1" x14ac:dyDescent="0.2">
      <c r="A57" s="314">
        <v>26</v>
      </c>
      <c r="B57" s="326" t="str">
        <f>IF($D57="","",VLOOKUP($D57,'[1]m glavni turnir žrebna lista'!$A$7:$R$38,17))</f>
        <v/>
      </c>
      <c r="C57" s="326" t="str">
        <f>IF($D57="","",VLOOKUP($D57,'[1]m glavni turnir žrebna lista'!$A$7:$R$38,2))</f>
        <v/>
      </c>
      <c r="D57" s="300"/>
      <c r="E57" s="327" t="str">
        <f>UPPER(IF($D57="","",VLOOKUP($D57,'[1]m glavni turnir žrebna lista'!$A$7:$R$38,3)))</f>
        <v/>
      </c>
      <c r="F57" s="327" t="str">
        <f>PROPER(IF($D57="","",VLOOKUP($D57,'[1]m glavni turnir žrebna lista'!$A$7:$R$38,4)))</f>
        <v/>
      </c>
      <c r="G57" s="327"/>
      <c r="H57" s="327" t="str">
        <f>IF($D57="","",VLOOKUP($D57,'[1]m glavni turnir žrebna lista'!$A$7:$R$38,5))</f>
        <v/>
      </c>
      <c r="I57" s="328" t="str">
        <f>IF($D57="","",VLOOKUP($D57,'[1]m glavni turnir žrebna lista'!$A$7:$R$38,14))</f>
        <v/>
      </c>
      <c r="J57" s="329"/>
      <c r="K57" s="330"/>
      <c r="L57" s="302"/>
      <c r="M57" s="304"/>
      <c r="O57" s="343"/>
      <c r="P57" s="304"/>
      <c r="Q57" s="305"/>
      <c r="R57" s="308"/>
      <c r="S57" s="374"/>
      <c r="U57" s="256" t="str">
        <f>IF($D57="","",VLOOKUP($D57,'[1]m glavni turnir žrebna lista'!$A$7:$R$38,2))</f>
        <v/>
      </c>
      <c r="V57" s="359">
        <v>13</v>
      </c>
      <c r="W57" s="359" t="str">
        <f>UPPER(IF($D$31="","",VLOOKUP($D$31,'[1]m glavni turnir žrebna lista'!$A$7:$R$38,3)))</f>
        <v/>
      </c>
      <c r="X57" s="359" t="str">
        <f>PROPER(IF($D$31="","",VLOOKUP($D$31,'[1]m glavni turnir žrebna lista'!$A$7:$R$38,4)))</f>
        <v/>
      </c>
      <c r="Y57" s="355" t="str">
        <f>IF(W57="","",IF($U$32&lt;&gt;$U$31,"",IF($J$33="bb",1,IF($J$33="","0",$I$33))))</f>
        <v/>
      </c>
      <c r="Z57" s="355" t="str">
        <f>IF($W$45="","",IF($U$34&lt;&gt;$U$31,"",IF($L$35="bb",1,IF($L$35="","0",$K$36))))</f>
        <v/>
      </c>
      <c r="AA57" s="355" t="str">
        <f>IF($W$45="","",IF($U$30&lt;&gt;$U$31,"",IF($N$31="bb",1,IF($N$31="","0",$M$26))))</f>
        <v/>
      </c>
      <c r="AB57" s="355" t="str">
        <f>IF($W$45="","",IF($U$22&lt;&gt;$U$31,"",IF($P$23="bb",1,IF($P$23="","0",$O$14))))</f>
        <v/>
      </c>
      <c r="AC57" s="355" t="str">
        <f>IF($W$45="","",IF($U$38&lt;&gt;$U$31,"",IF($P$39="bb",1,IF($P$39="","0",$Q$54))))</f>
        <v/>
      </c>
      <c r="AD57" s="355"/>
      <c r="AE57" s="366">
        <f t="shared" si="3"/>
        <v>0</v>
      </c>
      <c r="AF57" s="357" t="str">
        <f>IF($C31="","",'m glavni 32 (3)'!$C$31)</f>
        <v/>
      </c>
      <c r="AG57" s="359" t="str">
        <f>UPPER(IF($D$31="","",VLOOKUP($D$31,'[1]m glavni turnir žrebna lista'!$A$7:$R$38,3)))</f>
        <v/>
      </c>
      <c r="AH57" s="359" t="str">
        <f>PROPER(IF($D$31="","",VLOOKUP($D$31,'[1]m glavni turnir žrebna lista'!$A$7:$R$38,4)))</f>
        <v/>
      </c>
      <c r="AI57" s="359" t="str">
        <f>UPPER(IF($D$31="","",VLOOKUP($D$31,'[1]m glavni turnir žrebna lista'!$A$7:$R$38,5)))</f>
        <v/>
      </c>
      <c r="AJ57" s="366">
        <f t="shared" si="4"/>
        <v>0</v>
      </c>
    </row>
    <row r="58" spans="1:36" s="309" customFormat="1" ht="9.6" customHeight="1" x14ac:dyDescent="0.2">
      <c r="A58" s="314"/>
      <c r="B58" s="315"/>
      <c r="C58" s="315"/>
      <c r="D58" s="331"/>
      <c r="E58" s="316"/>
      <c r="F58" s="316"/>
      <c r="G58" s="317"/>
      <c r="H58" s="316"/>
      <c r="I58" s="332"/>
      <c r="J58" s="318" t="s">
        <v>28</v>
      </c>
      <c r="K58" s="333"/>
      <c r="L58" s="320" t="s">
        <v>79</v>
      </c>
      <c r="M58" s="334">
        <f>IF(OR(K58="a",K58="as"),K56,IF(OR(K58="b",K58="bs"),K60,))</f>
        <v>0</v>
      </c>
      <c r="N58" s="304"/>
      <c r="O58" s="343"/>
      <c r="P58" s="304"/>
      <c r="Q58" s="305"/>
      <c r="R58" s="308"/>
      <c r="S58" s="374"/>
      <c r="U58" s="256" t="str">
        <f>IF(OR(K58="a",K58="as"),U56,IF(OR(K58="b",K58="bs"),U60,""))</f>
        <v/>
      </c>
      <c r="V58" s="359">
        <v>14</v>
      </c>
      <c r="W58" s="359" t="str">
        <f>UPPER(IF($D$33="","",VLOOKUP($D$33,'[1]m glavni turnir žrebna lista'!$A$7:$R$38,3)))</f>
        <v/>
      </c>
      <c r="X58" s="359" t="str">
        <f>PROPER(IF($D$33="","",VLOOKUP($D$33,'[1]m glavni turnir žrebna lista'!$A$7:$R$38,4)))</f>
        <v/>
      </c>
      <c r="Y58" s="355" t="str">
        <f>IF(W58="","",IF($U$32&lt;&gt;$U$33,"",IF($J$33="bb",1,IF($J$33="","0",$I$31))))</f>
        <v/>
      </c>
      <c r="Z58" s="355" t="str">
        <f>IF($W$45="","",IF($U$34&lt;&gt;$U$33,"",IF($L$35="bb",1,IF($L$35="","0",$K$36))))</f>
        <v/>
      </c>
      <c r="AA58" s="355" t="str">
        <f>IF($W$45="","",IF($U$30&lt;&gt;$U$33,"",IF($N$31="bb",1,IF($N$31="","0",$M$26))))</f>
        <v/>
      </c>
      <c r="AB58" s="355" t="str">
        <f>IF($W$45="","",IF($U$22&lt;&gt;$U$33,"",IF($P$23="bb",1,IF($P$23="","0",$O$14))))</f>
        <v/>
      </c>
      <c r="AC58" s="355" t="str">
        <f>IF($W$45="","",IF($U$38&lt;&gt;$U$33,"",IF($P$39="bb",1,IF($P$39="","0",$Q$54))))</f>
        <v/>
      </c>
      <c r="AD58" s="355"/>
      <c r="AE58" s="366">
        <f t="shared" si="3"/>
        <v>0</v>
      </c>
      <c r="AF58" s="357" t="str">
        <f>IF($C33="","",'m glavni 32 (3)'!$C$33)</f>
        <v/>
      </c>
      <c r="AG58" s="359" t="str">
        <f>UPPER(IF($D$33="","",VLOOKUP($D$33,'[1]m glavni turnir žrebna lista'!$A$7:$R$38,3)))</f>
        <v/>
      </c>
      <c r="AH58" s="359" t="str">
        <f>PROPER(IF($D$33="","",VLOOKUP($D$33,'[1]m glavni turnir žrebna lista'!$A$7:$R$38,4)))</f>
        <v/>
      </c>
      <c r="AI58" s="359" t="str">
        <f>UPPER(IF($D$33="","",VLOOKUP($D$33,'[1]m glavni turnir žrebna lista'!$A$7:$R$38,5)))</f>
        <v/>
      </c>
      <c r="AJ58" s="366">
        <f t="shared" si="4"/>
        <v>0</v>
      </c>
    </row>
    <row r="59" spans="1:36" s="309" customFormat="1" ht="9.6" customHeight="1" x14ac:dyDescent="0.2">
      <c r="A59" s="314">
        <v>27</v>
      </c>
      <c r="B59" s="326" t="str">
        <f>IF($D59="","",VLOOKUP($D59,'[1]m glavni turnir žrebna lista'!$A$7:$R$38,17))</f>
        <v/>
      </c>
      <c r="C59" s="326" t="str">
        <f>IF($D59="","",VLOOKUP($D59,'[1]m glavni turnir žrebna lista'!$A$7:$R$38,2))</f>
        <v/>
      </c>
      <c r="D59" s="300"/>
      <c r="E59" s="327" t="str">
        <f>UPPER(IF($D59="","",VLOOKUP($D59,'[1]m glavni turnir žrebna lista'!$A$7:$R$38,3)))</f>
        <v/>
      </c>
      <c r="F59" s="327" t="str">
        <f>PROPER(IF($D59="","",VLOOKUP($D59,'[1]m glavni turnir žrebna lista'!$A$7:$R$38,4)))</f>
        <v/>
      </c>
      <c r="G59" s="327"/>
      <c r="H59" s="327" t="str">
        <f>IF($D59="","",VLOOKUP($D59,'[1]m glavni turnir žrebna lista'!$A$7:$R$38,5))</f>
        <v/>
      </c>
      <c r="I59" s="301" t="str">
        <f>IF($D59="","",VLOOKUP($D59,'[1]m glavni turnir žrebna lista'!$A$7:$R$38,14))</f>
        <v/>
      </c>
      <c r="J59" s="302"/>
      <c r="K59" s="338"/>
      <c r="L59" s="329"/>
      <c r="M59" s="339"/>
      <c r="N59" s="304"/>
      <c r="O59" s="343"/>
      <c r="P59" s="304"/>
      <c r="Q59" s="305"/>
      <c r="R59" s="376"/>
      <c r="S59" s="374"/>
      <c r="U59" s="256" t="str">
        <f>IF($D59="","",VLOOKUP($D59,'[1]m glavni turnir žrebna lista'!$A$7:$R$38,2))</f>
        <v/>
      </c>
      <c r="V59" s="359">
        <v>15</v>
      </c>
      <c r="W59" s="359" t="str">
        <f>UPPER(IF($D$35="","",VLOOKUP($D$35,'[1]m glavni turnir žrebna lista'!$A$7:$R$38,3)))</f>
        <v/>
      </c>
      <c r="X59" s="359" t="str">
        <f>PROPER(IF($D$35="","",VLOOKUP($D$35,'[1]m glavni turnir žrebna lista'!$A$7:$R$38,4)))</f>
        <v/>
      </c>
      <c r="Y59" s="355" t="str">
        <f>IF(W59="","",IF($U$36&lt;&gt;$U$35,"",IF($J$37="bb",1,IF($J$37="","0",$I$37))))</f>
        <v/>
      </c>
      <c r="Z59" s="355" t="str">
        <f>IF($W$45="","",IF($U$34&lt;&gt;$U$35,"",IF($L$35="bb",1,IF($L$35="","0",$K$32))))</f>
        <v/>
      </c>
      <c r="AA59" s="355" t="str">
        <f>IF($W$45="","",IF($U$30&lt;&gt;$U$35,"",IF($N$31="bb",1,IF($N$31="","0",$M$26))))</f>
        <v/>
      </c>
      <c r="AB59" s="355" t="str">
        <f>IF($W$45="","",IF($U$22&lt;&gt;$U$35,"",IF($P$23="bb",1,IF($P$23="","0",$O$14))))</f>
        <v/>
      </c>
      <c r="AC59" s="355" t="str">
        <f>IF($W$45="","",IF($U$38&lt;&gt;$U$35,"",IF($P$39="bb",1,IF($P$39="","0",$Q$54))))</f>
        <v/>
      </c>
      <c r="AD59" s="355"/>
      <c r="AE59" s="366">
        <f t="shared" si="3"/>
        <v>0</v>
      </c>
      <c r="AF59" s="357" t="str">
        <f>IF($C35="","",'m glavni 32 (3)'!$C$35)</f>
        <v/>
      </c>
      <c r="AG59" s="359" t="str">
        <f>UPPER(IF($D$35="","",VLOOKUP($D$35,'[1]m glavni turnir žrebna lista'!$A$7:$R$38,3)))</f>
        <v/>
      </c>
      <c r="AH59" s="359" t="str">
        <f>PROPER(IF($D$35="","",VLOOKUP($D$35,'[1]m glavni turnir žrebna lista'!$A$7:$R$38,4)))</f>
        <v/>
      </c>
      <c r="AI59" s="359" t="str">
        <f>UPPER(IF($D$35="","",VLOOKUP($D$35,'[1]m glavni turnir žrebna lista'!$A$7:$R$38,5)))</f>
        <v/>
      </c>
      <c r="AJ59" s="366">
        <f t="shared" si="4"/>
        <v>0</v>
      </c>
    </row>
    <row r="60" spans="1:36" s="309" customFormat="1" ht="9.6" customHeight="1" x14ac:dyDescent="0.2">
      <c r="A60" s="314"/>
      <c r="B60" s="315"/>
      <c r="C60" s="315"/>
      <c r="D60" s="331"/>
      <c r="E60" s="316"/>
      <c r="F60" s="316"/>
      <c r="G60" s="317"/>
      <c r="H60" s="318" t="s">
        <v>28</v>
      </c>
      <c r="I60" s="319"/>
      <c r="J60" s="320" t="str">
        <f>UPPER(IF(OR(I60="a",I60="as"),E59,IF(OR(I60="b",I60="bs"),E61,)))</f>
        <v/>
      </c>
      <c r="K60" s="340">
        <f>IF(OR(I60="a",I60="as"),I59,IF(OR(I60="b",I60="bs"),I61,))</f>
        <v>0</v>
      </c>
      <c r="L60" s="302"/>
      <c r="M60" s="339"/>
      <c r="N60" s="304"/>
      <c r="O60" s="343"/>
      <c r="P60" s="590"/>
      <c r="Q60" s="602"/>
      <c r="R60" s="308"/>
      <c r="S60" s="374"/>
      <c r="U60" s="256" t="str">
        <f>IF(OR(I60="a",I60="as"),C59,IF(OR(I60="b",I60="bs"),C61,""))</f>
        <v/>
      </c>
      <c r="V60" s="359">
        <v>16</v>
      </c>
      <c r="W60" s="359" t="str">
        <f>UPPER(IF($D$37="","",VLOOKUP($D$37,'[1]m glavni turnir žrebna lista'!$A$7:$R$38,3)))</f>
        <v/>
      </c>
      <c r="X60" s="359" t="str">
        <f>PROPER(IF($D$37="","",VLOOKUP($D$37,'[1]m glavni turnir žrebna lista'!$A$7:$R$38,4)))</f>
        <v/>
      </c>
      <c r="Y60" s="355" t="str">
        <f>IF(W60="","",IF($U$36&lt;&gt;$U$37,"",IF($J$37="bb",1,IF($J$37="","0",$I$35))))</f>
        <v/>
      </c>
      <c r="Z60" s="355" t="str">
        <f>IF($W$45="","",IF($U$34&lt;&gt;$U$37,"",IF($L$35="bb",1,IF($L$35="","0",$K$32))))</f>
        <v/>
      </c>
      <c r="AA60" s="355" t="str">
        <f>IF($W$45="","",IF($U$30&lt;&gt;$U$37,"",IF($N$31="bb",1,IF($N$31="","0",$M$26))))</f>
        <v/>
      </c>
      <c r="AB60" s="355" t="str">
        <f>IF($W$45="","",IF($U$22&lt;&gt;$U$37,"",IF($P$23="bb",1,IF($P$23="","0",$O$14))))</f>
        <v/>
      </c>
      <c r="AC60" s="355" t="str">
        <f>IF($W$45="","",IF($U$38&lt;&gt;$U$37,"",IF($P$39="bb",1,IF($P$39="","0",$Q$54))))</f>
        <v/>
      </c>
      <c r="AD60" s="355"/>
      <c r="AE60" s="366">
        <f t="shared" si="3"/>
        <v>0</v>
      </c>
      <c r="AF60" s="357" t="str">
        <f>IF($C37="","",'m glavni 32 (3)'!$C$37)</f>
        <v/>
      </c>
      <c r="AG60" s="359" t="str">
        <f>UPPER(IF($D$37="","",VLOOKUP($D$37,'[1]m glavni turnir žrebna lista'!$A$7:$R$38,3)))</f>
        <v/>
      </c>
      <c r="AH60" s="359" t="str">
        <f>PROPER(IF($D$37="","",VLOOKUP($D$37,'[1]m glavni turnir žrebna lista'!$A$7:$R$38,4)))</f>
        <v/>
      </c>
      <c r="AI60" s="359" t="str">
        <f>UPPER(IF($D$37="","",VLOOKUP($D$37,'[1]m glavni turnir žrebna lista'!$A$7:$R$38,5)))</f>
        <v/>
      </c>
      <c r="AJ60" s="366">
        <f t="shared" si="4"/>
        <v>0</v>
      </c>
    </row>
    <row r="61" spans="1:36" s="309" customFormat="1" ht="9.6" customHeight="1" x14ac:dyDescent="0.2">
      <c r="A61" s="314">
        <v>28</v>
      </c>
      <c r="B61" s="326" t="str">
        <f>IF($D61="","",VLOOKUP($D61,'[1]m glavni turnir žrebna lista'!$A$7:$R$38,17))</f>
        <v/>
      </c>
      <c r="C61" s="326" t="str">
        <f>IF($D61="","",VLOOKUP($D61,'[1]m glavni turnir žrebna lista'!$A$7:$R$38,2))</f>
        <v/>
      </c>
      <c r="D61" s="300"/>
      <c r="E61" s="327" t="str">
        <f>UPPER(IF($D61="","",VLOOKUP($D61,'[1]m glavni turnir žrebna lista'!$A$7:$R$38,3)))</f>
        <v/>
      </c>
      <c r="F61" s="327" t="str">
        <f>PROPER(IF($D61="","",VLOOKUP($D61,'[1]m glavni turnir žrebna lista'!$A$7:$R$38,4)))</f>
        <v/>
      </c>
      <c r="G61" s="327"/>
      <c r="H61" s="327" t="str">
        <f>IF($D61="","",VLOOKUP($D61,'[1]m glavni turnir žrebna lista'!$A$7:$R$38,5))</f>
        <v/>
      </c>
      <c r="I61" s="328" t="str">
        <f>IF($D61="","",VLOOKUP($D61,'[1]m glavni turnir žrebna lista'!$A$7:$R$38,14))</f>
        <v/>
      </c>
      <c r="J61" s="329"/>
      <c r="K61" s="303"/>
      <c r="L61" s="302"/>
      <c r="M61" s="339"/>
      <c r="N61" s="304"/>
      <c r="O61" s="377"/>
      <c r="P61" s="590" t="s">
        <v>35</v>
      </c>
      <c r="Q61" s="591"/>
      <c r="R61" s="308"/>
      <c r="S61" s="374"/>
      <c r="U61" s="256" t="str">
        <f>IF($D61="","",VLOOKUP($D61,'[1]m glavni turnir žrebna lista'!$A$7:$R$38,2))</f>
        <v/>
      </c>
      <c r="V61" s="359">
        <v>17</v>
      </c>
      <c r="W61" s="359" t="str">
        <f>UPPER(IF($D$39="","",VLOOKUP($D$39,'[1]m glavni turnir žrebna lista'!$A$7:$R$38,3)))</f>
        <v/>
      </c>
      <c r="X61" s="359" t="str">
        <f>PROPER(IF($D$39="","",VLOOKUP($D$39,'[1]m glavni turnir žrebna lista'!$A$7:$R$38,4)))</f>
        <v/>
      </c>
      <c r="Y61" s="355" t="str">
        <f>IF(W61="","",IF($U$40&lt;&gt;$U$39,"",IF($J$41="bb",1,IF($J$41="","0",$I$41))))</f>
        <v/>
      </c>
      <c r="Z61" s="355" t="str">
        <f>IF($W$45="","",IF($U$42&lt;&gt;$U$39,"",IF($L$43="bb",1,IF($L$43="","0",$K$44))))</f>
        <v/>
      </c>
      <c r="AA61" s="355" t="str">
        <f>IF($W$45="","",IF($U$46&lt;&gt;$U$39,"",IF($N$47="bb",1,IF($N$47="","0",$M$50))))</f>
        <v/>
      </c>
      <c r="AB61" s="355" t="str">
        <f>IF($W$45="","",IF($U$54&lt;&gt;$U$39,"",IF($P$55="bb",1,IF($P$55="","0",$O$62))))</f>
        <v/>
      </c>
      <c r="AC61" s="355" t="str">
        <f>IF($W$45="","",IF($U$38&lt;&gt;$U$39,"",IF($P$39="bb",1,IF($P$39="","0",$Q$22))))</f>
        <v/>
      </c>
      <c r="AD61" s="355"/>
      <c r="AE61" s="366">
        <f t="shared" si="3"/>
        <v>0</v>
      </c>
      <c r="AF61" s="357" t="str">
        <f>IF($C39="","",'m glavni 32 (3)'!$C$39)</f>
        <v/>
      </c>
      <c r="AG61" s="359" t="str">
        <f>UPPER(IF($D$39="","",VLOOKUP($D$39,'[1]m glavni turnir žrebna lista'!$A$7:$R$38,3)))</f>
        <v/>
      </c>
      <c r="AH61" s="359" t="str">
        <f>PROPER(IF($D$39="","",VLOOKUP($D$39,'[1]m glavni turnir žrebna lista'!$A$7:$R$38,4)))</f>
        <v/>
      </c>
      <c r="AI61" s="359" t="str">
        <f>UPPER(IF($D$39="","",VLOOKUP($D$39,'[1]m glavni turnir žrebna lista'!$A$7:$R$38,5)))</f>
        <v/>
      </c>
      <c r="AJ61" s="366">
        <f t="shared" si="4"/>
        <v>0</v>
      </c>
    </row>
    <row r="62" spans="1:36" s="309" customFormat="1" ht="9.6" customHeight="1" x14ac:dyDescent="0.2">
      <c r="A62" s="314"/>
      <c r="B62" s="315"/>
      <c r="C62" s="315"/>
      <c r="D62" s="331"/>
      <c r="E62" s="302"/>
      <c r="F62" s="302"/>
      <c r="G62" s="341"/>
      <c r="H62" s="342"/>
      <c r="I62" s="332"/>
      <c r="J62" s="302"/>
      <c r="K62" s="303"/>
      <c r="L62" s="318" t="s">
        <v>28</v>
      </c>
      <c r="M62" s="333" t="s">
        <v>235</v>
      </c>
      <c r="N62" s="320" t="str">
        <f>UPPER(IF(OR(M62="a",M62="as"),L58,IF(OR(M62="b",M62="bs"),L66,)))</f>
        <v>KUNAVAR MILOŠ</v>
      </c>
      <c r="O62" s="371">
        <f>IF(OR(M62="a",M62="as"),M58,IF(OR(M62="b",M62="bs"),M66,))</f>
        <v>0</v>
      </c>
      <c r="P62" s="590"/>
      <c r="Q62" s="591"/>
      <c r="R62" s="378" t="str">
        <f>IF($R$63&gt;=310,1,IF($R$63&gt;=220,2,IF($R$63&gt;=10,3,"")))</f>
        <v/>
      </c>
      <c r="S62" s="374"/>
      <c r="U62" s="256" t="str">
        <f>IF(OR(M62="a",M62="as"),U58,IF(OR(M62="b",M62="bs"),U66,""))</f>
        <v/>
      </c>
      <c r="V62" s="359">
        <v>18</v>
      </c>
      <c r="W62" s="359" t="str">
        <f>UPPER(IF($D$41="","",VLOOKUP($D$41,'[1]m glavni turnir žrebna lista'!$A$7:$R$38,3)))</f>
        <v/>
      </c>
      <c r="X62" s="359" t="str">
        <f>PROPER(IF($D$41="","",VLOOKUP($D$41,'[1]m glavni turnir žrebna lista'!$A$7:$R$38,4)))</f>
        <v/>
      </c>
      <c r="Y62" s="355" t="str">
        <f>IF(W62="","",IF($U$40&lt;&gt;$U$41,"",IF($J$41="bb",1,IF($J$41="","0",$I$39))))</f>
        <v/>
      </c>
      <c r="Z62" s="355" t="str">
        <f>IF($W$45="","",IF($U$42&lt;&gt;$U$41,"",IF($L$43="bb",1,IF($L$43="","0",$K$44))))</f>
        <v/>
      </c>
      <c r="AA62" s="355" t="str">
        <f>IF($W$45="","",IF($U$46&lt;&gt;$U$41,"",IF($N$47="bb",1,IF($N$47="","0",$M$50))))</f>
        <v/>
      </c>
      <c r="AB62" s="355" t="str">
        <f>IF($W$45="","",IF($U$54&lt;&gt;$U$41,"",IF($P$55="bb",1,IF($P$55="","0",$O$62))))</f>
        <v/>
      </c>
      <c r="AC62" s="355" t="str">
        <f>IF($W$45="","",IF($U$38&lt;&gt;$U$41,"",IF($P$39="bb",1,IF($P$39="","0",$Q$22))))</f>
        <v/>
      </c>
      <c r="AD62" s="355"/>
      <c r="AE62" s="366">
        <f t="shared" si="3"/>
        <v>0</v>
      </c>
      <c r="AF62" s="357" t="str">
        <f>IF($C41="","",'m glavni 32 (3)'!$C$41)</f>
        <v/>
      </c>
      <c r="AG62" s="359" t="str">
        <f>UPPER(IF($D$41="","",VLOOKUP($D$41,'[1]m glavni turnir žrebna lista'!$A$7:$R$38,3)))</f>
        <v/>
      </c>
      <c r="AH62" s="359" t="str">
        <f>PROPER(IF($D$41="","",VLOOKUP($D$41,'[1]m glavni turnir žrebna lista'!$A$7:$R$38,4)))</f>
        <v/>
      </c>
      <c r="AI62" s="359" t="str">
        <f>UPPER(IF($D$41="","",VLOOKUP($D$41,'[1]m glavni turnir žrebna lista'!$A$7:$R$38,5)))</f>
        <v/>
      </c>
      <c r="AJ62" s="366">
        <f t="shared" si="4"/>
        <v>0</v>
      </c>
    </row>
    <row r="63" spans="1:36" s="309" customFormat="1" ht="9.6" customHeight="1" x14ac:dyDescent="0.2">
      <c r="A63" s="314">
        <v>29</v>
      </c>
      <c r="B63" s="326" t="str">
        <f>IF($D63="","",VLOOKUP($D63,'[1]m glavni turnir žrebna lista'!$A$7:$R$38,17))</f>
        <v/>
      </c>
      <c r="C63" s="326" t="str">
        <f>IF($D63="","",VLOOKUP($D63,'[1]m glavni turnir žrebna lista'!$A$7:$R$38,2))</f>
        <v/>
      </c>
      <c r="D63" s="300"/>
      <c r="E63" s="327" t="str">
        <f>UPPER(IF($D63="","",VLOOKUP($D63,'[1]m glavni turnir žrebna lista'!$A$7:$R$38,3)))</f>
        <v/>
      </c>
      <c r="F63" s="327" t="str">
        <f>PROPER(IF($D63="","",VLOOKUP($D63,'[1]m glavni turnir žrebna lista'!$A$7:$R$38,4)))</f>
        <v/>
      </c>
      <c r="G63" s="327"/>
      <c r="H63" s="327" t="str">
        <f>IF($D63="","",VLOOKUP($D63,'[1]m glavni turnir žrebna lista'!$A$7:$R$38,5))</f>
        <v/>
      </c>
      <c r="I63" s="301" t="str">
        <f>IF($D63="","",VLOOKUP($D63,'[1]m glavni turnir žrebna lista'!$A$7:$R$38,14))</f>
        <v/>
      </c>
      <c r="J63" s="302"/>
      <c r="K63" s="303"/>
      <c r="L63" s="302"/>
      <c r="M63" s="339"/>
      <c r="N63" s="329" t="s">
        <v>241</v>
      </c>
      <c r="O63" s="336"/>
      <c r="P63" s="379" t="s">
        <v>36</v>
      </c>
      <c r="Q63" s="380">
        <f>MIN(J4,R62)</f>
        <v>1</v>
      </c>
      <c r="R63" s="378">
        <f>SUM(LARGE(H72:H79,{1}),LARGE(H72:H79,{2}),LARGE(H72:H79,{3}),LARGE(H72:H79,{4}))</f>
        <v>0</v>
      </c>
      <c r="S63" s="374"/>
      <c r="U63" s="256" t="str">
        <f>IF($D63="","",VLOOKUP($D63,'[1]m glavni turnir žrebna lista'!$A$7:$R$38,2))</f>
        <v/>
      </c>
      <c r="V63" s="359">
        <v>19</v>
      </c>
      <c r="W63" s="359" t="str">
        <f>UPPER(IF($D$43="","",VLOOKUP($D$43,'[1]m glavni turnir žrebna lista'!$A$7:$R$38,3)))</f>
        <v/>
      </c>
      <c r="X63" s="359" t="str">
        <f>PROPER(IF($D$43="","",VLOOKUP($D$43,'[1]m glavni turnir žrebna lista'!$A$7:$R$38,4)))</f>
        <v/>
      </c>
      <c r="Y63" s="355" t="str">
        <f>IF(W63="","",IF($U$44&lt;&gt;$U$43,"",IF($J$45="bb",1,IF($J$45="","0",$I$45))))</f>
        <v/>
      </c>
      <c r="Z63" s="355" t="str">
        <f>IF($W$45="","",IF($U$42&lt;&gt;$U$43,"",IF($L$43="bb",1,IF($L$43="","0",$K$40))))</f>
        <v/>
      </c>
      <c r="AA63" s="355" t="str">
        <f>IF($W$45="","",IF($U$46&lt;&gt;$U$43,"",IF($N$47="bb",1,IF($N$47="","0",$M$50))))</f>
        <v/>
      </c>
      <c r="AB63" s="355" t="str">
        <f>IF($W$45="","",IF($U$54&lt;&gt;$U$43,"",IF($P$55="bb",1,IF($P$55="","0",$O$62))))</f>
        <v/>
      </c>
      <c r="AC63" s="355" t="str">
        <f>IF($W$45="","",IF($U$38&lt;&gt;$U$43,"",IF($P$39="bb",1,IF($P$39="","0",$Q$22))))</f>
        <v/>
      </c>
      <c r="AD63" s="355"/>
      <c r="AE63" s="366">
        <f t="shared" si="3"/>
        <v>0</v>
      </c>
      <c r="AF63" s="357" t="str">
        <f>IF($C43="","",'m glavni 32 (3)'!$C$43)</f>
        <v/>
      </c>
      <c r="AG63" s="359" t="str">
        <f>UPPER(IF($D$43="","",VLOOKUP($D$43,'[1]m glavni turnir žrebna lista'!$A$7:$R$38,3)))</f>
        <v/>
      </c>
      <c r="AH63" s="359" t="str">
        <f>PROPER(IF($D$43="","",VLOOKUP($D$43,'[1]m glavni turnir žrebna lista'!$A$7:$R$38,4)))</f>
        <v/>
      </c>
      <c r="AI63" s="359" t="str">
        <f>UPPER(IF($D$43="","",VLOOKUP($D$43,'[1]m glavni turnir žrebna lista'!$A$7:$R$38,5)))</f>
        <v/>
      </c>
      <c r="AJ63" s="366">
        <f t="shared" si="4"/>
        <v>0</v>
      </c>
    </row>
    <row r="64" spans="1:36" s="309" customFormat="1" ht="9.6" customHeight="1" x14ac:dyDescent="0.2">
      <c r="A64" s="314"/>
      <c r="B64" s="315"/>
      <c r="C64" s="315"/>
      <c r="D64" s="331"/>
      <c r="E64" s="316"/>
      <c r="F64" s="316"/>
      <c r="G64" s="317"/>
      <c r="H64" s="318" t="s">
        <v>28</v>
      </c>
      <c r="I64" s="319"/>
      <c r="J64" s="320" t="str">
        <f>UPPER(IF(OR(I64="a",I64="as"),E63,IF(OR(I64="b",I64="bs"),E65,)))</f>
        <v/>
      </c>
      <c r="K64" s="321">
        <f>IF(OR(I64="a",I64="as"),I63,IF(OR(I64="b",I64="bs"),I65,))</f>
        <v>0</v>
      </c>
      <c r="L64" s="302"/>
      <c r="M64" s="339"/>
      <c r="N64" s="335"/>
      <c r="O64" s="336"/>
      <c r="P64" s="381" t="s">
        <v>37</v>
      </c>
      <c r="Q64" s="382">
        <f>IF($C$2="B turnir",16,IF($Q$63=1,480,IF($Q$63=2,240,IF($Q$63=3,160,""))))</f>
        <v>480</v>
      </c>
      <c r="R64" s="308"/>
      <c r="S64" s="374"/>
      <c r="U64" s="256" t="str">
        <f>IF(OR(I64="a",I64="as"),C63,IF(OR(I64="b",I64="bs"),C65,""))</f>
        <v/>
      </c>
      <c r="V64" s="359">
        <v>20</v>
      </c>
      <c r="W64" s="359" t="str">
        <f>UPPER(IF($D$45="","",VLOOKUP($D$45,'[1]m glavni turnir žrebna lista'!$A$7:$R$38,3)))</f>
        <v/>
      </c>
      <c r="X64" s="359" t="str">
        <f>PROPER(IF($D$45="","",VLOOKUP($D$45,'[1]m glavni turnir žrebna lista'!$A$7:$R$38,4)))</f>
        <v/>
      </c>
      <c r="Y64" s="355" t="str">
        <f>IF(W64="","",IF($U$44&lt;&gt;$U$45,"",IF($J$45="bb",1,IF($J$45="","0",$I$43))))</f>
        <v/>
      </c>
      <c r="Z64" s="355" t="str">
        <f>IF($W$45="","",IF($U$42&lt;&gt;$U$45,"",IF($L$43="bb",1,IF($L$43="","0",$K$40))))</f>
        <v/>
      </c>
      <c r="AA64" s="355" t="str">
        <f>IF($W$45="","",IF($U$46&lt;&gt;$U$45,"",IF($N$47="bb",1,IF($N$47="","0",$M$50))))</f>
        <v/>
      </c>
      <c r="AB64" s="355" t="str">
        <f>IF($W$45="","",IF($U$54&lt;&gt;$U$45,"",IF($P$55="bb",1,IF($P$55="","0",$O$62))))</f>
        <v/>
      </c>
      <c r="AC64" s="355" t="str">
        <f>IF($W$45="","",IF($U$38&lt;&gt;$U$45,"",IF($P$39="bb",1,IF($P$39="","0",$Q$22))))</f>
        <v/>
      </c>
      <c r="AD64" s="355"/>
      <c r="AE64" s="366">
        <f t="shared" si="3"/>
        <v>0</v>
      </c>
      <c r="AF64" s="357" t="str">
        <f>IF($C45="","",'m glavni 32 (3)'!$C$45)</f>
        <v/>
      </c>
      <c r="AG64" s="359" t="str">
        <f>UPPER(IF($D$45="","",VLOOKUP($D$45,'[1]m glavni turnir žrebna lista'!$A$7:$R$38,3)))</f>
        <v/>
      </c>
      <c r="AH64" s="359" t="str">
        <f>PROPER(IF($D$45="","",VLOOKUP($D$45,'[1]m glavni turnir žrebna lista'!$A$7:$R$38,4)))</f>
        <v/>
      </c>
      <c r="AI64" s="359" t="str">
        <f>UPPER(IF($D$45="","",VLOOKUP($D$45,'[1]m glavni turnir žrebna lista'!$A$7:$R$38,5)))</f>
        <v/>
      </c>
      <c r="AJ64" s="366">
        <f t="shared" si="4"/>
        <v>0</v>
      </c>
    </row>
    <row r="65" spans="1:36" s="309" customFormat="1" ht="9.6" customHeight="1" x14ac:dyDescent="0.2">
      <c r="A65" s="314">
        <v>30</v>
      </c>
      <c r="B65" s="326" t="str">
        <f>IF($D65="","",VLOOKUP($D65,'[1]m glavni turnir žrebna lista'!$A$7:$R$38,17))</f>
        <v/>
      </c>
      <c r="C65" s="326" t="str">
        <f>IF($D65="","",VLOOKUP($D65,'[1]m glavni turnir žrebna lista'!$A$7:$R$38,2))</f>
        <v/>
      </c>
      <c r="D65" s="300"/>
      <c r="E65" s="327" t="str">
        <f>UPPER(IF($D65="","",VLOOKUP($D65,'[1]m glavni turnir žrebna lista'!$A$7:$R$38,3)))</f>
        <v/>
      </c>
      <c r="F65" s="327" t="str">
        <f>PROPER(IF($D65="","",VLOOKUP($D65,'[1]m glavni turnir žrebna lista'!$A$7:$R$38,4)))</f>
        <v/>
      </c>
      <c r="G65" s="327"/>
      <c r="H65" s="327" t="str">
        <f>IF($D65="","",VLOOKUP($D65,'[1]m glavni turnir žrebna lista'!$A$7:$R$38,5))</f>
        <v/>
      </c>
      <c r="I65" s="328" t="str">
        <f>IF($D65="","",VLOOKUP($D65,'[1]m glavni turnir žrebna lista'!$A$7:$R$38,14))</f>
        <v/>
      </c>
      <c r="J65" s="329"/>
      <c r="K65" s="330"/>
      <c r="L65" s="302"/>
      <c r="M65" s="339"/>
      <c r="N65" s="335"/>
      <c r="O65" s="336"/>
      <c r="P65" s="383" t="s">
        <v>38</v>
      </c>
      <c r="Q65" s="384">
        <f>IF($C$2="B turnir",12,IF($Q$63=1,360,IF($Q$63=2,180,IF($Q$63=3,120,""))))</f>
        <v>360</v>
      </c>
      <c r="R65" s="308"/>
      <c r="S65" s="374"/>
      <c r="U65" s="256" t="str">
        <f>IF($D65="","",VLOOKUP($D65,'[1]m glavni turnir žrebna lista'!$A$7:$R$38,2))</f>
        <v/>
      </c>
      <c r="V65" s="359">
        <v>21</v>
      </c>
      <c r="W65" s="359" t="str">
        <f>UPPER(IF($D$47="","",VLOOKUP($D$47,'[1]m glavni turnir žrebna lista'!$A$7:$R$38,3)))</f>
        <v/>
      </c>
      <c r="X65" s="359" t="str">
        <f>PROPER(IF($D$47="","",VLOOKUP($D$47,'[1]m glavni turnir žrebna lista'!$A$7:$R$38,4)))</f>
        <v/>
      </c>
      <c r="Y65" s="355" t="str">
        <f>IF(W65="","",IF($U$48&lt;&gt;$U$47,"",IF($J$49="bb",1,IF($J$49="","0",$I$49))))</f>
        <v/>
      </c>
      <c r="Z65" s="355" t="str">
        <f>IF($W$45="","",IF($U$50&lt;&gt;$U$47,"",IF($L$51="bb",1,IF($L$51="","0",$K$52))))</f>
        <v/>
      </c>
      <c r="AA65" s="355" t="str">
        <f>IF($W$45="","",IF($U$46&lt;&gt;$U$47,"",IF($N$47="bb",1,IF($N$47="","0",$M$42))))</f>
        <v/>
      </c>
      <c r="AB65" s="355" t="str">
        <f>IF($W$45="","",IF($U$54&lt;&gt;$U$47,"",IF($P$55="bb",1,IF($P$55="","0",$O$62))))</f>
        <v/>
      </c>
      <c r="AC65" s="355" t="str">
        <f>IF($W$45="","",IF($U$38&lt;&gt;$U$47,"",IF($P$39="bb",1,IF($P$39="","0",$Q$22))))</f>
        <v/>
      </c>
      <c r="AD65" s="355"/>
      <c r="AE65" s="366">
        <f t="shared" si="3"/>
        <v>0</v>
      </c>
      <c r="AF65" s="357" t="str">
        <f>IF($C47="","",'m glavni 32 (3)'!$C$47)</f>
        <v/>
      </c>
      <c r="AG65" s="359" t="str">
        <f>UPPER(IF($D$47="","",VLOOKUP($D$47,'[1]m glavni turnir žrebna lista'!$A$7:$R$38,3)))</f>
        <v/>
      </c>
      <c r="AH65" s="359" t="str">
        <f>PROPER(IF($D$47="","",VLOOKUP($D$47,'[1]m glavni turnir žrebna lista'!$A$7:$R$38,4)))</f>
        <v/>
      </c>
      <c r="AI65" s="359" t="str">
        <f>UPPER(IF($D$47="","",VLOOKUP($D$47,'[1]m glavni turnir žrebna lista'!$A$7:$R$38,5)))</f>
        <v/>
      </c>
      <c r="AJ65" s="366">
        <f t="shared" si="4"/>
        <v>0</v>
      </c>
    </row>
    <row r="66" spans="1:36" s="309" customFormat="1" ht="9.6" customHeight="1" x14ac:dyDescent="0.2">
      <c r="A66" s="314"/>
      <c r="B66" s="315"/>
      <c r="C66" s="315"/>
      <c r="D66" s="331"/>
      <c r="E66" s="316"/>
      <c r="F66" s="316"/>
      <c r="G66" s="317"/>
      <c r="H66" s="302"/>
      <c r="I66" s="332"/>
      <c r="J66" s="318" t="s">
        <v>28</v>
      </c>
      <c r="K66" s="333"/>
      <c r="L66" s="320" t="s">
        <v>80</v>
      </c>
      <c r="M66" s="345">
        <f>IF(OR(K66="a",K66="as"),K64,IF(OR(K66="b",K66="bs"),K68,))</f>
        <v>0</v>
      </c>
      <c r="N66" s="335"/>
      <c r="O66" s="336"/>
      <c r="P66" s="383" t="s">
        <v>40</v>
      </c>
      <c r="Q66" s="384">
        <f>IF($C$2="B turnir",8,IF($Q$63=1,240,IF($Q$63=2,120,IF($Q$63=3,80,""))))</f>
        <v>240</v>
      </c>
      <c r="R66" s="308"/>
      <c r="S66" s="374"/>
      <c r="U66" s="256" t="str">
        <f>IF(OR(K66="a",K66="as"),U64,IF(OR(K66="b",K66="bs"),U68,""))</f>
        <v/>
      </c>
      <c r="V66" s="359">
        <v>22</v>
      </c>
      <c r="W66" s="359" t="str">
        <f>UPPER(IF($D$49="","",VLOOKUP($D$49,'[1]m glavni turnir žrebna lista'!$A$7:$R$38,3)))</f>
        <v/>
      </c>
      <c r="X66" s="359" t="str">
        <f>PROPER(IF($D$49="","",VLOOKUP($D$49,'[1]m glavni turnir žrebna lista'!$A$7:$R$38,4)))</f>
        <v/>
      </c>
      <c r="Y66" s="355" t="str">
        <f>IF(W66="","",IF($U$48&lt;&gt;$U$49,"",IF($J$49="bb",1,IF($J$49="","0",$I$47))))</f>
        <v/>
      </c>
      <c r="Z66" s="355" t="str">
        <f>IF($W$45="","",IF($U$50&lt;&gt;$U$49,"",IF($L$51="bb",1,IF($L$51="","0",$K$52))))</f>
        <v/>
      </c>
      <c r="AA66" s="355" t="str">
        <f>IF($W$45="","",IF($U$46&lt;&gt;$U$49,"",IF($N$47="bb",1,IF($N$47="","0",$M$42))))</f>
        <v/>
      </c>
      <c r="AB66" s="355" t="str">
        <f>IF($W$45="","",IF($U$54&lt;&gt;$U$49,"",IF($P$55="bb",1,IF($P$55="","0",$O$62))))</f>
        <v/>
      </c>
      <c r="AC66" s="355" t="str">
        <f>IF($W$45="","",IF($U$38&lt;&gt;$U$49,"",IF($P$39="bb",1,IF($P$39="","0",$Q$22))))</f>
        <v/>
      </c>
      <c r="AD66" s="355"/>
      <c r="AE66" s="366">
        <f t="shared" si="3"/>
        <v>0</v>
      </c>
      <c r="AF66" s="357" t="str">
        <f>IF($C49="","",'m glavni 32 (3)'!$C$49)</f>
        <v/>
      </c>
      <c r="AG66" s="359" t="str">
        <f>UPPER(IF($D$49="","",VLOOKUP($D$49,'[1]m glavni turnir žrebna lista'!$A$7:$R$38,3)))</f>
        <v/>
      </c>
      <c r="AH66" s="359" t="str">
        <f>PROPER(IF($D$49="","",VLOOKUP($D$49,'[1]m glavni turnir žrebna lista'!$A$7:$R$38,4)))</f>
        <v/>
      </c>
      <c r="AI66" s="359" t="str">
        <f>UPPER(IF($D$49="","",VLOOKUP($D49,'[1]m glavni turnir žrebna lista'!$A$7:$R$38,5)))</f>
        <v/>
      </c>
      <c r="AJ66" s="366">
        <f t="shared" si="4"/>
        <v>0</v>
      </c>
    </row>
    <row r="67" spans="1:36" s="309" customFormat="1" ht="9.6" customHeight="1" x14ac:dyDescent="0.2">
      <c r="A67" s="314">
        <v>31</v>
      </c>
      <c r="B67" s="326" t="str">
        <f>IF($D67="","",VLOOKUP($D67,'[1]m glavni turnir žrebna lista'!$A$7:$R$38,17))</f>
        <v/>
      </c>
      <c r="C67" s="326" t="str">
        <f>IF($D67="","",VLOOKUP($D67,'[1]m glavni turnir žrebna lista'!$A$7:$R$38,2))</f>
        <v/>
      </c>
      <c r="D67" s="300"/>
      <c r="E67" s="327" t="str">
        <f>UPPER(IF($D67="","",VLOOKUP($D67,'[1]m glavni turnir žrebna lista'!$A$7:$R$38,3)))</f>
        <v/>
      </c>
      <c r="F67" s="327" t="str">
        <f>PROPER(IF($D67="","",VLOOKUP($D67,'[1]m glavni turnir žrebna lista'!$A$7:$R$38,4)))</f>
        <v/>
      </c>
      <c r="G67" s="327"/>
      <c r="H67" s="327" t="str">
        <f>IF($D67="","",VLOOKUP($D67,'[1]m glavni turnir žrebna lista'!$A$7:$R$38,5))</f>
        <v/>
      </c>
      <c r="I67" s="301" t="str">
        <f>IF($D67="","",VLOOKUP($D67,'[1]m glavni turnir žrebna lista'!$A$7:$R$38,14))</f>
        <v/>
      </c>
      <c r="J67" s="302"/>
      <c r="K67" s="338"/>
      <c r="L67" s="329"/>
      <c r="M67" s="336"/>
      <c r="N67" s="335"/>
      <c r="O67" s="336"/>
      <c r="P67" s="383" t="s">
        <v>41</v>
      </c>
      <c r="Q67" s="384">
        <f>IF($C$2="B turnir",4,IF($Q$63=1,120,IF($Q$63=2,60,IF($Q$63=3,40,""))))</f>
        <v>120</v>
      </c>
      <c r="R67" s="308"/>
      <c r="S67" s="374"/>
      <c r="U67" s="256" t="str">
        <f>IF($D67="","",VLOOKUP($D67,'[1]m glavni turnir žrebna lista'!$A$7:$R$38,2))</f>
        <v/>
      </c>
      <c r="V67" s="359">
        <v>23</v>
      </c>
      <c r="W67" s="359" t="str">
        <f>UPPER(IF($D$51="","",VLOOKUP($D$51,'[1]m glavni turnir žrebna lista'!$A$7:$R$38,3)))</f>
        <v/>
      </c>
      <c r="X67" s="359" t="str">
        <f>PROPER(IF($D$51="","",VLOOKUP($D$51,'[1]m glavni turnir žrebna lista'!$A$7:$R$38,4)))</f>
        <v/>
      </c>
      <c r="Y67" s="355" t="str">
        <f>IF(W67="","",IF($U$52&lt;&gt;$U$51,"",IF($J$53="bb",1,IF($J$53="","0",$I$53))))</f>
        <v/>
      </c>
      <c r="Z67" s="355" t="str">
        <f>IF($W$45="","",IF($U$50&lt;&gt;$U$51,"",IF($L$51="bb",1,IF($L$51="","0",$K$48))))</f>
        <v/>
      </c>
      <c r="AA67" s="355" t="str">
        <f>IF($W$45="","",IF($U$46&lt;&gt;$U$51,"",IF($N$47="bb",1,IF($N$47="","0",$M$42))))</f>
        <v/>
      </c>
      <c r="AB67" s="355" t="str">
        <f>IF($W$45="","",IF($U$54&lt;&gt;$U$51,"",IF($P$55="bb",1,IF($P$55="","0",$O$62))))</f>
        <v/>
      </c>
      <c r="AC67" s="355" t="str">
        <f>IF($W$45="","",IF($U$38&lt;&gt;$U$51,"",IF($P$39="bb",1,IF($P$39="","0",$Q$22))))</f>
        <v/>
      </c>
      <c r="AD67" s="355"/>
      <c r="AE67" s="366">
        <f t="shared" si="3"/>
        <v>0</v>
      </c>
      <c r="AF67" s="357" t="str">
        <f>IF($C51="","",'m glavni 32 (3)'!$C$51)</f>
        <v/>
      </c>
      <c r="AG67" s="359" t="str">
        <f>UPPER(IF($D$51="","",VLOOKUP($D$51,'[1]m glavni turnir žrebna lista'!$A$7:$R$38,3)))</f>
        <v/>
      </c>
      <c r="AH67" s="359" t="str">
        <f>PROPER(IF($D$51="","",VLOOKUP($D$51,'[1]m glavni turnir žrebna lista'!$A$7:$R$38,4)))</f>
        <v/>
      </c>
      <c r="AI67" s="359" t="str">
        <f>UPPER(IF($D$51="","",VLOOKUP($D$51,'[1]m glavni turnir žrebna lista'!$A$7:$R$38,5)))</f>
        <v/>
      </c>
      <c r="AJ67" s="366">
        <f t="shared" si="4"/>
        <v>0</v>
      </c>
    </row>
    <row r="68" spans="1:36" s="309" customFormat="1" ht="9.6" customHeight="1" x14ac:dyDescent="0.2">
      <c r="A68" s="314"/>
      <c r="B68" s="315"/>
      <c r="C68" s="315"/>
      <c r="D68" s="315"/>
      <c r="E68" s="316"/>
      <c r="F68" s="316"/>
      <c r="G68" s="317"/>
      <c r="H68" s="318" t="s">
        <v>28</v>
      </c>
      <c r="I68" s="319"/>
      <c r="J68" s="320" t="str">
        <f>UPPER(IF(OR(I68="a",I68="as"),E67,IF(OR(I68="b",I68="bs"),E69,)))</f>
        <v/>
      </c>
      <c r="K68" s="340">
        <f>IF(OR(I68="a",I68="as"),I67,IF(OR(I68="b",I68="bs"),I69,))</f>
        <v>0</v>
      </c>
      <c r="L68" s="302"/>
      <c r="M68" s="336"/>
      <c r="N68" s="335"/>
      <c r="O68" s="336"/>
      <c r="P68" s="383" t="s">
        <v>42</v>
      </c>
      <c r="Q68" s="384">
        <f>IF($C$2="B turnir",2,IF($Q$63=1,60,IF($Q$63=2,30,IF($Q$63=3,20,""))))</f>
        <v>60</v>
      </c>
      <c r="R68" s="308"/>
      <c r="S68" s="374"/>
      <c r="U68" s="256" t="str">
        <f>IF(OR(I68="a",I68="as"),C67,IF(OR(I68="b",I68="bs"),C69,""))</f>
        <v/>
      </c>
      <c r="V68" s="359">
        <v>24</v>
      </c>
      <c r="W68" s="359" t="str">
        <f>UPPER(IF($D$53="","",VLOOKUP($D$53,'[1]m glavni turnir žrebna lista'!$A$7:$R$38,3)))</f>
        <v/>
      </c>
      <c r="X68" s="359" t="str">
        <f>PROPER(IF($D$53="","",VLOOKUP($D$53,'[1]m glavni turnir žrebna lista'!$A$7:$R$38,4)))</f>
        <v/>
      </c>
      <c r="Y68" s="355" t="str">
        <f>IF(W68="","",IF($U$52&lt;&gt;$U$53,"",IF($J$53="bb",1,IF($J$53="","0",$I$51))))</f>
        <v/>
      </c>
      <c r="Z68" s="355" t="str">
        <f>IF($W$45="","",IF($U$50&lt;&gt;$U$53,"",IF($L$51="bb",1,IF($L$51="","0",$K$48))))</f>
        <v/>
      </c>
      <c r="AA68" s="355" t="str">
        <f>IF($W$45="","",IF($U$46&lt;&gt;$U$53,"",IF($N$47="bb",1,IF($N$47="","0",$M$42))))</f>
        <v/>
      </c>
      <c r="AB68" s="355" t="str">
        <f>IF($W$45="","",IF($U$54&lt;&gt;$U$53,"",IF($P$55="bb",1,IF($P$55="","0",$O$62))))</f>
        <v/>
      </c>
      <c r="AC68" s="355" t="str">
        <f>IF($W$45="","",IF($U$38&lt;&gt;$U$53,"",IF($P$39="bb",1,IF($P$39="","0",$Q$22))))</f>
        <v/>
      </c>
      <c r="AD68" s="355"/>
      <c r="AE68" s="366">
        <f t="shared" si="3"/>
        <v>0</v>
      </c>
      <c r="AF68" s="357" t="str">
        <f>IF($C53="","",'m glavni 32 (3)'!$C$53)</f>
        <v/>
      </c>
      <c r="AG68" s="359" t="str">
        <f>UPPER(IF($D$53="","",VLOOKUP($D$53,'[1]m glavni turnir žrebna lista'!$A$7:$R$38,3)))</f>
        <v/>
      </c>
      <c r="AH68" s="359" t="str">
        <f>PROPER(IF($D$53="","",VLOOKUP($D$53,'[1]m glavni turnir žrebna lista'!$A$7:$R$38,4)))</f>
        <v/>
      </c>
      <c r="AI68" s="359" t="str">
        <f>UPPER(IF($D$53="","",VLOOKUP($D$53,'[1]m glavni turnir žrebna lista'!$A$7:$R$38,5)))</f>
        <v/>
      </c>
      <c r="AJ68" s="366">
        <f t="shared" si="4"/>
        <v>0</v>
      </c>
    </row>
    <row r="69" spans="1:36" s="309" customFormat="1" ht="9.6" customHeight="1" x14ac:dyDescent="0.2">
      <c r="A69" s="298">
        <v>32</v>
      </c>
      <c r="B69" s="299" t="str">
        <f>IF($D69="","",VLOOKUP($D69,'[1]m glavni turnir žrebna lista'!$A$7:$R$38,17))</f>
        <v/>
      </c>
      <c r="C69" s="299" t="str">
        <f>IF($D69="","",VLOOKUP($D69,'[1]m glavni turnir žrebna lista'!$A$7:$R$38,2))</f>
        <v/>
      </c>
      <c r="D69" s="300"/>
      <c r="E69" s="299" t="s">
        <v>80</v>
      </c>
      <c r="F69" s="299" t="str">
        <f>PROPER(IF($D69="","",VLOOKUP($D69,'[1]m glavni turnir žrebna lista'!$A$7:$R$38,4)))</f>
        <v/>
      </c>
      <c r="G69" s="299"/>
      <c r="H69" s="299" t="str">
        <f>IF($D69="","",VLOOKUP($D69,'[1]m glavni turnir žrebna lista'!$A$7:$R$38,5))</f>
        <v/>
      </c>
      <c r="I69" s="328" t="str">
        <f>IF($D69="","",VLOOKUP($D69,'[1]m glavni turnir žrebna lista'!$A$7:$R$38,14))</f>
        <v/>
      </c>
      <c r="J69" s="329"/>
      <c r="K69" s="303"/>
      <c r="L69" s="302"/>
      <c r="M69" s="303"/>
      <c r="N69" s="304"/>
      <c r="O69" s="305"/>
      <c r="P69" s="383" t="s">
        <v>43</v>
      </c>
      <c r="Q69" s="384">
        <f>IF($C$2="B turnir",1,IF($Q$63=1,30,IF($Q$63=2,15,IF($Q$63=3,10,""))))</f>
        <v>30</v>
      </c>
      <c r="R69" s="308"/>
      <c r="U69" s="256" t="str">
        <f>IF($D69="","",VLOOKUP($D69,'[1]m glavni turnir žrebna lista'!$A$7:$R$38,2))</f>
        <v/>
      </c>
      <c r="V69" s="359">
        <v>25</v>
      </c>
      <c r="W69" s="359" t="str">
        <f>UPPER(IF($D$55="","",VLOOKUP($D$55,'[1]m glavni turnir žrebna lista'!$A$7:$R$38,3)))</f>
        <v/>
      </c>
      <c r="X69" s="359" t="str">
        <f>PROPER(IF($D$55="","",VLOOKUP($D$55,'[1]m glavni turnir žrebna lista'!$A$7:$R$38,4)))</f>
        <v/>
      </c>
      <c r="Y69" s="355" t="str">
        <f>IF(W69="","",IF($U$56&lt;&gt;$U$55,"",IF($J$57="bb",1,IF($J$57="","0",$I$57))))</f>
        <v/>
      </c>
      <c r="Z69" s="355" t="str">
        <f>IF($W$45="","",IF($U$58&lt;&gt;$U$55,"",IF($L$59="bb",1,IF($L$59="","0",$K$60))))</f>
        <v/>
      </c>
      <c r="AA69" s="355" t="str">
        <f>IF($W$45="","",IF($U$62&lt;&gt;$U$55,"",IF($N$63="bb",1,IF($N$63="","0",$M$66))))</f>
        <v/>
      </c>
      <c r="AB69" s="355" t="str">
        <f>IF($W$45="","",IF($U$54&lt;&gt;$U$55,"",IF($P$55="bb",1,IF($P$55="","0",$O$46))))</f>
        <v/>
      </c>
      <c r="AC69" s="355" t="str">
        <f>IF($W$45="","",IF($U$38&lt;&gt;$U$55,"",IF($P$39="bb",1,IF($P$39="","0",$Q$22))))</f>
        <v/>
      </c>
      <c r="AD69" s="355"/>
      <c r="AE69" s="366">
        <f t="shared" si="3"/>
        <v>0</v>
      </c>
      <c r="AF69" s="357" t="str">
        <f>IF($C55="","",'m glavni 32 (3)'!$C$55)</f>
        <v/>
      </c>
      <c r="AG69" s="359" t="str">
        <f>UPPER(IF($D$55="","",VLOOKUP($D$55,'[1]m glavni turnir žrebna lista'!$A$7:$R$38,3)))</f>
        <v/>
      </c>
      <c r="AH69" s="359" t="str">
        <f>PROPER(IF($D$55="","",VLOOKUP($D$55,'[1]m glavni turnir žrebna lista'!$A$7:$R$38,4)))</f>
        <v/>
      </c>
      <c r="AI69" s="359" t="str">
        <f>UPPER(IF($D$55="","",VLOOKUP($D$55,'[1]m glavni turnir žrebna lista'!$A$7:$R$38,5)))</f>
        <v/>
      </c>
      <c r="AJ69" s="366">
        <f t="shared" si="4"/>
        <v>0</v>
      </c>
    </row>
    <row r="70" spans="1:36" s="391" customFormat="1" ht="9" customHeight="1" x14ac:dyDescent="0.2">
      <c r="A70" s="385"/>
      <c r="B70" s="385"/>
      <c r="C70" s="385"/>
      <c r="D70" s="385"/>
      <c r="E70" s="386"/>
      <c r="F70" s="386"/>
      <c r="G70" s="386"/>
      <c r="H70" s="386"/>
      <c r="I70" s="387"/>
      <c r="J70" s="388"/>
      <c r="K70" s="389"/>
      <c r="L70" s="388"/>
      <c r="M70" s="389"/>
      <c r="N70" s="388"/>
      <c r="O70" s="389"/>
      <c r="P70" s="388"/>
      <c r="Q70" s="389"/>
      <c r="R70" s="390"/>
      <c r="U70" s="256"/>
      <c r="V70" s="359">
        <v>26</v>
      </c>
      <c r="W70" s="359" t="str">
        <f>UPPER(IF($D$57="","",VLOOKUP($D$57,'[1]m glavni turnir žrebna lista'!$A$7:$R$38,3)))</f>
        <v/>
      </c>
      <c r="X70" s="359" t="str">
        <f>PROPER(IF($D$57="","",VLOOKUP($D$57,'[1]m glavni turnir žrebna lista'!$A$7:$R$38,4)))</f>
        <v/>
      </c>
      <c r="Y70" s="355" t="str">
        <f>IF(W70="","",IF($U$56&lt;&gt;$U$57,"",IF($J$57="bb",1,IF($J$57="","0",$I$55))))</f>
        <v/>
      </c>
      <c r="Z70" s="355" t="str">
        <f>IF($W$45="","",IF($U$58&lt;&gt;$U$57,"",IF($L$59="bb",1,IF($L$59="","0",$K$60))))</f>
        <v/>
      </c>
      <c r="AA70" s="355" t="str">
        <f>IF($W$45="","",IF($U$62&lt;&gt;$U$57,"",IF($N$63="bb",1,IF($N$63="","0",$M$66))))</f>
        <v/>
      </c>
      <c r="AB70" s="355" t="str">
        <f>IF($W$45="","",IF($U$54&lt;&gt;$U$57,"",IF($P$55="bb",1,IF($P$55="","0",$O$46))))</f>
        <v/>
      </c>
      <c r="AC70" s="355" t="str">
        <f>IF($W$45="","",IF($U$38&lt;&gt;$U$57,"",IF($P$39="bb",1,IF($P$39="","0",$Q$22))))</f>
        <v/>
      </c>
      <c r="AD70" s="355"/>
      <c r="AE70" s="366">
        <f t="shared" si="3"/>
        <v>0</v>
      </c>
      <c r="AF70" s="357" t="str">
        <f>IF($C57="","",'m glavni 32 (3)'!$C$57)</f>
        <v/>
      </c>
      <c r="AG70" s="359" t="str">
        <f>UPPER(IF($D$57="","",VLOOKUP($D$57,'[1]m glavni turnir žrebna lista'!$A$7:$R$38,3)))</f>
        <v/>
      </c>
      <c r="AH70" s="359" t="str">
        <f>PROPER(IF($D$57="","",VLOOKUP($D$57,'[1]m glavni turnir žrebna lista'!$A$7:$R$38,4)))</f>
        <v/>
      </c>
      <c r="AI70" s="359" t="str">
        <f>UPPER(IF($D$57="","",VLOOKUP($D$57,'[1]m glavni turnir žrebna lista'!$A$7:$R$38,5)))</f>
        <v/>
      </c>
      <c r="AJ70" s="366">
        <f t="shared" si="4"/>
        <v>0</v>
      </c>
    </row>
    <row r="71" spans="1:36" s="404" customFormat="1" ht="9" customHeight="1" x14ac:dyDescent="0.2">
      <c r="A71" s="392" t="s">
        <v>44</v>
      </c>
      <c r="B71" s="393"/>
      <c r="C71" s="394"/>
      <c r="D71" s="395" t="s">
        <v>45</v>
      </c>
      <c r="E71" s="396" t="s">
        <v>46</v>
      </c>
      <c r="F71" s="395"/>
      <c r="G71" s="395" t="s">
        <v>47</v>
      </c>
      <c r="H71" s="397" t="s">
        <v>48</v>
      </c>
      <c r="I71" s="398" t="s">
        <v>45</v>
      </c>
      <c r="J71" s="396" t="s">
        <v>49</v>
      </c>
      <c r="K71" s="399"/>
      <c r="L71" s="400" t="s">
        <v>50</v>
      </c>
      <c r="M71" s="401"/>
      <c r="N71" s="402" t="s">
        <v>51</v>
      </c>
      <c r="O71" s="403"/>
      <c r="P71" s="592"/>
      <c r="Q71" s="593"/>
      <c r="U71" s="256"/>
      <c r="V71" s="359">
        <v>27</v>
      </c>
      <c r="W71" s="359" t="str">
        <f>UPPER(IF($D$59="","",VLOOKUP($D$59,'[1]m glavni turnir žrebna lista'!$A$7:$R$38,3)))</f>
        <v/>
      </c>
      <c r="X71" s="359" t="str">
        <f>PROPER(IF($D$59="","",VLOOKUP($D$59,'[1]m glavni turnir žrebna lista'!$A$7:$R$38,4)))</f>
        <v/>
      </c>
      <c r="Y71" s="355" t="str">
        <f>IF(W71="","",IF($U$60&lt;&gt;$U$59,"",IF($J$61="bb",1,IF($J$61="","0",$I$61))))</f>
        <v/>
      </c>
      <c r="Z71" s="355" t="str">
        <f>IF($W$45="","",IF($U$58&lt;&gt;$U$59,"",IF($L$59="bb",1,IF($L$59="","0",$K$56))))</f>
        <v/>
      </c>
      <c r="AA71" s="355" t="str">
        <f>IF($W$45="","",IF($U$62&lt;&gt;$U$59,"",IF($N$63="bb",1,IF($N$63="","0",$M$66))))</f>
        <v/>
      </c>
      <c r="AB71" s="355" t="str">
        <f>IF($W$45="","",IF($U$54&lt;&gt;$U$59,"",IF($P$55="bb",1,IF($P$55="","0",$O$46))))</f>
        <v/>
      </c>
      <c r="AC71" s="355" t="str">
        <f>IF($W$45="","",IF($U$38&lt;&gt;$U$59,"",IF($P$39="bb",1,IF($P$39="","0",$Q$22))))</f>
        <v/>
      </c>
      <c r="AD71" s="355"/>
      <c r="AE71" s="366">
        <f t="shared" si="3"/>
        <v>0</v>
      </c>
      <c r="AF71" s="357" t="str">
        <f>IF($C59="","",'m glavni 32 (3)'!$C$59)</f>
        <v/>
      </c>
      <c r="AG71" s="359" t="str">
        <f>UPPER(IF($D$59="","",VLOOKUP($D$59,'[1]m glavni turnir žrebna lista'!$A$7:$R$38,3)))</f>
        <v/>
      </c>
      <c r="AH71" s="359" t="str">
        <f>PROPER(IF($D$59="","",VLOOKUP($D$59,'[1]m glavni turnir žrebna lista'!$A$7:$R$38,4)))</f>
        <v/>
      </c>
      <c r="AI71" s="359" t="str">
        <f>UPPER(IF($D$59="","",VLOOKUP($D$59,'[1]m glavni turnir žrebna lista'!$A$7:$R$38,5)))</f>
        <v/>
      </c>
      <c r="AJ71" s="366">
        <f t="shared" si="4"/>
        <v>0</v>
      </c>
    </row>
    <row r="72" spans="1:36" s="404" customFormat="1" ht="9" customHeight="1" x14ac:dyDescent="0.2">
      <c r="A72" s="405" t="s">
        <v>5</v>
      </c>
      <c r="B72" s="406"/>
      <c r="C72" s="407"/>
      <c r="D72" s="277">
        <v>1</v>
      </c>
      <c r="E72" s="408" t="str">
        <f>UPPER(IF($D72="","",VLOOKUP($D72,'[1]m glavni turnir žrebna lista'!$A$7:$R$38,3)))</f>
        <v/>
      </c>
      <c r="F72" s="278"/>
      <c r="G72" s="409">
        <f>IF($D72="","",VLOOKUP($D72,'[1]m glavni turnir žrebna lista'!$A$7:$R$38,10))</f>
        <v>0</v>
      </c>
      <c r="H72" s="409">
        <f>IF($D72="","",VLOOKUP($D72,'[1]m glavni turnir žrebna lista'!$A$7:$R$38,14))</f>
        <v>0</v>
      </c>
      <c r="I72" s="410" t="s">
        <v>52</v>
      </c>
      <c r="J72" s="406"/>
      <c r="K72" s="281"/>
      <c r="L72" s="406"/>
      <c r="M72" s="411"/>
      <c r="N72" s="412" t="s">
        <v>53</v>
      </c>
      <c r="O72" s="413"/>
      <c r="P72" s="414"/>
      <c r="Q72" s="411"/>
      <c r="U72" s="256"/>
      <c r="V72" s="359">
        <v>28</v>
      </c>
      <c r="W72" s="359" t="str">
        <f>UPPER(IF($D$61="","",VLOOKUP($D$61,'[1]m glavni turnir žrebna lista'!$A$7:$R$38,3)))</f>
        <v/>
      </c>
      <c r="X72" s="359" t="str">
        <f>PROPER(IF($D$61="","",VLOOKUP($D$61,'[1]m glavni turnir žrebna lista'!$A$7:$R$38,4)))</f>
        <v/>
      </c>
      <c r="Y72" s="355" t="str">
        <f>IF(W72="","",IF($U$60&lt;&gt;$U$61,"",IF($J$61="bb",1,IF($J$61="","0",$I$59))))</f>
        <v/>
      </c>
      <c r="Z72" s="355" t="str">
        <f>IF($W$45="","",IF($U$58&lt;&gt;$U$61,"",IF($L$59="bb",1,IF($L$59="","0",$K$56))))</f>
        <v/>
      </c>
      <c r="AA72" s="355" t="str">
        <f>IF($W$45="","",IF($U$62&lt;&gt;$U$61,"",IF($N$63="bb",1,IF($N$63="","0",$M$66))))</f>
        <v/>
      </c>
      <c r="AB72" s="355" t="str">
        <f>IF($W$45="","",IF($U$54&lt;&gt;$U$61,"",IF($P$55="bb",1,IF($P$55="","0",$O$46))))</f>
        <v/>
      </c>
      <c r="AC72" s="355" t="str">
        <f>IF($W$45="","",IF($U$38&lt;&gt;$U$61,"",IF($P$39="bb",1,IF($P$39="","0",$Q$22))))</f>
        <v/>
      </c>
      <c r="AD72" s="355"/>
      <c r="AE72" s="366">
        <f t="shared" si="3"/>
        <v>0</v>
      </c>
      <c r="AF72" s="357" t="str">
        <f>IF($C61="","",'m glavni 32 (3)'!$C$61)</f>
        <v/>
      </c>
      <c r="AG72" s="359" t="str">
        <f>UPPER(IF($D$61="","",VLOOKUP($D$61,'[1]m glavni turnir žrebna lista'!$A$7:$R$38,3)))</f>
        <v/>
      </c>
      <c r="AH72" s="359" t="str">
        <f>PROPER(IF($D$61="","",VLOOKUP($D$61,'[1]m glavni turnir žrebna lista'!$A$7:$R$38,4)))</f>
        <v/>
      </c>
      <c r="AI72" s="359" t="str">
        <f>UPPER(IF($D$61="","",VLOOKUP($D$61,'[1]m glavni turnir žrebna lista'!$A$7:$R$38,5)))</f>
        <v/>
      </c>
      <c r="AJ72" s="366">
        <f t="shared" si="4"/>
        <v>0</v>
      </c>
    </row>
    <row r="73" spans="1:36" s="404" customFormat="1" ht="9" customHeight="1" x14ac:dyDescent="0.2">
      <c r="A73" s="599"/>
      <c r="B73" s="600"/>
      <c r="C73" s="415"/>
      <c r="D73" s="277">
        <v>2</v>
      </c>
      <c r="E73" s="408" t="str">
        <f>UPPER(IF($D73="","",VLOOKUP($D73,'[1]m glavni turnir žrebna lista'!$A$7:$R$38,3)))</f>
        <v/>
      </c>
      <c r="F73" s="277"/>
      <c r="G73" s="409">
        <f>IF($D73="","",VLOOKUP($D73,'[1]m glavni turnir žrebna lista'!$A$7:$R$38,10))</f>
        <v>0</v>
      </c>
      <c r="H73" s="409">
        <f>IF($D73="","",VLOOKUP($D73,'[1]m glavni turnir žrebna lista'!$A$7:$R$38,14))</f>
        <v>0</v>
      </c>
      <c r="I73" s="416" t="s">
        <v>54</v>
      </c>
      <c r="J73" s="417"/>
      <c r="K73" s="281"/>
      <c r="L73" s="406"/>
      <c r="M73" s="411"/>
      <c r="N73" s="418"/>
      <c r="O73" s="419"/>
      <c r="P73" s="420"/>
      <c r="Q73" s="421"/>
      <c r="U73" s="256"/>
      <c r="V73" s="359">
        <v>29</v>
      </c>
      <c r="W73" s="359" t="str">
        <f>UPPER(IF($D$63="","",VLOOKUP($D$63,'[1]m glavni turnir žrebna lista'!$A$7:$R$38,3)))</f>
        <v/>
      </c>
      <c r="X73" s="359" t="str">
        <f>PROPER(IF($D$63="","",VLOOKUP($D$63,'[1]m glavni turnir žrebna lista'!$A$7:$R$38,4)))</f>
        <v/>
      </c>
      <c r="Y73" s="355" t="str">
        <f>IF(W73="","",IF($U$64&lt;&gt;$U$63,"",IF($J$65="bb",1,IF($J$65="","0",$I$65))))</f>
        <v/>
      </c>
      <c r="Z73" s="355" t="str">
        <f>IF($W$45="","",IF($U$66&lt;&gt;$U$63,"",IF($L$67="bb",1,IF($L$67="","0",$K$68))))</f>
        <v/>
      </c>
      <c r="AA73" s="355" t="str">
        <f>IF($W$45="","",IF($U$62&lt;&gt;$U$63,"",IF($N$63="bb",1,IF($N$63="","0",$M$58))))</f>
        <v/>
      </c>
      <c r="AB73" s="355" t="str">
        <f>IF($W$45="","",IF($U$54&lt;&gt;$U$63,"",IF($P$55="bb",1,IF($P$55="","0",$O$46))))</f>
        <v/>
      </c>
      <c r="AC73" s="355" t="str">
        <f>IF($W$45="","",IF($U$38&lt;&gt;$U$63,"",IF($P$39="bb",1,IF($P$39="","0",$Q$22))))</f>
        <v/>
      </c>
      <c r="AD73" s="355"/>
      <c r="AE73" s="366">
        <f t="shared" si="3"/>
        <v>0</v>
      </c>
      <c r="AF73" s="357" t="str">
        <f>IF($C63="","",'m glavni 32 (3)'!$C$63)</f>
        <v/>
      </c>
      <c r="AG73" s="359" t="str">
        <f>UPPER(IF($D$63="","",VLOOKUP($D$63,'[1]m glavni turnir žrebna lista'!$A$7:$R$38,3)))</f>
        <v/>
      </c>
      <c r="AH73" s="359" t="str">
        <f>PROPER(IF($D$63="","",VLOOKUP($D$63,'[1]m glavni turnir žrebna lista'!$A$7:$R$38,4)))</f>
        <v/>
      </c>
      <c r="AI73" s="359" t="str">
        <f>UPPER(IF($D$63="","",VLOOKUP($D$63,'[1]m glavni turnir žrebna lista'!$A$7:$R$38,5)))</f>
        <v/>
      </c>
      <c r="AJ73" s="366">
        <f t="shared" si="4"/>
        <v>0</v>
      </c>
    </row>
    <row r="74" spans="1:36" s="404" customFormat="1" ht="9" customHeight="1" x14ac:dyDescent="0.2">
      <c r="A74" s="422"/>
      <c r="B74" s="423"/>
      <c r="C74" s="424"/>
      <c r="D74" s="277">
        <v>3</v>
      </c>
      <c r="E74" s="408" t="str">
        <f>UPPER(IF($D74="","",VLOOKUP($D74,'[1]m glavni turnir žrebna lista'!$A$7:$R$38,3)))</f>
        <v/>
      </c>
      <c r="F74" s="277"/>
      <c r="G74" s="409">
        <f>IF($D74="","",VLOOKUP($D74,'[1]m glavni turnir žrebna lista'!$A$7:$R$38,10))</f>
        <v>0</v>
      </c>
      <c r="H74" s="409">
        <f>IF($D74="","",VLOOKUP($D74,'[1]m glavni turnir žrebna lista'!$A$7:$R$38,14))</f>
        <v>0</v>
      </c>
      <c r="I74" s="416" t="s">
        <v>55</v>
      </c>
      <c r="J74" s="417"/>
      <c r="K74" s="281"/>
      <c r="L74" s="406"/>
      <c r="M74" s="411"/>
      <c r="N74" s="412" t="s">
        <v>56</v>
      </c>
      <c r="O74" s="413"/>
      <c r="P74" s="414"/>
      <c r="Q74" s="411"/>
      <c r="U74" s="256"/>
      <c r="V74" s="359">
        <v>30</v>
      </c>
      <c r="W74" s="359" t="str">
        <f>UPPER(IF($D$65="","",VLOOKUP($D$65,'[1]m glavni turnir žrebna lista'!$A$7:$R$38,3)))</f>
        <v/>
      </c>
      <c r="X74" s="359" t="str">
        <f>PROPER(IF($D$65="","",VLOOKUP($D$65,'[1]m glavni turnir žrebna lista'!$A$7:$R$38,4)))</f>
        <v/>
      </c>
      <c r="Y74" s="355" t="str">
        <f>IF(W74="","",IF($U$64&lt;&gt;$U$65,"",IF($J$65="bb",1,IF($J$65="","0",$I$63))))</f>
        <v/>
      </c>
      <c r="Z74" s="355" t="str">
        <f>IF($W$45="","",IF($U$66&lt;&gt;$U$65,"",IF($L$67="bb",1,IF($L$67="","0",$K$68))))</f>
        <v/>
      </c>
      <c r="AA74" s="355" t="str">
        <f>IF($W$45="","",IF($U$62&lt;&gt;$U$65,"",IF($N$63="bb",1,IF($N$63="","0",$M$58))))</f>
        <v/>
      </c>
      <c r="AB74" s="355" t="str">
        <f>IF($W$45="","",IF($U$54&lt;&gt;$U$65,"",IF($P$55="bb",1,IF($P$55="","0",$O$46))))</f>
        <v/>
      </c>
      <c r="AC74" s="355" t="str">
        <f>IF($W$45="","",IF($U$38&lt;&gt;$U$65,"",IF($P$39="bb",1,IF($P$39="","0",$Q$22))))</f>
        <v/>
      </c>
      <c r="AD74" s="355"/>
      <c r="AE74" s="366">
        <f t="shared" si="3"/>
        <v>0</v>
      </c>
      <c r="AF74" s="357" t="str">
        <f>IF($C65="","",'m glavni 32 (3)'!$C$65)</f>
        <v/>
      </c>
      <c r="AG74" s="359" t="str">
        <f>UPPER(IF($D$65="","",VLOOKUP($D$65,'[1]m glavni turnir žrebna lista'!$A$7:$R$38,3)))</f>
        <v/>
      </c>
      <c r="AH74" s="359" t="str">
        <f>PROPER(IF($D$65="","",VLOOKUP($D$65,'[1]m glavni turnir žrebna lista'!$A$7:$R$38,4)))</f>
        <v/>
      </c>
      <c r="AI74" s="359" t="str">
        <f>UPPER(IF($D$65="","",VLOOKUP($D$65,'[1]m glavni turnir žrebna lista'!$A$7:$R$38,5)))</f>
        <v/>
      </c>
      <c r="AJ74" s="366">
        <f t="shared" si="4"/>
        <v>0</v>
      </c>
    </row>
    <row r="75" spans="1:36" s="404" customFormat="1" ht="9" customHeight="1" x14ac:dyDescent="0.2">
      <c r="A75" s="425"/>
      <c r="B75" s="276"/>
      <c r="C75" s="407"/>
      <c r="D75" s="277">
        <v>4</v>
      </c>
      <c r="E75" s="408" t="str">
        <f>UPPER(IF($D75="","",VLOOKUP($D75,'[1]m glavni turnir žrebna lista'!$A$7:$R$38,3)))</f>
        <v/>
      </c>
      <c r="F75" s="277"/>
      <c r="G75" s="409">
        <f>IF($D75="","",VLOOKUP($D75,'[1]m glavni turnir žrebna lista'!$A$7:$R$38,10))</f>
        <v>0</v>
      </c>
      <c r="H75" s="409">
        <f>IF($D75="","",VLOOKUP($D75,'[1]m glavni turnir žrebna lista'!$A$7:$R$38,14))</f>
        <v>0</v>
      </c>
      <c r="I75" s="416" t="s">
        <v>57</v>
      </c>
      <c r="J75" s="417"/>
      <c r="K75" s="281"/>
      <c r="L75" s="406"/>
      <c r="M75" s="411"/>
      <c r="N75" s="406" t="s">
        <v>58</v>
      </c>
      <c r="O75" s="281"/>
      <c r="P75" s="406"/>
      <c r="Q75" s="411"/>
      <c r="U75" s="256"/>
      <c r="V75" s="359">
        <v>31</v>
      </c>
      <c r="W75" s="359" t="str">
        <f>UPPER(IF($D$67="","",VLOOKUP($D$67,'[1]m glavni turnir žrebna lista'!$A$7:$R$38,3)))</f>
        <v/>
      </c>
      <c r="X75" s="359" t="str">
        <f>PROPER(IF($D$67="","",VLOOKUP($D$67,'[1]m glavni turnir žrebna lista'!$A$7:$R$38,4)))</f>
        <v/>
      </c>
      <c r="Y75" s="355" t="str">
        <f>IF(W75="","",IF($U$68&lt;&gt;$U$67,"",IF($J$69="bb",1,IF($J$69="","0",$I$69))))</f>
        <v/>
      </c>
      <c r="Z75" s="355" t="str">
        <f>IF($W$45="","",IF($U$66&lt;&gt;$U$67,"",IF($L$67="bb",1,IF($L$67="","0",$K$64))))</f>
        <v/>
      </c>
      <c r="AA75" s="355" t="str">
        <f>IF($W$45="","",IF($U$62&lt;&gt;$U$67,"",IF($N$63="bb",1,IF($N$63="","0",$M$58))))</f>
        <v/>
      </c>
      <c r="AB75" s="355" t="str">
        <f>IF($W$45="","",IF($U$54&lt;&gt;$U$67,"",IF($P$55="bb",1,IF($P$55="","0",$O$46))))</f>
        <v/>
      </c>
      <c r="AC75" s="355" t="str">
        <f>IF($W$45="","",IF($U$38&lt;&gt;$U$67,"",IF($P$39="bb",1,IF($P$39="","0",$Q$22))))</f>
        <v/>
      </c>
      <c r="AD75" s="355"/>
      <c r="AE75" s="366">
        <f t="shared" si="3"/>
        <v>0</v>
      </c>
      <c r="AF75" s="357" t="str">
        <f>IF($C67="","",'m glavni 32 (3)'!$C$67)</f>
        <v/>
      </c>
      <c r="AG75" s="359" t="str">
        <f>UPPER(IF($D$67="","",VLOOKUP($D$67,'[1]m glavni turnir žrebna lista'!$A$7:$R$38,3)))</f>
        <v/>
      </c>
      <c r="AH75" s="359" t="str">
        <f>PROPER(IF($D$67="","",VLOOKUP($D$67,'[1]m glavni turnir žrebna lista'!$A$7:$R$38,4)))</f>
        <v/>
      </c>
      <c r="AI75" s="359" t="str">
        <f>UPPER(IF($D$67="","",VLOOKUP($D$67,'[1]m glavni turnir žrebna lista'!$A$7:$R$38,5)))</f>
        <v/>
      </c>
      <c r="AJ75" s="366">
        <f t="shared" si="4"/>
        <v>0</v>
      </c>
    </row>
    <row r="76" spans="1:36" s="404" customFormat="1" ht="9" customHeight="1" x14ac:dyDescent="0.2">
      <c r="A76" s="426"/>
      <c r="B76" s="427"/>
      <c r="C76" s="428"/>
      <c r="D76" s="277">
        <v>5</v>
      </c>
      <c r="E76" s="408" t="str">
        <f>UPPER(IF($D76="","",VLOOKUP($D76,'[1]m glavni turnir žrebna lista'!$A$7:$R$38,3)))</f>
        <v/>
      </c>
      <c r="F76" s="277"/>
      <c r="G76" s="409">
        <f>IF($D76="","",VLOOKUP($D76,'[1]m glavni turnir žrebna lista'!$A$7:$R$38,10))</f>
        <v>0</v>
      </c>
      <c r="H76" s="409">
        <f>IF($D76="","",VLOOKUP($D76,'[1]m glavni turnir žrebna lista'!$A$7:$R$38,14))</f>
        <v>0</v>
      </c>
      <c r="I76" s="416" t="s">
        <v>59</v>
      </c>
      <c r="J76" s="417"/>
      <c r="K76" s="281"/>
      <c r="L76" s="406"/>
      <c r="M76" s="411"/>
      <c r="N76" s="420"/>
      <c r="O76" s="419"/>
      <c r="P76" s="420"/>
      <c r="Q76" s="421"/>
      <c r="U76" s="256"/>
      <c r="V76" s="359">
        <v>32</v>
      </c>
      <c r="W76" s="359" t="str">
        <f>UPPER(IF($D$69="","",VLOOKUP($D$69,'[1]m glavni turnir žrebna lista'!$A$7:$R$38,3)))</f>
        <v/>
      </c>
      <c r="X76" s="359" t="str">
        <f>PROPER(IF($D$69="","",VLOOKUP($D$69,'[1]m glavni turnir žrebna lista'!$A$7:$R$38,4)))</f>
        <v/>
      </c>
      <c r="Y76" s="355" t="str">
        <f>IF(W76="","",IF($U$68&lt;&gt;$U$69,"",IF($J$69="bb",1,IF($J$69="","0",$I$67))))</f>
        <v/>
      </c>
      <c r="Z76" s="355" t="str">
        <f>IF($W$45="","",IF($U$66&lt;&gt;$U$69,"",IF($L$67="bb",1,IF($L$67="","0",$K$64))))</f>
        <v/>
      </c>
      <c r="AA76" s="355" t="str">
        <f>IF($W$45="","",IF($U$62&lt;&gt;$U$69,"",IF($N$63="bb",1,IF($N$63="","0",$M$58))))</f>
        <v/>
      </c>
      <c r="AB76" s="355" t="str">
        <f>IF($W$45="","",IF($U$54&lt;&gt;$U$69,"",IF($P$55="bb",1,IF($P$55="","0",$O$46))))</f>
        <v/>
      </c>
      <c r="AC76" s="355" t="str">
        <f>IF($W$45="","",IF($U$38&lt;&gt;$U$69,"",IF($P$39="bb",1,IF($P$39="","0",$Q$22))))</f>
        <v/>
      </c>
      <c r="AD76" s="355"/>
      <c r="AE76" s="366">
        <f t="shared" si="3"/>
        <v>0</v>
      </c>
      <c r="AF76" s="357" t="str">
        <f>IF($C69="","",'m glavni 32 (3)'!$C$69)</f>
        <v/>
      </c>
      <c r="AG76" s="359" t="str">
        <f>UPPER(IF($D$69="","",VLOOKUP($D$69,'[1]m glavni turnir žrebna lista'!$A$7:$R$38,3)))</f>
        <v/>
      </c>
      <c r="AH76" s="359" t="str">
        <f>PROPER(IF($D$69="","",VLOOKUP($D$69,'[1]m glavni turnir žrebna lista'!$A$7:$R$38,4)))</f>
        <v/>
      </c>
      <c r="AI76" s="359" t="str">
        <f>UPPER(IF($D$69="","",VLOOKUP($D$69,'[1]m glavni turnir žrebna lista'!$A$7:$R$38,5)))</f>
        <v/>
      </c>
      <c r="AJ76" s="366">
        <f t="shared" si="4"/>
        <v>0</v>
      </c>
    </row>
    <row r="77" spans="1:36" s="404" customFormat="1" ht="9" customHeight="1" x14ac:dyDescent="0.2">
      <c r="A77" s="405"/>
      <c r="B77" s="406"/>
      <c r="C77" s="407"/>
      <c r="D77" s="277">
        <v>6</v>
      </c>
      <c r="E77" s="408" t="str">
        <f>UPPER(IF($D77="","",VLOOKUP($D77,'[1]m glavni turnir žrebna lista'!$A$7:$R$38,3)))</f>
        <v/>
      </c>
      <c r="F77" s="277"/>
      <c r="G77" s="409">
        <f>IF($D77="","",VLOOKUP($D77,'[1]m glavni turnir žrebna lista'!$A$7:$R$38,10))</f>
        <v>0</v>
      </c>
      <c r="H77" s="409">
        <f>IF($D77="","",VLOOKUP($D77,'[1]m glavni turnir žrebna lista'!$A$7:$R$38,14))</f>
        <v>0</v>
      </c>
      <c r="I77" s="416" t="s">
        <v>60</v>
      </c>
      <c r="J77" s="417"/>
      <c r="K77" s="281"/>
      <c r="L77" s="406"/>
      <c r="M77" s="411"/>
      <c r="N77" s="412" t="s">
        <v>56</v>
      </c>
      <c r="O77" s="413"/>
      <c r="P77" s="414"/>
      <c r="Q77" s="411"/>
      <c r="U77" s="256"/>
      <c r="V77" s="429"/>
      <c r="W77" s="429"/>
      <c r="X77" s="429"/>
      <c r="Y77" s="355">
        <f>COUNTIF(Y45:Y76,"&gt;0")</f>
        <v>0</v>
      </c>
      <c r="Z77" s="355">
        <f t="shared" ref="Z77:AE77" si="5">COUNTIF(Z45:Z76,"&gt;0")</f>
        <v>0</v>
      </c>
      <c r="AA77" s="355">
        <f t="shared" si="5"/>
        <v>0</v>
      </c>
      <c r="AB77" s="355">
        <f t="shared" si="5"/>
        <v>0</v>
      </c>
      <c r="AC77" s="355">
        <f t="shared" si="5"/>
        <v>0</v>
      </c>
      <c r="AD77" s="355"/>
      <c r="AE77" s="355">
        <f t="shared" si="5"/>
        <v>0</v>
      </c>
      <c r="AF77" s="357"/>
      <c r="AG77" s="429"/>
      <c r="AH77" s="429"/>
      <c r="AI77" s="429"/>
      <c r="AJ77" s="355">
        <f>COUNTIF(AJ45:AJ76,"&gt;0")</f>
        <v>0</v>
      </c>
    </row>
    <row r="78" spans="1:36" s="404" customFormat="1" ht="9" customHeight="1" x14ac:dyDescent="0.2">
      <c r="A78" s="405"/>
      <c r="B78" s="406"/>
      <c r="C78" s="430"/>
      <c r="D78" s="277">
        <v>7</v>
      </c>
      <c r="E78" s="408" t="str">
        <f>UPPER(IF($D78="","",VLOOKUP($D78,'[1]m glavni turnir žrebna lista'!$A$7:$R$38,3)))</f>
        <v/>
      </c>
      <c r="F78" s="277"/>
      <c r="G78" s="409">
        <f>IF($D78="","",VLOOKUP($D78,'[1]m glavni turnir žrebna lista'!$A$7:$R$38,10))</f>
        <v>0</v>
      </c>
      <c r="H78" s="409">
        <f>IF($D78="","",VLOOKUP($D78,'[1]m glavni turnir žrebna lista'!$A$7:$R$38,14))</f>
        <v>0</v>
      </c>
      <c r="I78" s="416" t="s">
        <v>61</v>
      </c>
      <c r="J78" s="417"/>
      <c r="K78" s="281"/>
      <c r="L78" s="406"/>
      <c r="M78" s="411"/>
      <c r="N78" s="406" t="s">
        <v>62</v>
      </c>
      <c r="O78" s="281"/>
      <c r="P78" s="597" t="str">
        <f>'[1]vnos podatkov'!$B$10</f>
        <v>SAŠO SVOLJŠAK</v>
      </c>
      <c r="Q78" s="598"/>
      <c r="U78" s="256"/>
      <c r="V78" s="429"/>
      <c r="W78" s="429"/>
      <c r="X78" s="429"/>
      <c r="Y78" s="429"/>
      <c r="Z78" s="429"/>
      <c r="AA78" s="429"/>
      <c r="AB78" s="429"/>
      <c r="AC78" s="429"/>
      <c r="AD78" s="429"/>
      <c r="AE78" s="429"/>
      <c r="AF78" s="357"/>
      <c r="AG78" s="429"/>
      <c r="AH78" s="429"/>
      <c r="AI78" s="429"/>
      <c r="AJ78" s="429"/>
    </row>
    <row r="79" spans="1:36" s="404" customFormat="1" ht="9" customHeight="1" x14ac:dyDescent="0.2">
      <c r="A79" s="431"/>
      <c r="B79" s="420"/>
      <c r="C79" s="432"/>
      <c r="D79" s="433">
        <v>8</v>
      </c>
      <c r="E79" s="434" t="str">
        <f>UPPER(IF($D79="","",VLOOKUP($D79,'[1]m glavni turnir žrebna lista'!$A$7:$R$38,3)))</f>
        <v/>
      </c>
      <c r="F79" s="433"/>
      <c r="G79" s="435">
        <f>IF($D79="","",VLOOKUP($D79,'[1]m glavni turnir žrebna lista'!$A$7:$R$38,10))</f>
        <v>0</v>
      </c>
      <c r="H79" s="435">
        <f>IF($D79="","",VLOOKUP($D79,'[1]m glavni turnir žrebna lista'!$A$7:$R$38,14))</f>
        <v>0</v>
      </c>
      <c r="I79" s="436" t="s">
        <v>63</v>
      </c>
      <c r="J79" s="420"/>
      <c r="K79" s="419"/>
      <c r="L79" s="420"/>
      <c r="M79" s="421"/>
      <c r="N79" s="420" t="s">
        <v>64</v>
      </c>
      <c r="O79" s="419"/>
      <c r="P79" s="587" t="str">
        <f>'[1]vnos podatkov'!$E$10</f>
        <v>MARJAN OGRINC</v>
      </c>
      <c r="Q79" s="588"/>
      <c r="U79" s="256"/>
      <c r="V79" s="437"/>
      <c r="W79" s="437"/>
      <c r="X79" s="437"/>
      <c r="Y79" s="437"/>
      <c r="Z79" s="437"/>
      <c r="AA79" s="437"/>
      <c r="AB79" s="437"/>
      <c r="AC79" s="437"/>
      <c r="AD79" s="437"/>
      <c r="AE79" s="437"/>
      <c r="AF79" s="438"/>
      <c r="AG79" s="437"/>
      <c r="AH79" s="437"/>
      <c r="AI79" s="437"/>
      <c r="AJ79" s="437"/>
    </row>
  </sheetData>
  <mergeCells count="8">
    <mergeCell ref="A73:B73"/>
    <mergeCell ref="P78:Q78"/>
    <mergeCell ref="P79:Q79"/>
    <mergeCell ref="F3:G3"/>
    <mergeCell ref="V41:Z41"/>
    <mergeCell ref="P60:Q60"/>
    <mergeCell ref="P61:Q62"/>
    <mergeCell ref="P71:Q71"/>
  </mergeCells>
  <conditionalFormatting sqref="G39 G41 G7 G9 G11 G13 G15 G17 G19 G23 G43 G45 G47 G49 G51 G53 G21 G25 G27 G29 G31 G33 G35 G37 G55 G57 G59 G61 G63 G65 G67 G69">
    <cfRule type="expression" dxfId="111" priority="17" stopIfTrue="1">
      <formula>AND($D7&lt;9,$C7&gt;0)</formula>
    </cfRule>
  </conditionalFormatting>
  <conditionalFormatting sqref="L10 L18 L26 L34 L42 L50 L58 L66 N14 N30 N46 N62 P22 P54 J8 J12 J16 J20 J24 J28 J32 J36 J40 J44 J48 J52 J56 J60 J64 J68">
    <cfRule type="expression" dxfId="110" priority="15" stopIfTrue="1">
      <formula>I8="as"</formula>
    </cfRule>
    <cfRule type="expression" dxfId="109" priority="16" stopIfTrue="1">
      <formula>I8="bs"</formula>
    </cfRule>
  </conditionalFormatting>
  <conditionalFormatting sqref="B57 B9 B11 B13 B15 B17 B19 B67 B59 B25 B27 B29 B31 B33 B35 B65 B63 B41 B43 B45 B47 B49 B51 B61">
    <cfRule type="cellIs" dxfId="108" priority="13" stopIfTrue="1" operator="equal">
      <formula>"QA"</formula>
    </cfRule>
    <cfRule type="cellIs" dxfId="107" priority="14" stopIfTrue="1" operator="equal">
      <formula>"DA"</formula>
    </cfRule>
  </conditionalFormatting>
  <conditionalFormatting sqref="I8 I12 I16 I20 I24 I28 I32 I36 I40 I44 I48 I52 I56 I60 I64 I68 K66 K58 K50 K42 K34 K26 K18 K10 M14 M30 M46 M62 O22 O54 O39">
    <cfRule type="expression" dxfId="106" priority="12" stopIfTrue="1">
      <formula>$N$1="CU"</formula>
    </cfRule>
  </conditionalFormatting>
  <conditionalFormatting sqref="P38">
    <cfRule type="expression" dxfId="105" priority="10" stopIfTrue="1">
      <formula>O39="as"</formula>
    </cfRule>
    <cfRule type="expression" dxfId="104" priority="11" stopIfTrue="1">
      <formula>O39="bs"</formula>
    </cfRule>
  </conditionalFormatting>
  <conditionalFormatting sqref="N39 H8 H12 H16 H20 H24 H28 H32 H36 H40 H44 H48 H52 H56 H60 H64 H68 J66 J58 J50 J42 J34 J26 J18 J10 L14 L30 L46 L62 N54 N22">
    <cfRule type="expression" dxfId="103" priority="7" stopIfTrue="1">
      <formula>AND($N$1="CU",H8="Sodnik")</formula>
    </cfRule>
    <cfRule type="expression" dxfId="102" priority="8" stopIfTrue="1">
      <formula>AND($N$1="CU",H8&lt;&gt;"Sodnik",I8&lt;&gt;"")</formula>
    </cfRule>
    <cfRule type="expression" dxfId="101" priority="9" stopIfTrue="1">
      <formula>AND($N$1="CU",H8&lt;&gt;"Sodnik")</formula>
    </cfRule>
  </conditionalFormatting>
  <conditionalFormatting sqref="E7 B21 B7:C7 B23:C23 B37:C37 B39:C39 B53:C53 B55:C55 B69:C69">
    <cfRule type="expression" dxfId="100" priority="6" stopIfTrue="1">
      <formula>"IF(D7&lt;9)"</formula>
    </cfRule>
  </conditionalFormatting>
  <conditionalFormatting sqref="U52">
    <cfRule type="expression" dxfId="99" priority="5" stopIfTrue="1">
      <formula>"IF(Q63=J4)"</formula>
    </cfRule>
  </conditionalFormatting>
  <conditionalFormatting sqref="Q63">
    <cfRule type="cellIs" dxfId="98" priority="4" stopIfTrue="1" operator="equal">
      <formula>1</formula>
    </cfRule>
  </conditionalFormatting>
  <conditionalFormatting sqref="P63">
    <cfRule type="cellIs" priority="3" stopIfTrue="1" operator="equal">
      <formula>"Rang turnirja"</formula>
    </cfRule>
  </conditionalFormatting>
  <conditionalFormatting sqref="D9 D11 D13 D15 D17 D19 D25 D27 D29 D31 D33 D35 D41 D43 D45 D47 D49 D51 D57 D59 D61 D63 D65 D67">
    <cfRule type="expression" dxfId="97" priority="2" stopIfTrue="1">
      <formula>$D9&gt;0</formula>
    </cfRule>
  </conditionalFormatting>
  <conditionalFormatting sqref="D7 D21 D23 D37 D39 D53 D55 D69">
    <cfRule type="expression" dxfId="96" priority="1" stopIfTrue="1">
      <formula>$D7&lt;&gt;""</formula>
    </cfRule>
  </conditionalFormatting>
  <printOptions horizontalCentered="1"/>
  <pageMargins left="0.35" right="0.35" top="0.39" bottom="0.39" header="0" footer="0"/>
  <pageSetup paperSize="9" scale="98" orientation="portrait" horizontalDpi="4294967295"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Jun_Show_CU">
                <anchor moveWithCells="1" sizeWithCells="1">
                  <from>
                    <xdr:col>11</xdr:col>
                    <xdr:colOff>495300</xdr:colOff>
                    <xdr:row>0</xdr:row>
                    <xdr:rowOff>9525</xdr:rowOff>
                  </from>
                  <to>
                    <xdr:col>13</xdr:col>
                    <xdr:colOff>438150</xdr:colOff>
                    <xdr:row>0</xdr:row>
                    <xdr:rowOff>171450</xdr:rowOff>
                  </to>
                </anchor>
              </controlPr>
            </control>
          </mc:Choice>
        </mc:AlternateContent>
        <mc:AlternateContent xmlns:mc="http://schemas.openxmlformats.org/markup-compatibility/2006">
          <mc:Choice Requires="x14">
            <control shapeId="3074" r:id="rId5" name="Button 2">
              <controlPr defaultSize="0" print="0" autoFill="0" autoPict="0" macro="[0]!Jun_Hide_CU">
                <anchor moveWithCells="1" sizeWithCells="1">
                  <from>
                    <xdr:col>11</xdr:col>
                    <xdr:colOff>504825</xdr:colOff>
                    <xdr:row>0</xdr:row>
                    <xdr:rowOff>180975</xdr:rowOff>
                  </from>
                  <to>
                    <xdr:col>13</xdr:col>
                    <xdr:colOff>428625</xdr:colOff>
                    <xdr:row>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$T$7:$T$16</xm:f>
          </x14:formula1>
          <xm:sqref>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H60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H65596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H131132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H196668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H262204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H327740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H393276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H458812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H524348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H589884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H655420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H720956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H786492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H852028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H917564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H983100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VSB983100 WBX983100 WLT983100 WVP983100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H131116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H196652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H262188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H327724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H393260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H458796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H524332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H589868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H655404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H720940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H786476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H852012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H917548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H983084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9">
    <pageSetUpPr fitToPage="1"/>
  </sheetPr>
  <dimension ref="A1:AJ79"/>
  <sheetViews>
    <sheetView showGridLines="0" showZeros="0" workbookViewId="0">
      <selection activeCell="P40" sqref="P40"/>
    </sheetView>
  </sheetViews>
  <sheetFormatPr defaultRowHeight="12.75" x14ac:dyDescent="0.2"/>
  <cols>
    <col min="1" max="1" width="3.140625" customWidth="1"/>
    <col min="2" max="2" width="3.5703125" customWidth="1"/>
    <col min="3" max="3" width="5" customWidth="1"/>
    <col min="4" max="4" width="4.28515625" customWidth="1"/>
    <col min="5" max="5" width="12.7109375" customWidth="1"/>
    <col min="6" max="6" width="2.7109375" customWidth="1"/>
    <col min="7" max="7" width="7.7109375" customWidth="1"/>
    <col min="8" max="8" width="5.85546875" customWidth="1"/>
    <col min="9" max="9" width="2.7109375" style="218" customWidth="1"/>
    <col min="10" max="10" width="10.7109375" customWidth="1"/>
    <col min="11" max="11" width="2.42578125" style="218" customWidth="1"/>
    <col min="12" max="12" width="10.7109375" customWidth="1"/>
    <col min="13" max="13" width="1.7109375" style="219" customWidth="1"/>
    <col min="14" max="14" width="10.7109375" customWidth="1"/>
    <col min="15" max="15" width="1.7109375" style="218" customWidth="1"/>
    <col min="16" max="16" width="10.7109375" customWidth="1"/>
    <col min="17" max="17" width="3.42578125" style="219" customWidth="1"/>
    <col min="18" max="18" width="7.85546875" customWidth="1"/>
    <col min="19" max="19" width="0.7109375" hidden="1" customWidth="1"/>
    <col min="20" max="20" width="4.7109375" hidden="1" customWidth="1"/>
    <col min="21" max="21" width="7.7109375" style="22" customWidth="1"/>
    <col min="22" max="22" width="4.140625" style="220" customWidth="1"/>
    <col min="23" max="30" width="9.140625" style="220"/>
    <col min="31" max="31" width="9.85546875" style="220" customWidth="1"/>
    <col min="32" max="32" width="9.140625" style="221"/>
    <col min="33" max="33" width="14.5703125" style="220" customWidth="1"/>
    <col min="34" max="34" width="10.85546875" style="220" customWidth="1"/>
    <col min="35" max="35" width="9.140625" style="220"/>
    <col min="36" max="36" width="9.5703125" style="220" customWidth="1"/>
  </cols>
  <sheetData>
    <row r="1" spans="1:36" s="8" customFormat="1" ht="21.75" customHeight="1" x14ac:dyDescent="0.25">
      <c r="A1" s="1" t="str">
        <f>'[1]vnos podatkov'!$A$6</f>
        <v>DP VETERANOV DOMŽ</v>
      </c>
      <c r="B1" s="2"/>
      <c r="C1" s="3"/>
      <c r="D1" s="3"/>
      <c r="E1" s="3"/>
      <c r="F1" s="3"/>
      <c r="G1" s="3"/>
      <c r="H1" s="1"/>
      <c r="I1" s="4"/>
      <c r="J1" s="5" t="s">
        <v>0</v>
      </c>
      <c r="K1" s="6"/>
      <c r="L1" s="7"/>
      <c r="M1" s="4"/>
      <c r="N1" s="4" t="s">
        <v>1</v>
      </c>
      <c r="O1" s="4"/>
      <c r="P1" s="3"/>
      <c r="Q1" s="4"/>
      <c r="U1" s="9"/>
      <c r="V1" s="10" t="str">
        <f>'[1]vnos podatkov'!$A$6</f>
        <v>DP VETERANOV DOMŽ</v>
      </c>
      <c r="W1" s="11"/>
      <c r="X1" s="11"/>
      <c r="Y1" s="11"/>
      <c r="Z1" s="11"/>
      <c r="AA1" s="11"/>
      <c r="AB1" s="11"/>
      <c r="AC1" s="11"/>
      <c r="AD1" s="11"/>
      <c r="AE1" s="11"/>
      <c r="AF1" s="12"/>
      <c r="AG1" s="11"/>
      <c r="AH1" s="11"/>
      <c r="AI1" s="11"/>
      <c r="AJ1" s="11"/>
    </row>
    <row r="2" spans="1:36" x14ac:dyDescent="0.2">
      <c r="A2" s="13" t="str">
        <f>'[1]vnos podatkov'!$A$8</f>
        <v>VETER.</v>
      </c>
      <c r="B2" s="14" t="str">
        <f>'[1]vnos podatkov'!$B$8</f>
        <v>m,ž</v>
      </c>
      <c r="C2" s="15" t="str">
        <f>'[1]vnos podatkov'!$C$8</f>
        <v>A</v>
      </c>
      <c r="D2" s="14"/>
      <c r="E2" s="14" t="s">
        <v>2</v>
      </c>
      <c r="F2" s="16"/>
      <c r="G2" s="17"/>
      <c r="H2" s="17"/>
      <c r="I2" s="18"/>
      <c r="J2" s="19" t="s">
        <v>3</v>
      </c>
      <c r="K2" s="6"/>
      <c r="L2" s="20"/>
      <c r="M2" s="18"/>
      <c r="N2" s="17"/>
      <c r="O2" s="18"/>
      <c r="P2" s="17"/>
      <c r="Q2" s="18"/>
      <c r="R2" s="21"/>
      <c r="S2" s="21"/>
      <c r="T2" s="21"/>
      <c r="V2" s="23" t="str">
        <f>'[1]vnos podatkov'!$A$8</f>
        <v>VETER.</v>
      </c>
      <c r="W2" s="24" t="str">
        <f>'[1]vnos podatkov'!$B$8</f>
        <v>m,ž</v>
      </c>
      <c r="X2" s="24" t="str">
        <f>'[1]vnos podatkov'!$C$8</f>
        <v>A</v>
      </c>
      <c r="Y2" s="25" t="str">
        <f>'[1]vnos podatkov'!$A$10</f>
        <v>4./7. 9. 2014</v>
      </c>
      <c r="Z2" s="26"/>
      <c r="AA2" s="26"/>
      <c r="AB2" s="26"/>
      <c r="AC2" s="26"/>
      <c r="AD2" s="26"/>
      <c r="AE2" s="26"/>
      <c r="AF2" s="27"/>
      <c r="AG2" s="26"/>
      <c r="AH2" s="26"/>
      <c r="AI2" s="26"/>
      <c r="AJ2" s="26"/>
    </row>
    <row r="3" spans="1:36" s="33" customFormat="1" ht="11.25" customHeight="1" x14ac:dyDescent="0.2">
      <c r="A3" s="28" t="s">
        <v>4</v>
      </c>
      <c r="B3" s="28"/>
      <c r="C3" s="28"/>
      <c r="D3" s="29" t="s">
        <v>5</v>
      </c>
      <c r="E3" s="28"/>
      <c r="F3" s="609" t="s">
        <v>6</v>
      </c>
      <c r="G3" s="609"/>
      <c r="H3" s="28"/>
      <c r="I3" s="30"/>
      <c r="J3" s="31" t="s">
        <v>7</v>
      </c>
      <c r="K3" s="30"/>
      <c r="L3" s="28" t="s">
        <v>8</v>
      </c>
      <c r="M3" s="30"/>
      <c r="N3" s="31" t="s">
        <v>9</v>
      </c>
      <c r="O3" s="30"/>
      <c r="P3" s="28"/>
      <c r="Q3" s="32" t="s">
        <v>10</v>
      </c>
      <c r="U3" s="34"/>
      <c r="V3" s="35" t="s">
        <v>11</v>
      </c>
      <c r="W3" s="36"/>
      <c r="X3" s="36"/>
      <c r="Y3" s="37"/>
      <c r="Z3" s="38"/>
      <c r="AA3" s="38"/>
      <c r="AB3" s="38"/>
      <c r="AC3" s="38"/>
      <c r="AD3" s="38"/>
      <c r="AE3" s="39"/>
      <c r="AF3" s="40"/>
      <c r="AG3" s="41"/>
      <c r="AH3" s="41"/>
      <c r="AI3" s="41"/>
      <c r="AJ3" s="41"/>
    </row>
    <row r="4" spans="1:36" s="50" customFormat="1" ht="11.25" customHeight="1" thickBot="1" x14ac:dyDescent="0.25">
      <c r="A4" s="42" t="str">
        <f>'[1]vnos podatkov'!$D$8</f>
        <v>DP</v>
      </c>
      <c r="B4" s="42"/>
      <c r="C4" s="42"/>
      <c r="D4" s="42" t="str">
        <f>'[1]vnos podatkov'!$A$10</f>
        <v>4./7. 9. 2014</v>
      </c>
      <c r="E4" s="43"/>
      <c r="F4" s="44" t="str">
        <f>'[1]vnos podatkov'!$C$10</f>
        <v>TK DOMŽALE</v>
      </c>
      <c r="G4" s="44"/>
      <c r="H4" s="44"/>
      <c r="I4" s="45"/>
      <c r="J4" s="46">
        <f>'[1]vnos podatkov'!$D$10</f>
        <v>1</v>
      </c>
      <c r="K4" s="45"/>
      <c r="L4" s="47" t="str">
        <f>'[1]vnos podatkov'!$B$10</f>
        <v>SAŠO SVOLJŠAK</v>
      </c>
      <c r="M4" s="45"/>
      <c r="N4" s="48">
        <f>COUNTIF(C7:C69,"&gt;0")</f>
        <v>0</v>
      </c>
      <c r="O4" s="45"/>
      <c r="P4" s="43"/>
      <c r="Q4" s="49" t="str">
        <f>'[1]vnos podatkov'!$E$10</f>
        <v>MARJAN OGRINC</v>
      </c>
      <c r="U4" s="51"/>
      <c r="V4" s="52"/>
      <c r="W4" s="52"/>
      <c r="X4" s="52"/>
      <c r="Y4" s="53"/>
      <c r="Z4" s="53"/>
      <c r="AA4" s="53"/>
      <c r="AB4" s="53"/>
      <c r="AC4" s="53"/>
      <c r="AD4" s="53"/>
      <c r="AE4" s="53"/>
      <c r="AF4" s="54"/>
      <c r="AG4" s="52"/>
      <c r="AH4" s="52"/>
      <c r="AI4" s="52"/>
      <c r="AJ4" s="52"/>
    </row>
    <row r="5" spans="1:36" s="33" customFormat="1" x14ac:dyDescent="0.2">
      <c r="A5" s="55"/>
      <c r="B5" s="56" t="s">
        <v>12</v>
      </c>
      <c r="C5" s="56" t="s">
        <v>13</v>
      </c>
      <c r="D5" s="56" t="s">
        <v>14</v>
      </c>
      <c r="E5" s="57" t="s">
        <v>15</v>
      </c>
      <c r="F5" s="57" t="s">
        <v>16</v>
      </c>
      <c r="G5" s="57"/>
      <c r="H5" s="57" t="s">
        <v>6</v>
      </c>
      <c r="I5" s="58"/>
      <c r="J5" s="56" t="s">
        <v>17</v>
      </c>
      <c r="K5" s="59"/>
      <c r="L5" s="56" t="s">
        <v>18</v>
      </c>
      <c r="M5" s="59"/>
      <c r="N5" s="56" t="s">
        <v>19</v>
      </c>
      <c r="O5" s="59"/>
      <c r="P5" s="56" t="s">
        <v>20</v>
      </c>
      <c r="Q5" s="60"/>
      <c r="U5" s="34" t="s">
        <v>13</v>
      </c>
      <c r="V5" s="61" t="s">
        <v>21</v>
      </c>
      <c r="W5" s="62" t="s">
        <v>15</v>
      </c>
      <c r="X5" s="62" t="s">
        <v>16</v>
      </c>
      <c r="Y5" s="63" t="s">
        <v>22</v>
      </c>
      <c r="Z5" s="63" t="s">
        <v>23</v>
      </c>
      <c r="AA5" s="63" t="s">
        <v>18</v>
      </c>
      <c r="AB5" s="63" t="s">
        <v>19</v>
      </c>
      <c r="AC5" s="63" t="s">
        <v>24</v>
      </c>
      <c r="AD5" s="63" t="s">
        <v>25</v>
      </c>
      <c r="AE5" s="64" t="s">
        <v>26</v>
      </c>
      <c r="AF5" s="40"/>
      <c r="AG5" s="41"/>
      <c r="AH5" s="41"/>
      <c r="AI5" s="41"/>
      <c r="AJ5" s="41"/>
    </row>
    <row r="6" spans="1:36" s="33" customFormat="1" ht="3.75" customHeight="1" thickBot="1" x14ac:dyDescent="0.25">
      <c r="A6" s="65"/>
      <c r="B6" s="66"/>
      <c r="C6" s="67"/>
      <c r="D6" s="66"/>
      <c r="E6" s="68"/>
      <c r="F6" s="69"/>
      <c r="G6" s="70"/>
      <c r="H6" s="68"/>
      <c r="I6" s="71"/>
      <c r="J6" s="66"/>
      <c r="K6" s="71"/>
      <c r="L6" s="66"/>
      <c r="M6" s="71"/>
      <c r="N6" s="66"/>
      <c r="O6" s="71"/>
      <c r="P6" s="66"/>
      <c r="Q6" s="72"/>
      <c r="U6" s="34"/>
      <c r="V6" s="73"/>
      <c r="W6" s="74"/>
      <c r="X6" s="74"/>
      <c r="Y6" s="75"/>
      <c r="Z6" s="75"/>
      <c r="AA6" s="75"/>
      <c r="AB6" s="75"/>
      <c r="AC6" s="75"/>
      <c r="AD6" s="75"/>
      <c r="AE6" s="76"/>
      <c r="AF6" s="40"/>
      <c r="AG6" s="41"/>
      <c r="AH6" s="41"/>
      <c r="AI6" s="41"/>
      <c r="AJ6" s="41"/>
    </row>
    <row r="7" spans="1:36" s="88" customFormat="1" ht="10.5" customHeight="1" x14ac:dyDescent="0.2">
      <c r="A7" s="77">
        <v>1</v>
      </c>
      <c r="B7" s="78" t="str">
        <f>IF($D7="","",VLOOKUP($D7,'[1]m glavni turnir žrebna lista'!$A$7:$R$38,17))</f>
        <v/>
      </c>
      <c r="C7" s="78" t="str">
        <f>IF($D7="","",VLOOKUP($D7,'[1]m glavni turnir žrebna lista'!$A$7:$R$38,2))</f>
        <v/>
      </c>
      <c r="D7" s="79"/>
      <c r="E7" s="78" t="s">
        <v>27</v>
      </c>
      <c r="F7" s="78" t="str">
        <f>PROPER(IF($D7="","",VLOOKUP($D7,'[1]m glavni turnir žrebna lista'!$A$7:$R$38,4)))</f>
        <v/>
      </c>
      <c r="G7" s="78"/>
      <c r="H7" s="78" t="str">
        <f>IF($D7="","",VLOOKUP($D7,'[1]m glavni turnir žrebna lista'!$A$7:$R$38,5))</f>
        <v/>
      </c>
      <c r="I7" s="80" t="str">
        <f>IF($D7="","",VLOOKUP($D7,'[1]m glavni turnir žrebna lista'!$A$7:$R$38,14))</f>
        <v/>
      </c>
      <c r="J7" s="81"/>
      <c r="K7" s="82"/>
      <c r="L7" s="81"/>
      <c r="M7" s="82"/>
      <c r="N7" s="83"/>
      <c r="O7" s="84"/>
      <c r="P7" s="85"/>
      <c r="Q7" s="86"/>
      <c r="R7" s="87"/>
      <c r="T7" s="89" t="str">
        <f>'[1]glavni sodniki'!P21</f>
        <v>Sodnik</v>
      </c>
      <c r="U7" s="34" t="str">
        <f>IF($D7="","",VLOOKUP($D7,'[1]m glavni turnir žrebna lista'!$A$7:$R$38,2))</f>
        <v/>
      </c>
      <c r="V7" s="62">
        <v>1</v>
      </c>
      <c r="W7" s="62" t="str">
        <f>UPPER(IF($D7="","",VLOOKUP($D7,'[1]m glavni turnir žrebna lista'!$A$7:$R$38,3)))</f>
        <v/>
      </c>
      <c r="X7" s="62" t="str">
        <f>PROPER(IF($D7="","",VLOOKUP($D7,'[1]m glavni turnir žrebna lista'!$A$7:$R$38,4)))</f>
        <v/>
      </c>
      <c r="Y7" s="90" t="str">
        <f t="shared" ref="Y7:Y38" si="0">IF(W7="","",IF($Q$63=1,30,IF($Q$63=2,15,IF($Q$63=3,10,""))))</f>
        <v/>
      </c>
      <c r="Z7" s="63" t="str">
        <f>IF(Y7="","",IF(AND($Q$63=1,$U$8=$U$7),30,IF(AND($Q$63=2,$U$8=$U$7),15,IF(AND($Q$63=3,$U$8=$U$7),10,""))))</f>
        <v/>
      </c>
      <c r="AA7" s="63" t="str">
        <f>IF(Z7="","",IF(AND($Q$63=1,$U$8=$U$10,$U$10=$U$7),60,IF(AND($Q$63=2,$U$8=$U$10,$U$10=$U$7),30,IF(AND($Q$63=3,$U$8=$U$10,$U$10=$U$7),20,""))))</f>
        <v/>
      </c>
      <c r="AB7" s="63" t="str">
        <f>IF(AA7="","",IF(AND($Q$63=1,$U$8=$U$10,$U$10=$U$7,$U$10=$U$14),120,IF(AND($Q$63=2,$U$8=$U$10,$U$10=$U$7,$U$10=$U$14),60,IF(AND($Q$63=3,$U$8=$U$10,$U$10=$U$7,$U$10=$U$14),40,""))))</f>
        <v/>
      </c>
      <c r="AC7" s="63" t="str">
        <f>IF(AB7="","",IF(AND($Q$63=1,$U$8=$U$10,$U$10=$U$7,$U$10=$U$14,$U$22=$U$14),120,IF(AND($Q$63=2,$U$8=$U$10,$U$10=$U$7,$U$10=$U$14,$U$22=$U$14),60,IF(AND($Q$63=3,$U$8=$U$10,$U$10=$U$7,$U$10=$U$14,$U$22=$U$14),40,""))))</f>
        <v/>
      </c>
      <c r="AD7" s="63" t="str">
        <f>IF(AC7="","",IF(AND($Q$63=1,$U$8=$U$10,$U$10=$U$7,$U$10=$U$14,$U$22=$U$14,$U$38=$U$22),120,IF(AND($Q$63=2,$U$8=$U$10,$U$10=$U$7,$U$10=$U$14,$U$22=$U$14,$U$38=$U$22),60,IF(AND($Q$63=3,$U$8=$U$10,$U$10=$U$7,$U$10=$U$14,$U$22=$U$14,$U$38=$U$22),40,""))))</f>
        <v/>
      </c>
      <c r="AE7" s="91">
        <f>IF($C$2="B turnir",SUM(Y7:AD7)*0.1,SUM(Y7:AD7))</f>
        <v>0</v>
      </c>
      <c r="AF7" s="40"/>
      <c r="AG7" s="92"/>
      <c r="AH7" s="92"/>
      <c r="AI7" s="92"/>
      <c r="AJ7" s="92"/>
    </row>
    <row r="8" spans="1:36" s="88" customFormat="1" ht="9.6" customHeight="1" x14ac:dyDescent="0.2">
      <c r="A8" s="93"/>
      <c r="B8" s="94"/>
      <c r="C8" s="94"/>
      <c r="D8" s="94"/>
      <c r="E8" s="95"/>
      <c r="F8" s="95"/>
      <c r="G8" s="96"/>
      <c r="H8" s="97" t="s">
        <v>28</v>
      </c>
      <c r="I8" s="98"/>
      <c r="J8" s="99" t="str">
        <f>UPPER(IF(OR(I8="a",I8="as"),E7,IF(OR(I8="b",I8="bs"),E9,)))</f>
        <v/>
      </c>
      <c r="K8" s="100">
        <f>IF(OR(I8="a",I8="as"),I7,IF(OR(I8="b",I8="bs"),I9,))</f>
        <v>0</v>
      </c>
      <c r="L8" s="81"/>
      <c r="M8" s="82"/>
      <c r="N8" s="83"/>
      <c r="O8" s="84"/>
      <c r="P8" s="85"/>
      <c r="Q8" s="86"/>
      <c r="R8" s="87"/>
      <c r="T8" s="101" t="str">
        <f>'[1]glavni sodniki'!P22</f>
        <v xml:space="preserve"> </v>
      </c>
      <c r="U8" s="34" t="str">
        <f>IF(OR(I8="a",I8="as"),C7,IF(OR(I8="b",I8="bs"),C9,""))</f>
        <v/>
      </c>
      <c r="V8" s="62">
        <v>2</v>
      </c>
      <c r="W8" s="102" t="str">
        <f>UPPER(IF($D9="","",VLOOKUP($D9,'[1]m glavni turnir žrebna lista'!$A$7:$R$38,3)))</f>
        <v/>
      </c>
      <c r="X8" s="102" t="str">
        <f>PROPER(IF($D9="","",VLOOKUP($D9,'[1]m glavni turnir žrebna lista'!$A$7:$R$38,4)))</f>
        <v/>
      </c>
      <c r="Y8" s="103" t="str">
        <f t="shared" si="0"/>
        <v/>
      </c>
      <c r="Z8" s="103" t="str">
        <f>IF(Y8="","",IF(AND($Q$63=1,U9=$U$8),30,IF(AND($Q$63=2,U9=$U$8),15,IF(AND($Q$63=3,U9=$U$8),10,""))))</f>
        <v/>
      </c>
      <c r="AA8" s="103" t="str">
        <f>IF(Z8="","",IF(AND($Q$63=1,U9=$U$10,$U$10=$U$8),60,IF(AND($Q$63=2,U9=$U$10,$U$10=$U$8),30,IF(AND($Q$63=3,U9=$U$10,$U$10=$U$8),20,""))))</f>
        <v/>
      </c>
      <c r="AB8" s="103" t="str">
        <f>IF(AA8="","",IF(AND($Q$63=1,$U$8=U9,$U$8=$U$10,$U$10=$U$14),120,IF(AND($Q$63=2,$U$8=U9,$U$8=$U$10,$U$10=$U$14),60,IF(AND($Q$63=3,$U$8=U9,$U$8=$U$10,$U$10=$U$14),40,""))))</f>
        <v/>
      </c>
      <c r="AC8" s="103" t="str">
        <f>IF(AB8="","",IF(AND($Q$63=1,$U$8=$U$10,$U$10=$U$9,$U$10=$U$14,$U$22=$U$14),120,IF(AND($Q$63=2,$U$8=$U$10,$U$10=$U$9,$U$10=$U$14,$U$22=$U$14),60,IF(AND($Q$63=3,$U$8=$U$10,$U$10=$U$9,$U$10=$U$14,$U$22=$U$14),40,""))))</f>
        <v/>
      </c>
      <c r="AD8" s="103" t="str">
        <f>IF(AC8="","",IF(AND($Q$63=1,$U$8=$U$10,$U$10=$U$9,$U$10=$U$14,$U$22=$U$14,$U$38=$U$22),120,IF(AND($Q$63=2,$U$8=$U$10,$U$10=$U$9,$U$10=$U$14,$U$22=$U$14,$U$38=$U$22),60,IF(AND($Q$63=3,$U$8=$U$10,$U$10=$U$9,$U$10=$U$14,$U$22=$U$14,$U$38=$U$22),40,""))))</f>
        <v/>
      </c>
      <c r="AE8" s="104">
        <f t="shared" ref="AE8:AE38" si="1">IF($C$2="B turnir",SUM(Y8:AD8)*0.1,SUM(Y8:AD8))</f>
        <v>0</v>
      </c>
      <c r="AF8" s="40"/>
      <c r="AG8" s="92"/>
      <c r="AH8" s="92"/>
      <c r="AI8" s="92"/>
      <c r="AJ8" s="92"/>
    </row>
    <row r="9" spans="1:36" s="88" customFormat="1" ht="9.6" customHeight="1" x14ac:dyDescent="0.2">
      <c r="A9" s="93">
        <v>2</v>
      </c>
      <c r="B9" s="105" t="str">
        <f>IF($D9="","",VLOOKUP($D9,'[1]m glavni turnir žrebna lista'!$A$7:$R$38,17))</f>
        <v/>
      </c>
      <c r="C9" s="105" t="str">
        <f>IF($D9="","",VLOOKUP($D9,'[1]m glavni turnir žrebna lista'!$A$7:$R$38,2))</f>
        <v/>
      </c>
      <c r="D9" s="79"/>
      <c r="E9" s="106" t="str">
        <f>UPPER(IF($D9="","",VLOOKUP($D9,'[1]m glavni turnir žrebna lista'!$A$7:$R$38,3)))</f>
        <v/>
      </c>
      <c r="F9" s="106" t="str">
        <f>PROPER(IF($D9="","",VLOOKUP($D9,'[1]m glavni turnir žrebna lista'!$A$7:$R$38,4)))</f>
        <v/>
      </c>
      <c r="G9" s="106"/>
      <c r="H9" s="106" t="str">
        <f>IF($D9="","",VLOOKUP($D9,'[1]m glavni turnir žrebna lista'!$A$7:$R$38,5))</f>
        <v/>
      </c>
      <c r="I9" s="107" t="str">
        <f>IF($D9="","",VLOOKUP($D9,'[1]m glavni turnir žrebna lista'!$A$7:$R$38,14))</f>
        <v/>
      </c>
      <c r="J9" s="108"/>
      <c r="K9" s="109"/>
      <c r="L9" s="81"/>
      <c r="M9" s="82"/>
      <c r="N9" s="83"/>
      <c r="O9" s="84"/>
      <c r="P9" s="85"/>
      <c r="Q9" s="86"/>
      <c r="R9" s="87"/>
      <c r="T9" s="101" t="str">
        <f>'[1]glavni sodniki'!P23</f>
        <v xml:space="preserve"> </v>
      </c>
      <c r="U9" s="34" t="str">
        <f>IF($D9="","",VLOOKUP($D9,'[1]m glavni turnir žrebna lista'!$A$7:$R$38,2))</f>
        <v/>
      </c>
      <c r="V9" s="62">
        <v>3</v>
      </c>
      <c r="W9" s="62" t="str">
        <f>UPPER(IF($D11="","",VLOOKUP($D11,'[1]m glavni turnir žrebna lista'!$A$7:$R$38,3)))</f>
        <v/>
      </c>
      <c r="X9" s="62" t="str">
        <f>PROPER(IF($D11="","",VLOOKUP($D11,'[1]m glavni turnir žrebna lista'!$A$7:$R$38,4)))</f>
        <v/>
      </c>
      <c r="Y9" s="63" t="str">
        <f t="shared" si="0"/>
        <v/>
      </c>
      <c r="Z9" s="63" t="str">
        <f>IF(Y9="","",IF(AND($Q$63=1,U11=U12),30,IF(AND($Q$63=2,U11=U12),15,IF(AND($Q$63=3,U11=U12),10,""))))</f>
        <v/>
      </c>
      <c r="AA9" s="63" t="str">
        <f>IF(Z9="","",IF(AND($Q$63=1,$U$10=U11,U11=U12),60,IF(AND($Q$63=2,$U$10=U11,U11=U12),30,IF(AND($Q$63=3,$U$10=U11,U11=U12),20,""))))</f>
        <v/>
      </c>
      <c r="AB9" s="63" t="str">
        <f>IF(AA9="","",IF(AND($Q$63=1,$U$14=$U$10,$U$10=U12,U11=U12),120,IF(AND($Q$63=2,$U$10=$U$14,$U$10=U12,U12=U11),60,IF(AND($Q$63=3,$U$10=$U$14,$U$10=U12,U12=U11),40,""))))</f>
        <v/>
      </c>
      <c r="AC9" s="63" t="str">
        <f>IF(AB9="","",IF(AND($Q$63=1,$U$11=$U$12,$U$10=$U$12,$U$10=$U$14,$U$22=$U$14),120,IF(AND($Q$63=2,$U$11=$U$12,$U$12=$U$10,$U$10=$U$14,$U$22=$U$14),60,IF(AND($Q$63=3,$U$11=$U$12,$U$12=$U$10,$U$10=$U$14,$U$22=$U$14),40,""))))</f>
        <v/>
      </c>
      <c r="AD9" s="63" t="str">
        <f>IF(AC9="","",IF(AND($Q$63=1,$U$11=$U$12,$U$10=$U$12,$U$10=$U$14,$U$22=$U$14,$U$38=$U$22),120,IF(AND($Q$63=2,$U$11=$U$12,$U$12=$U$10,$U$10=$U$14,$U$22=$U$14,$U$38=$U$22),60,IF(AND($Q$63=3,$U$11=$U$12,$U$12=$U$10,$U$10=$U$14,$U$22=$U$14,$U$38=$U$22),40,""))))</f>
        <v/>
      </c>
      <c r="AE9" s="91">
        <f t="shared" si="1"/>
        <v>0</v>
      </c>
      <c r="AF9" s="40"/>
      <c r="AG9" s="92"/>
      <c r="AH9" s="92"/>
      <c r="AI9" s="92"/>
      <c r="AJ9" s="92"/>
    </row>
    <row r="10" spans="1:36" s="88" customFormat="1" ht="9.6" customHeight="1" x14ac:dyDescent="0.2">
      <c r="A10" s="93"/>
      <c r="B10" s="94"/>
      <c r="C10" s="94"/>
      <c r="D10" s="110"/>
      <c r="E10" s="95"/>
      <c r="F10" s="95"/>
      <c r="G10" s="96"/>
      <c r="H10" s="95"/>
      <c r="I10" s="111"/>
      <c r="J10" s="97" t="s">
        <v>28</v>
      </c>
      <c r="K10" s="112"/>
      <c r="L10" s="99" t="s">
        <v>27</v>
      </c>
      <c r="M10" s="113">
        <f>IF(OR(K10="a",K10="as"),K8,IF(OR(K10="b",K10="bs"),K12,))</f>
        <v>0</v>
      </c>
      <c r="N10" s="114"/>
      <c r="O10" s="115"/>
      <c r="P10" s="85"/>
      <c r="Q10" s="86"/>
      <c r="R10" s="87"/>
      <c r="T10" s="101" t="str">
        <f>'[1]glavni sodniki'!P24</f>
        <v xml:space="preserve"> </v>
      </c>
      <c r="U10" s="34" t="str">
        <f>IF(OR(K10="a",K10="as"),$U$8,IF(OR(K10="b",K10="bs"),U12,""))</f>
        <v/>
      </c>
      <c r="V10" s="62">
        <v>4</v>
      </c>
      <c r="W10" s="116" t="str">
        <f>UPPER(IF($D13="","",VLOOKUP($D13,'[1]m glavni turnir žrebna lista'!$A$7:$R$38,3)))</f>
        <v/>
      </c>
      <c r="X10" s="116" t="str">
        <f>PROPER(IF($D13="","",VLOOKUP($D13,'[1]m glavni turnir žrebna lista'!$A$7:$R$38,4)))</f>
        <v/>
      </c>
      <c r="Y10" s="103" t="str">
        <f t="shared" si="0"/>
        <v/>
      </c>
      <c r="Z10" s="103" t="str">
        <f>IF(Y10="","",IF(AND($Q$63=1,U12=U13),30,IF(AND($Q$63=2,U12=U13),15,IF(AND($Q$63=3,U12=U13),10,""))))</f>
        <v/>
      </c>
      <c r="AA10" s="103" t="str">
        <f>IF(Z10="","",IF(AND($Q$63=1,$U$10=U12,U12=U13),60,IF(AND($Q$63=2,$U$10=U12,U12=U13),30,IF(AND($Q$63=3,$U$10=U12,U12=U13),20,""))))</f>
        <v/>
      </c>
      <c r="AB10" s="103" t="str">
        <f>IF(AA10="","",IF(AND($Q$63=1,$U$14=$U$10,$U$10=U12,U12=U13),120,IF(AND($Q$63=2,$U$14=$U$10,$U$10=U12,U13=U12),60,IF(AND($Q$63=3,$U$14=$U$10,$U$10=U12,U13=U12),40,""))))</f>
        <v/>
      </c>
      <c r="AC10" s="103" t="str">
        <f>IF(AB10="","",IF(AND($Q$63=1,$U$13=$U$12,$U$10=$U$12,$U$10=$U$14,$U$22=$U$14),120,IF(AND($Q$63=2,$U$13=$U$12,$U$12=$U$10,$U$10=$U$14,$U$22=$U$14),60,IF(AND($Q$63=3,$U$13=$U$12,$U$12=$U$10,$U$10=$U$14,$U$22=$U$14),40,""))))</f>
        <v/>
      </c>
      <c r="AD10" s="103" t="str">
        <f>IF(AC10="","",IF(AND($Q$63=1,$U$13=$U$12,$U$10=$U$12,$U$10=$U$14,$U$22=$U$14,$U$38=$U$22),120,IF(AND($Q$63=2,$U$13=$U$12,$U$12=$U$10,$U$10=$U$14,$U$22=$U$14,$U$38=$U$22),60,IF(AND($Q$63=3,$U$13=$U$12,$U$12=$U$10,$U$10=$U$14,$U$22=$U$14,$U$38=$U$22),40,""))))</f>
        <v/>
      </c>
      <c r="AE10" s="104">
        <f t="shared" si="1"/>
        <v>0</v>
      </c>
      <c r="AF10" s="40"/>
      <c r="AG10" s="92"/>
      <c r="AH10" s="92"/>
      <c r="AI10" s="92"/>
      <c r="AJ10" s="92"/>
    </row>
    <row r="11" spans="1:36" s="88" customFormat="1" ht="9.6" customHeight="1" x14ac:dyDescent="0.2">
      <c r="A11" s="93">
        <v>3</v>
      </c>
      <c r="B11" s="105" t="str">
        <f>IF($D11="","",VLOOKUP($D11,'[1]m glavni turnir žrebna lista'!$A$7:$R$38,17))</f>
        <v/>
      </c>
      <c r="C11" s="105" t="str">
        <f>IF($D11="","",VLOOKUP($D11,'[1]m glavni turnir žrebna lista'!$A$7:$R$38,2))</f>
        <v/>
      </c>
      <c r="D11" s="79"/>
      <c r="E11" s="106" t="str">
        <f>UPPER(IF($D11="","",VLOOKUP($D11,'[1]m glavni turnir žrebna lista'!$A$7:$R$38,3)))</f>
        <v/>
      </c>
      <c r="F11" s="106" t="str">
        <f>PROPER(IF($D11="","",VLOOKUP($D11,'[1]m glavni turnir žrebna lista'!$A$7:$R$38,4)))</f>
        <v/>
      </c>
      <c r="G11" s="106"/>
      <c r="H11" s="106" t="str">
        <f>IF($D11="","",VLOOKUP($D11,'[1]m glavni turnir žrebna lista'!$A$7:$R$38,5))</f>
        <v/>
      </c>
      <c r="I11" s="80" t="str">
        <f>IF($D11="","",VLOOKUP($D11,'[1]m glavni turnir žrebna lista'!$A$7:$R$38,14))</f>
        <v/>
      </c>
      <c r="J11" s="81"/>
      <c r="K11" s="117"/>
      <c r="L11" s="108"/>
      <c r="M11" s="118"/>
      <c r="N11" s="114"/>
      <c r="O11" s="115"/>
      <c r="P11" s="85"/>
      <c r="Q11" s="86"/>
      <c r="R11" s="87"/>
      <c r="T11" s="101" t="str">
        <f>'[1]glavni sodniki'!P25</f>
        <v xml:space="preserve"> </v>
      </c>
      <c r="U11" s="34" t="str">
        <f>IF($D11="","",VLOOKUP($D11,'[1]m glavni turnir žrebna lista'!$A$7:$R$38,2))</f>
        <v/>
      </c>
      <c r="V11" s="62">
        <v>5</v>
      </c>
      <c r="W11" s="62" t="str">
        <f>UPPER(IF($D15="","",VLOOKUP($D15,'[1]m glavni turnir žrebna lista'!$A$7:$R$38,3)))</f>
        <v/>
      </c>
      <c r="X11" s="62" t="str">
        <f>PROPER(IF($D15="","",VLOOKUP($D15,'[1]m glavni turnir žrebna lista'!$A$7:$R$38,4)))</f>
        <v/>
      </c>
      <c r="Y11" s="63" t="str">
        <f t="shared" si="0"/>
        <v/>
      </c>
      <c r="Z11" s="63" t="str">
        <f>IF(Y11="","",IF(AND($Q$63=1,U15=U16),30,IF(AND($Q$63=2,U15=U16),15,IF(AND($Q$63=3,U15=U16),10,""))))</f>
        <v/>
      </c>
      <c r="AA11" s="63" t="str">
        <f>IF(Z11="","",IF(AND($Q$63=1,U15=U16,U16=U18),60,IF(AND($Q$63=2,U15=U16,U16=U18),30,IF(AND($Q$63=3,U15=U16,U16=U18),20,""))))</f>
        <v/>
      </c>
      <c r="AB11" s="63" t="str">
        <f>IF(AA11="","",IF(AND($Q$63=1,U15=$U$14,U15=U16,U16=U18),120,IF(AND($Q$63=2,U15=$U$14,U15=U16,U16=U18),60,IF(AND($Q$63=3,U15=$U$14,U15=U16,U16=U18),40,""))))</f>
        <v/>
      </c>
      <c r="AC11" s="63" t="str">
        <f>IF(AB11="","",IF(AND($Q$63=1,$U$15=$U$16,$U$16=$U$18,$U$18=$U$14,$U$22=$U$14),120,IF(AND($Q$63=2,$U$15=$U$16,$U$16=$U$18,$U$18=$U$14,$U$22=$U$14),60,IF(AND($Q$63=3,$U$15=$U$16,$U$16=$U$18,$U$18=$U$14,$U$22=$U$14),40,""))))</f>
        <v/>
      </c>
      <c r="AD11" s="63" t="str">
        <f>IF(AC11="","",IF(AND($Q$63=1,$U$15=$U$16,$U$16=$U$18,$U$18=$U$14,$U$22=$U$14,$U$38=$U$22),120,IF(AND($Q$63=2,$U$15=$U$16,$U$16=$U$18,$U$18=$U$14,$U$22=$U$14,$U$38=$U$22),60,IF(AND($Q$63=3,$U$15=$U$16,$U$16=$U$18,$U$18=$U$14,$U$22=$U$14,$U$38=$U$22),40,""))))</f>
        <v/>
      </c>
      <c r="AE11" s="91">
        <f t="shared" si="1"/>
        <v>0</v>
      </c>
      <c r="AF11" s="40"/>
      <c r="AG11" s="92"/>
      <c r="AH11" s="92"/>
      <c r="AI11" s="92"/>
      <c r="AJ11" s="92"/>
    </row>
    <row r="12" spans="1:36" s="88" customFormat="1" ht="9.6" customHeight="1" x14ac:dyDescent="0.2">
      <c r="A12" s="93"/>
      <c r="B12" s="94"/>
      <c r="C12" s="94"/>
      <c r="D12" s="110"/>
      <c r="E12" s="95"/>
      <c r="F12" s="95"/>
      <c r="G12" s="96"/>
      <c r="H12" s="97" t="s">
        <v>28</v>
      </c>
      <c r="I12" s="98"/>
      <c r="J12" s="99" t="str">
        <f>UPPER(IF(OR(I12="a",I12="as"),E11,IF(OR(I12="b",I12="bs"),E13,)))</f>
        <v/>
      </c>
      <c r="K12" s="119">
        <f>IF(OR(I12="a",I12="as"),I11,IF(OR(I12="b",I12="bs"),I13,))</f>
        <v>0</v>
      </c>
      <c r="L12" s="81"/>
      <c r="M12" s="118"/>
      <c r="N12" s="114"/>
      <c r="O12" s="115"/>
      <c r="P12" s="85"/>
      <c r="Q12" s="86"/>
      <c r="R12" s="87"/>
      <c r="T12" s="101" t="str">
        <f>'[1]glavni sodniki'!P26</f>
        <v xml:space="preserve"> </v>
      </c>
      <c r="U12" s="34" t="str">
        <f>IF(OR(I12="a",I12="as"),C11,IF(OR(I12="b",I12="bs"),C13,""))</f>
        <v/>
      </c>
      <c r="V12" s="62">
        <v>6</v>
      </c>
      <c r="W12" s="116" t="str">
        <f>UPPER(IF($D17="","",VLOOKUP($D17,'[1]m glavni turnir žrebna lista'!$A$7:$R$38,3)))</f>
        <v/>
      </c>
      <c r="X12" s="116" t="str">
        <f>PROPER(IF($D17="","",VLOOKUP($D17,'[1]m glavni turnir žrebna lista'!$A$7:$R$38,4)))</f>
        <v/>
      </c>
      <c r="Y12" s="103" t="str">
        <f t="shared" si="0"/>
        <v/>
      </c>
      <c r="Z12" s="103" t="str">
        <f>IF(Y12="","",IF(AND($Q$63=1,U16=U17),30,IF(AND($Q$63=2,U16=U17),15,IF(AND($Q$63=3,U16=U17),10,""))))</f>
        <v/>
      </c>
      <c r="AA12" s="103" t="str">
        <f>IF(Z12="","",IF(AND($Q$63=1,U16=U17,U17=U18),60,IF(AND($Q$63=2,U16=U17,U17=U18),30,IF(AND($Q$63=3,U16=U17,U17=U18),20,""))))</f>
        <v/>
      </c>
      <c r="AB12" s="103" t="str">
        <f>IF(AA12="","",IF(AND($Q$63=1,U16=$U$14,U16=U17,U17=U18),120,IF(AND($Q$63=2,U16=$U$14,U16=U17,U17=U18),60,IF(AND($Q$63=3,U16=$U$14,U16=U17,U17=U18),40,""))))</f>
        <v/>
      </c>
      <c r="AC12" s="103" t="str">
        <f>IF(AB12="","",IF(AND($Q$63=1,$U$17=$U$16,$U$16=$U$18,$U$18=$U$14,$U$22=$U$14),120,IF(AND($Q$63=2,$U$17=$U$16,$U$16=$U$18,$U$18=$U$14,$U$22=$U$14),60,IF(AND($Q$63=3,$U$17=$U$16,$U$16=$U$18,$U$18=$U$14,$U$22=$U$14),40,""))))</f>
        <v/>
      </c>
      <c r="AD12" s="103" t="str">
        <f>IF(AC12="","",IF(AND($Q$63=1,$U$17=$U$16,$U$16=$U$18,$U$18=$U$14,$U$22=$U$14,$U$38=$U$22),120,IF(AND($Q$63=2,$U$17=$U$16,$U$16=$U$18,$U$18=$U$14,$U$22=$U$14,$U$38=$U$22),60,IF(AND($Q$63=3,$U$17=$U$16,$U$16=$U$18,$U$18=$U$14,$U$22=$U$14,$U$38=$U$22),40,""))))</f>
        <v/>
      </c>
      <c r="AE12" s="104">
        <f t="shared" si="1"/>
        <v>0</v>
      </c>
      <c r="AF12" s="40"/>
      <c r="AG12" s="92"/>
      <c r="AH12" s="92"/>
      <c r="AI12" s="92"/>
      <c r="AJ12" s="92"/>
    </row>
    <row r="13" spans="1:36" s="88" customFormat="1" ht="9.6" customHeight="1" x14ac:dyDescent="0.2">
      <c r="A13" s="93">
        <v>4</v>
      </c>
      <c r="B13" s="105" t="str">
        <f>IF($D13="","",VLOOKUP($D13,'[1]m glavni turnir žrebna lista'!$A$7:$R$38,17))</f>
        <v/>
      </c>
      <c r="C13" s="105" t="str">
        <f>IF($D13="","",VLOOKUP($D13,'[1]m glavni turnir žrebna lista'!$A$7:$R$38,2))</f>
        <v/>
      </c>
      <c r="D13" s="79"/>
      <c r="E13" s="106" t="str">
        <f>UPPER(IF($D13="","",VLOOKUP($D13,'[1]m glavni turnir žrebna lista'!$A$7:$R$38,3)))</f>
        <v/>
      </c>
      <c r="F13" s="106" t="str">
        <f>PROPER(IF($D13="","",VLOOKUP($D13,'[1]m glavni turnir žrebna lista'!$A$7:$R$38,4)))</f>
        <v/>
      </c>
      <c r="G13" s="106"/>
      <c r="H13" s="106" t="str">
        <f>IF($D13="","",VLOOKUP($D13,'[1]m glavni turnir žrebna lista'!$A$7:$R$38,5))</f>
        <v/>
      </c>
      <c r="I13" s="107" t="str">
        <f>IF($D13="","",VLOOKUP($D13,'[1]m glavni turnir žrebna lista'!$A$7:$R$38,14))</f>
        <v/>
      </c>
      <c r="J13" s="108"/>
      <c r="K13" s="82"/>
      <c r="L13" s="81"/>
      <c r="M13" s="118"/>
      <c r="N13" s="114"/>
      <c r="O13" s="115"/>
      <c r="P13" s="85"/>
      <c r="Q13" s="86"/>
      <c r="R13" s="87"/>
      <c r="T13" s="101" t="str">
        <f>'[1]glavni sodniki'!P27</f>
        <v xml:space="preserve"> </v>
      </c>
      <c r="U13" s="34" t="str">
        <f>IF($D13="","",VLOOKUP($D13,'[1]m glavni turnir žrebna lista'!$A$7:$R$38,2))</f>
        <v/>
      </c>
      <c r="V13" s="62">
        <v>7</v>
      </c>
      <c r="W13" s="62" t="str">
        <f>UPPER(IF($D19="","",VLOOKUP($D19,'[1]m glavni turnir žrebna lista'!$A$7:$R$38,3)))</f>
        <v/>
      </c>
      <c r="X13" s="62" t="str">
        <f>PROPER(IF($D19="","",VLOOKUP($D19,'[1]m glavni turnir žrebna lista'!$A$7:$R$38,4)))</f>
        <v/>
      </c>
      <c r="Y13" s="63" t="str">
        <f t="shared" si="0"/>
        <v/>
      </c>
      <c r="Z13" s="63" t="str">
        <f>IF(Y13="","",IF(AND($Q$63=1,U20=U19),30,IF(AND($Q$63=2,U20=U19),15,IF(AND($Q$63=3,U20=U19),10,""))))</f>
        <v/>
      </c>
      <c r="AA13" s="63" t="str">
        <f>IF(Z13="","",IF(AND($Q$63=1,U20=U18,U20=U19),60,IF(AND($Q$63=2,U20=U18,U20=U19),30,IF(AND($Q$63=3,U20=U18,U20=U19),20,""))))</f>
        <v/>
      </c>
      <c r="AB13" s="63" t="str">
        <f>IF(AA13="","",IF(AND($Q$63=1,U20=U19,U19=U18,U18=$U$14),120,IF(AND($Q$63=2,U20=U19,U19=U18,U18=$U$14),60,IF(AND($Q$63=3,U20=U19,U19=U18,U18=$U$14),40,""))))</f>
        <v/>
      </c>
      <c r="AC13" s="63" t="str">
        <f>IF(AB13="","",IF(AND($Q$63=1,$U$19=$U$20,$U$20=$U$18,$U$18=$U$14,$U$22=$U$14),120,IF(AND($Q$63=2,$U$19=$U$20,$U$20=$U$18,$U$18=$U$14,$U$22=$U$14),60,IF(AND($Q$63=3,$U$19=$U$20,$U$20=$U$18,$U$18=$U$14,$U$22=$U$14),40,""))))</f>
        <v/>
      </c>
      <c r="AD13" s="63" t="str">
        <f>IF(AC13="","",IF(AND($Q$63=1,$U$19=$U$20,$U$20=$U$18,$U$18=$U$14,$U$22=$U$14,$U$38=$U$22),120,IF(AND($Q$63=2,$U$19=$U$20,$U$20=$U$18,$U$18=$U$14,$U$22=$U$14,$U$38=$U$22),60,IF(AND($Q$63=3,$U$19=$U$20,$U$20=$U$18,$U$18=$U$14,$U$22=$U$14,$U$38=$U$22),40,""))))</f>
        <v/>
      </c>
      <c r="AE13" s="91">
        <f t="shared" si="1"/>
        <v>0</v>
      </c>
      <c r="AF13" s="40"/>
      <c r="AG13" s="92"/>
      <c r="AH13" s="92"/>
      <c r="AI13" s="92"/>
      <c r="AJ13" s="92"/>
    </row>
    <row r="14" spans="1:36" s="88" customFormat="1" ht="9.6" customHeight="1" x14ac:dyDescent="0.2">
      <c r="A14" s="93"/>
      <c r="B14" s="94"/>
      <c r="C14" s="94"/>
      <c r="D14" s="110"/>
      <c r="E14" s="81"/>
      <c r="F14" s="81"/>
      <c r="G14" s="120"/>
      <c r="H14" s="121"/>
      <c r="I14" s="111"/>
      <c r="J14" s="81"/>
      <c r="K14" s="82"/>
      <c r="L14" s="97" t="s">
        <v>28</v>
      </c>
      <c r="M14" s="112" t="s">
        <v>235</v>
      </c>
      <c r="N14" s="99" t="str">
        <f>UPPER(IF(OR(M14="a",M14="as"),L10,IF(OR(M14="b",M14="bs"),L18,)))</f>
        <v>KLJUČAR UROŠ</v>
      </c>
      <c r="O14" s="113">
        <f>IF(OR(M14="a",M14="as"),M10,IF(OR(M14="b",M14="bs"),M18,))</f>
        <v>0</v>
      </c>
      <c r="P14" s="85"/>
      <c r="Q14" s="86"/>
      <c r="R14" s="87"/>
      <c r="T14" s="101" t="str">
        <f>'[1]glavni sodniki'!P28</f>
        <v xml:space="preserve"> </v>
      </c>
      <c r="U14" s="34" t="str">
        <f>IF(OR(M14="a",M14="as"),$U$10,IF(OR(M14="b",M14="bs"),U18,""))</f>
        <v/>
      </c>
      <c r="V14" s="62">
        <v>8</v>
      </c>
      <c r="W14" s="116" t="str">
        <f>UPPER(IF($D21="","",VLOOKUP($D21,'[1]m glavni turnir žrebna lista'!$A$7:$R$38,3)))</f>
        <v/>
      </c>
      <c r="X14" s="116" t="str">
        <f>PROPER(IF($D21="","",VLOOKUP($D21,'[1]m glavni turnir žrebna lista'!$A$7:$R$38,4)))</f>
        <v/>
      </c>
      <c r="Y14" s="103" t="str">
        <f t="shared" si="0"/>
        <v/>
      </c>
      <c r="Z14" s="103" t="str">
        <f>IF(Y14="","",IF(AND($Q$63=1,U21=U20),30,IF(AND($Q$63=2,U21=U20),15,IF(AND($Q$63=3,U21=U20),10,""))))</f>
        <v/>
      </c>
      <c r="AA14" s="103" t="str">
        <f>IF(Z14="","",IF(AND($Q$63=1,U20=U18,U21=U20),60,IF(AND($Q$63=2,U20=U18,U21=U20),30,IF(AND($Q$63=3,U20=U18,U21=U20),20,""))))</f>
        <v/>
      </c>
      <c r="AB14" s="103" t="str">
        <f>IF(AA14="","",IF(AND($Q$63=1,U21=U20,U20=U18,U18=$U$14),120,IF(AND($Q$63=2,U21=U20,U20=U18,U18=$U$14),60,IF(AND($Q$63=3,U21=U20,U20=U18,U18=$U$14),40,""))))</f>
        <v/>
      </c>
      <c r="AC14" s="103" t="str">
        <f>IF(AB14="","",IF(AND($Q$63=1,$U$21=$U$20,$U$20=$U$18,$U$18=$U$14,$U$22=$U$14),120,IF(AND($Q$63=2,$U$21=$U$20,$U$20=$U$18,$U$18=$U$14,$U$22=$U$14),60,IF(AND($Q$63=3,$U$21=$U$20,$U$20=$U$18,$U$18=$U$14,$U$22=$U$14),40,""))))</f>
        <v/>
      </c>
      <c r="AD14" s="103" t="str">
        <f>IF(AC14="","",IF(AND($Q$63=1,$U$21=$U$20,$U$20=$U$18,$U$18=$U$14,$U$22=$U$14,$U$38=$U$22),120,IF(AND($Q$63=2,$U$21=$U$20,$U$20=$U$18,$U$18=$U$14,$U$22=$U$14,$U$38=$U$22),60,IF(AND($Q$63=3,$U$21=$U$20,$U$20=$U$18,$U$18=$U$14,$U$22=$U$14,$U$38=$U$22),40,""))))</f>
        <v/>
      </c>
      <c r="AE14" s="104">
        <f t="shared" si="1"/>
        <v>0</v>
      </c>
      <c r="AF14" s="40"/>
      <c r="AG14" s="92"/>
      <c r="AH14" s="92"/>
      <c r="AI14" s="92"/>
      <c r="AJ14" s="92"/>
    </row>
    <row r="15" spans="1:36" s="88" customFormat="1" ht="9.6" customHeight="1" x14ac:dyDescent="0.2">
      <c r="A15" s="93">
        <v>5</v>
      </c>
      <c r="B15" s="105" t="str">
        <f>IF($D15="","",VLOOKUP($D15,'[1]m glavni turnir žrebna lista'!$A$7:$R$38,17))</f>
        <v/>
      </c>
      <c r="C15" s="105" t="str">
        <f>IF($D15="","",VLOOKUP($D15,'[1]m glavni turnir žrebna lista'!$A$7:$R$38,2))</f>
        <v/>
      </c>
      <c r="D15" s="79"/>
      <c r="E15" s="106" t="str">
        <f>UPPER(IF($D15="","",VLOOKUP($D15,'[1]m glavni turnir žrebna lista'!$A$7:$R$38,3)))</f>
        <v/>
      </c>
      <c r="F15" s="106" t="str">
        <f>PROPER(IF($D15="","",VLOOKUP($D15,'[1]m glavni turnir žrebna lista'!$A$7:$R$38,4)))</f>
        <v/>
      </c>
      <c r="G15" s="106"/>
      <c r="H15" s="106" t="str">
        <f>IF($D15="","",VLOOKUP($D15,'[1]m glavni turnir žrebna lista'!$A$7:$R$38,5))</f>
        <v/>
      </c>
      <c r="I15" s="80" t="str">
        <f>IF($D15="","",VLOOKUP($D15,'[1]m glavni turnir žrebna lista'!$A$7:$R$38,14))</f>
        <v/>
      </c>
      <c r="J15" s="81"/>
      <c r="K15" s="82"/>
      <c r="L15" s="81"/>
      <c r="M15" s="118"/>
      <c r="N15" s="108"/>
      <c r="O15" s="122"/>
      <c r="P15" s="83"/>
      <c r="Q15" s="84"/>
      <c r="R15" s="87"/>
      <c r="T15" s="101" t="str">
        <f>'[1]glavni sodniki'!P29</f>
        <v xml:space="preserve"> </v>
      </c>
      <c r="U15" s="34" t="str">
        <f>IF($D15="","",VLOOKUP($D15,'[1]m glavni turnir žrebna lista'!$A$7:$R$38,2))</f>
        <v/>
      </c>
      <c r="V15" s="62">
        <v>9</v>
      </c>
      <c r="W15" s="62" t="str">
        <f>UPPER(IF($D23="","",VLOOKUP($D23,'[1]m glavni turnir žrebna lista'!$A$7:$R$38,3)))</f>
        <v/>
      </c>
      <c r="X15" s="62" t="str">
        <f>PROPER(IF($D23="","",VLOOKUP($D23,'[1]m glavni turnir žrebna lista'!$A$7:$R$38,4)))</f>
        <v/>
      </c>
      <c r="Y15" s="63" t="str">
        <f t="shared" si="0"/>
        <v/>
      </c>
      <c r="Z15" s="63" t="str">
        <f>IF(Y15="","",IF(AND($Q$63=1,U24=U23),30,IF(AND($Q$63=2,U24=U23),15,IF(AND($Q$63=3,U24=U23),10,""))))</f>
        <v/>
      </c>
      <c r="AA15" s="63" t="str">
        <f>IF(Z15="","",IF(AND($Q$63=1,U26=U24,U24=U23),60,IF(AND($Q$63=2,U26=U24,U24=U23),30,IF(AND($Q$63=3,U26=U24,U24=U23),20,""))))</f>
        <v/>
      </c>
      <c r="AB15" s="63" t="str">
        <f>IF(AA15="","",IF(AND($Q$63=1,U23=U24,U24=U26,U26=U30),120,IF(AND($Q$63=2,U23=U24,U24=U26,U26=U30),60,IF(AND($Q$63=3,U23=U24,U24=U26,U26=U30),40,""))))</f>
        <v/>
      </c>
      <c r="AC15" s="63" t="str">
        <f>IF(AB15="","",IF(AND($Q$63=1,$U$23=$U$24,$U$24=$U$26,$U$26=$U$30,$U$30=$U$22),120,IF(AND($Q$63=2,$U$23=$U$24,$U$24=$U$26,$U$26=$U$30,$U$30=$U$22),60,IF(AND($Q$63=3,$U$23=$U$24,$U$24=$U$26,$U$26=$U$30,$U$30=$U$22),40,""))))</f>
        <v/>
      </c>
      <c r="AD15" s="63" t="str">
        <f>IF(AC15="","",IF(AND($Q$63=1,$U$23=$U$24,$U$24=$U$26,$U$26=$U$30,$U$30=$U$22,$U$38=$U$22),120,IF(AND($Q$63=2,$U$23=$U$24,$U$24=$U$26,$U$26=$U$30,$U$30=$U$22,$U$38=$U$22),60,IF(AND($Q$63=3,$U$23=$U$24,$U$24=$U$26,$U$26=$U$30,$U$30=$U$22,$U$38=$U$22),40,""))))</f>
        <v/>
      </c>
      <c r="AE15" s="91">
        <f t="shared" si="1"/>
        <v>0</v>
      </c>
      <c r="AF15" s="40"/>
      <c r="AG15" s="92"/>
      <c r="AH15" s="92"/>
      <c r="AI15" s="92"/>
      <c r="AJ15" s="92"/>
    </row>
    <row r="16" spans="1:36" s="88" customFormat="1" ht="9.6" customHeight="1" thickBot="1" x14ac:dyDescent="0.25">
      <c r="A16" s="93"/>
      <c r="B16" s="94"/>
      <c r="C16" s="94"/>
      <c r="D16" s="110"/>
      <c r="E16" s="95"/>
      <c r="F16" s="95"/>
      <c r="G16" s="96"/>
      <c r="H16" s="97" t="s">
        <v>28</v>
      </c>
      <c r="I16" s="98"/>
      <c r="J16" s="106" t="str">
        <f>UPPER(IF(OR(I16="a",I16="as"),E15,IF(OR(I16="b",I16="bs"),E17,)))</f>
        <v/>
      </c>
      <c r="K16" s="100">
        <f>IF(OR(I16="a",I16="as"),I15,IF(OR(I16="b",I16="bs"),I17,))</f>
        <v>0</v>
      </c>
      <c r="L16" s="81"/>
      <c r="M16" s="118"/>
      <c r="N16" s="83"/>
      <c r="O16" s="122"/>
      <c r="P16" s="83"/>
      <c r="Q16" s="84"/>
      <c r="R16" s="87"/>
      <c r="T16" s="123" t="str">
        <f>'[1]glavni sodniki'!P30</f>
        <v>Brez sodnika</v>
      </c>
      <c r="U16" s="34" t="str">
        <f>IF(OR(I16="a",I16="as"),C15,IF(OR(I16="b",I16="bs"),C17,""))</f>
        <v/>
      </c>
      <c r="V16" s="62">
        <v>10</v>
      </c>
      <c r="W16" s="116" t="str">
        <f>UPPER(IF($D25="","",VLOOKUP($D25,'[1]m glavni turnir žrebna lista'!$A$7:$R$38,3)))</f>
        <v/>
      </c>
      <c r="X16" s="116" t="str">
        <f>PROPER(IF($D25="","",VLOOKUP($D25,'[1]m glavni turnir žrebna lista'!$A$7:$R$38,4)))</f>
        <v/>
      </c>
      <c r="Y16" s="103" t="str">
        <f t="shared" si="0"/>
        <v/>
      </c>
      <c r="Z16" s="103" t="str">
        <f>IF(Y16="","",IF(AND($Q$63=1,U25=U24),30,IF(AND($Q$63=2,U25=U24),15,IF(AND($Q$63=3,U25=U24),10,""))))</f>
        <v/>
      </c>
      <c r="AA16" s="103" t="str">
        <f>IF(Z16="","",IF(AND($Q$63=1,U26=U25,U25=U24),60,IF(AND($Q$63=2,U26=U25,U25=U24),30,IF(AND($Q$63=3,U26=U25,U25=U24),20,""))))</f>
        <v/>
      </c>
      <c r="AB16" s="103" t="str">
        <f>IF(AA16="","",IF(AND($Q$63=1,U24=U25,U25=U26,U26=U30),120,IF(AND($Q$63=2,U24=U25,U25=U26,U26=U30),60,IF(AND($Q$63=3,U24=U25,U25=U26,U26=U30),40,""))))</f>
        <v/>
      </c>
      <c r="AC16" s="103" t="str">
        <f>IF(AB16="","",IF(AND($Q$63=1,$U$25=$U$24,$U$24=$U$26,$U$26=$U$30,$U$30=$U$22),120,IF(AND($Q$63=2,$U$25=$U$24,$U$24=$U$26,$U$26=$U$30,$U$30=$U$22),60,IF(AND($Q$63=3,$U$25=$U$24,$U$24=$U$26,$U$26=$U$30,$U$30=$U$22),40,""))))</f>
        <v/>
      </c>
      <c r="AD16" s="103" t="str">
        <f>IF(AC16="","",IF(AND($Q$63=1,$U$25=$U$24,$U$24=$U$26,$U$26=$U$30,$U$30=$U$22,$U$38=$U$22),120,IF(AND($Q$63=2,$U$25=$U$24,$U$24=$U$26,$U$26=$U$30,$U$30=$U$22,$U$38=$U$22),60,IF(AND($Q$63=3,$U$25=$U$24,$U$24=$U$26,$U$26=$U$30,$U$30=$U$22,$U$38=$U$22),40,""))))</f>
        <v/>
      </c>
      <c r="AE16" s="104">
        <f t="shared" si="1"/>
        <v>0</v>
      </c>
      <c r="AF16" s="40"/>
      <c r="AG16" s="92"/>
      <c r="AH16" s="92"/>
      <c r="AI16" s="92"/>
      <c r="AJ16" s="92"/>
    </row>
    <row r="17" spans="1:36" s="88" customFormat="1" ht="9.6" customHeight="1" x14ac:dyDescent="0.2">
      <c r="A17" s="93">
        <v>6</v>
      </c>
      <c r="B17" s="105" t="str">
        <f>IF($D17="","",VLOOKUP($D17,'[1]m glavni turnir žrebna lista'!$A$7:$R$38,17))</f>
        <v/>
      </c>
      <c r="C17" s="105" t="str">
        <f>IF($D17="","",VLOOKUP($D17,'[1]m glavni turnir žrebna lista'!$A$7:$R$38,2))</f>
        <v/>
      </c>
      <c r="D17" s="79"/>
      <c r="E17" s="106" t="str">
        <f>UPPER(IF($D17="","",VLOOKUP($D17,'[1]m glavni turnir žrebna lista'!$A$7:$R$38,3)))</f>
        <v/>
      </c>
      <c r="F17" s="106" t="str">
        <f>PROPER(IF($D17="","",VLOOKUP($D17,'[1]m glavni turnir žrebna lista'!$A$7:$R$38,4)))</f>
        <v/>
      </c>
      <c r="G17" s="106"/>
      <c r="H17" s="106" t="str">
        <f>IF($D17="","",VLOOKUP($D17,'[1]m glavni turnir žrebna lista'!$A$7:$R$38,5))</f>
        <v/>
      </c>
      <c r="I17" s="107" t="str">
        <f>IF($D17="","",VLOOKUP($D17,'[1]m glavni turnir žrebna lista'!$A$7:$R$38,14))</f>
        <v/>
      </c>
      <c r="J17" s="108"/>
      <c r="K17" s="109"/>
      <c r="L17" s="81"/>
      <c r="M17" s="118"/>
      <c r="N17" s="83"/>
      <c r="O17" s="122"/>
      <c r="P17" s="83"/>
      <c r="Q17" s="84"/>
      <c r="R17" s="87"/>
      <c r="U17" s="34" t="str">
        <f>IF($D17="","",VLOOKUP($D17,'[1]m glavni turnir žrebna lista'!$A$7:$R$38,2))</f>
        <v/>
      </c>
      <c r="V17" s="62">
        <v>11</v>
      </c>
      <c r="W17" s="62" t="str">
        <f>UPPER(IF($D27="","",VLOOKUP($D27,'[1]m glavni turnir žrebna lista'!$A$7:$R$38,3)))</f>
        <v/>
      </c>
      <c r="X17" s="62" t="str">
        <f>PROPER(IF($D27="","",VLOOKUP($D27,'[1]m glavni turnir žrebna lista'!$A$7:$R$38,4)))</f>
        <v/>
      </c>
      <c r="Y17" s="63" t="str">
        <f t="shared" si="0"/>
        <v/>
      </c>
      <c r="Z17" s="63" t="str">
        <f>IF(Y17="","",IF(AND($Q$63=1,U28=U27),30,IF(AND($Q$63=2,U28=U27),15,IF(AND($Q$63=3,U28=U27),10,""))))</f>
        <v/>
      </c>
      <c r="AA17" s="63" t="str">
        <f>IF(Z17="","",IF(AND($Q$63=1,U27=U26,U26=U28),60,IF(AND($Q$63=2,U27=U26,U26=U28),30,IF(AND($Q$63=3,U27=U26,U26=U28),20,""))))</f>
        <v/>
      </c>
      <c r="AB17" s="63" t="str">
        <f>IF(AA17="","",IF(AND($Q$63=1,U28=U27,U26=U27,U28=U30),120,IF(AND($Q$63=2,U28=U27,U26=U27,U28=U30),60,IF(AND($Q$63=3,U28=U26,U26=U27,U28=U30),40,""))))</f>
        <v/>
      </c>
      <c r="AC17" s="63" t="str">
        <f>IF(AB17="","",IF(AND($Q$63=1,$U$27=$U$28,$U$28=$U$26,$U$26=$U$30,$U$30=$U$22),120,IF(AND($Q$63=2,$U$27=$U$28,$U$28=$U$26,$U$26=$U$30,$U$30=$U$22),60,IF(AND($Q$63=3,$U$27=$U$28,$U$28=$U$26,$U$26=$U$30,$U$30=$U$22),40,""))))</f>
        <v/>
      </c>
      <c r="AD17" s="63" t="str">
        <f>IF(AC17="","",IF(AND($Q$63=1,$U$27=$U$28,$U$28=$U$26,$U$26=$U$30,$U$30=$U$22,$U$38=$U$22),120,IF(AND($Q$63=2,$U$27=$U$28,$U$28=$U$26,$U$26=$U$30,$U$30=$U$22,$U$38=$U$22),60,IF(AND($Q$63=3,$U$27=$U$28,$U$28=$U$26,$U$26=$U$30,$U$30=$U$22,$U$38=$U$22),40,""))))</f>
        <v/>
      </c>
      <c r="AE17" s="91">
        <f t="shared" si="1"/>
        <v>0</v>
      </c>
      <c r="AF17" s="40"/>
      <c r="AG17" s="92"/>
      <c r="AH17" s="92"/>
      <c r="AI17" s="92"/>
      <c r="AJ17" s="92"/>
    </row>
    <row r="18" spans="1:36" s="88" customFormat="1" ht="9.6" customHeight="1" x14ac:dyDescent="0.2">
      <c r="A18" s="93"/>
      <c r="B18" s="94"/>
      <c r="C18" s="94"/>
      <c r="D18" s="110"/>
      <c r="E18" s="95"/>
      <c r="F18" s="95"/>
      <c r="G18" s="96"/>
      <c r="H18" s="81"/>
      <c r="I18" s="111"/>
      <c r="J18" s="97" t="s">
        <v>28</v>
      </c>
      <c r="K18" s="112"/>
      <c r="L18" s="99" t="str">
        <f>UPPER(IF(OR(K18="a",K18="as"),J16,IF(OR(K18="b",K18="bs"),J20,)))</f>
        <v/>
      </c>
      <c r="M18" s="124">
        <f>IF(OR(K18="a",K18="as"),K16,IF(OR(K18="b",K18="bs"),K20,))</f>
        <v>0</v>
      </c>
      <c r="N18" s="83"/>
      <c r="O18" s="122"/>
      <c r="P18" s="83"/>
      <c r="Q18" s="84"/>
      <c r="R18" s="87"/>
      <c r="U18" s="34" t="str">
        <f>IF(OR(K18="a",K18="as"),U16,IF(OR(K18="b",K18="bs"),U20,""))</f>
        <v/>
      </c>
      <c r="V18" s="62">
        <v>12</v>
      </c>
      <c r="W18" s="116" t="str">
        <f>UPPER(IF($D29="","",VLOOKUP($D29,'[1]m glavni turnir žrebna lista'!$A$7:$R$38,3)))</f>
        <v/>
      </c>
      <c r="X18" s="116" t="str">
        <f>PROPER(IF($D29="","",VLOOKUP($D29,'[1]m glavni turnir žrebna lista'!$A$7:$R$38,4)))</f>
        <v/>
      </c>
      <c r="Y18" s="103" t="str">
        <f t="shared" si="0"/>
        <v/>
      </c>
      <c r="Z18" s="103" t="str">
        <f>IF(Y18="","",IF(AND($Q$63=1,U29=U28),30,IF(AND($Q$63=2,U29=U28),15,IF(AND($Q$63=3,U29=U28),10,""))))</f>
        <v/>
      </c>
      <c r="AA18" s="103" t="str">
        <f>IF(Z18="","",IF(AND($Q$63=1,U28=U26,U28=U29),60,IF(AND($Q$63=2,U28=U26,U26=U29),30,IF(AND($Q$63=3,U28=U26,U26=U29),20,""))))</f>
        <v/>
      </c>
      <c r="AB18" s="103" t="str">
        <f>IF(AA18="","",IF(AND($Q$63=1,U29=U28,U26=U28,U29=U30),120,IF(AND($Q$63=2,U29=U28,U26=U28,U29=U30),60,IF(AND($Q$63=3,U29=U26,U26=U28,U29=U30),40,""))))</f>
        <v/>
      </c>
      <c r="AC18" s="103" t="str">
        <f>IF(AB18="","",IF(AND($Q$63=1,$U$29=$U$28,$U$28=$U$26,$U$26=$U$30,$U$30=$U$22),120,IF(AND($Q$63=2,$U$29=$U$28,$U$28=$U$26,$U$26=$U$30,$U$30=$U$22),60,IF(AND($Q$63=3,$U$29=$U$28,$U$28=$U$26,$U$26=$U$30,$U$30=$U$22),40,""))))</f>
        <v/>
      </c>
      <c r="AD18" s="103" t="str">
        <f>IF(AC18="","",IF(AND($Q$63=1,$U$29=$U$28,$U$28=$U$26,$U$26=$U$30,$U$30=$U$22,$U$38=$U$22),120,IF(AND($Q$63=2,$U$29=$U$28,$U$28=$U$26,$U$26=$U$30,$U$30=$U$22,$U$38=$U$22),60,IF(AND($Q$63=3,$U$29=$U$28,$U$28=$U$26,$U$26=$U$30,$U$30=$U$22,$U$38=$U$22),40,""))))</f>
        <v/>
      </c>
      <c r="AE18" s="104">
        <f t="shared" si="1"/>
        <v>0</v>
      </c>
      <c r="AF18" s="40"/>
      <c r="AG18" s="92"/>
      <c r="AH18" s="92"/>
      <c r="AI18" s="92"/>
      <c r="AJ18" s="92"/>
    </row>
    <row r="19" spans="1:36" s="88" customFormat="1" ht="9.6" customHeight="1" x14ac:dyDescent="0.2">
      <c r="A19" s="93">
        <v>7</v>
      </c>
      <c r="B19" s="105" t="str">
        <f>IF($D19="","",VLOOKUP($D19,'[1]m glavni turnir žrebna lista'!$A$7:$R$38,17))</f>
        <v/>
      </c>
      <c r="C19" s="105" t="str">
        <f>IF($D19="","",VLOOKUP($D19,'[1]m glavni turnir žrebna lista'!$A$7:$R$38,2))</f>
        <v/>
      </c>
      <c r="D19" s="79"/>
      <c r="E19" s="106" t="str">
        <f>UPPER(IF($D19="","",VLOOKUP($D19,'[1]m glavni turnir žrebna lista'!$A$7:$R$38,3)))</f>
        <v/>
      </c>
      <c r="F19" s="106" t="str">
        <f>PROPER(IF($D19="","",VLOOKUP($D19,'[1]m glavni turnir žrebna lista'!$A$7:$R$38,4)))</f>
        <v/>
      </c>
      <c r="G19" s="106"/>
      <c r="H19" s="106" t="str">
        <f>IF($D19="","",VLOOKUP($D19,'[1]m glavni turnir žrebna lista'!$A$7:$R$38,5))</f>
        <v/>
      </c>
      <c r="I19" s="80" t="str">
        <f>IF($D19="","",VLOOKUP($D19,'[1]m glavni turnir žrebna lista'!$A$7:$R$38,14))</f>
        <v/>
      </c>
      <c r="J19" s="81"/>
      <c r="K19" s="117"/>
      <c r="L19" s="108"/>
      <c r="M19" s="115"/>
      <c r="N19" s="83"/>
      <c r="O19" s="122"/>
      <c r="P19" s="83"/>
      <c r="Q19" s="84"/>
      <c r="R19" s="87"/>
      <c r="U19" s="34" t="str">
        <f>IF($D19="","",VLOOKUP($D19,'[1]m glavni turnir žrebna lista'!$A$7:$R$38,2))</f>
        <v/>
      </c>
      <c r="V19" s="62">
        <v>13</v>
      </c>
      <c r="W19" s="62" t="str">
        <f>UPPER(IF($D31="","",VLOOKUP($D31,'[1]m glavni turnir žrebna lista'!$A$7:$R$38,3)))</f>
        <v/>
      </c>
      <c r="X19" s="62" t="str">
        <f>PROPER(IF($D31="","",VLOOKUP($D31,'[1]m glavni turnir žrebna lista'!$A$7:$R$38,4)))</f>
        <v/>
      </c>
      <c r="Y19" s="63" t="str">
        <f t="shared" si="0"/>
        <v/>
      </c>
      <c r="Z19" s="63" t="str">
        <f>IF(Y19="","",IF(AND($Q$63=1,U32=U31),30,IF(AND($Q$63=2,U32=U31),15,IF(AND($Q$63=3,U32=U31),10,""))))</f>
        <v/>
      </c>
      <c r="AA19" s="63" t="str">
        <f>IF(Z19="","",IF(AND($Q$63=1,U34=U32,U32=U31),60,IF(AND($Q$63=2,U34=U32,U32=U31),30,IF(AND($Q$63=3,U34=U32,U32=U31),20,""))))</f>
        <v/>
      </c>
      <c r="AB19" s="63" t="str">
        <f>IF(AA19="","",IF(AND($Q$63=1,U31=U32,U32=U34,U30=U34),120,IF(AND($Q$63=2,U31=U32,U32=U34,U30=U34),60,IF(AND($Q$63=3,U31=U32,U32=U34,U30=U34),40,""))))</f>
        <v/>
      </c>
      <c r="AC19" s="63" t="str">
        <f>IF(AB19="","",IF(AND($Q$63=1,$U$31=$U$32,$U$32=$U$34,$U$34=$U$30,$U$30=$U$22),120,IF(AND($Q$63=2,$U$31=$U$32,$U$32=$U$34,$U$34=$U$30,$U$30=$U$22),60,IF(AND($Q$63=3,$U$31=$U$32,$U$32=$U$34,$U$34=$U$30,$U$30=$U$22),40,""))))</f>
        <v/>
      </c>
      <c r="AD19" s="63" t="str">
        <f>IF(AC19="","",IF(AND($Q$63=1,$U$31=$U$32,$U$32=$U$34,$U$34=$U$30,$U$30=$U$22,$U$38=$U$22),120,IF(AND($Q$63=2,$U$31=$U$32,$U$32=$U$34,$U$34=$U$30,$U$30=$U$22,$U$38=$U$22),60,IF(AND($Q$63=3,$U$31=$U$32,$U$32=$U$34,$U$34=$U$30,$U$30=$U$22,$U$38=$U$22),40,""))))</f>
        <v/>
      </c>
      <c r="AE19" s="91">
        <f t="shared" si="1"/>
        <v>0</v>
      </c>
      <c r="AF19" s="40"/>
      <c r="AG19" s="92"/>
      <c r="AH19" s="92"/>
      <c r="AI19" s="92"/>
      <c r="AJ19" s="92"/>
    </row>
    <row r="20" spans="1:36" s="88" customFormat="1" ht="9.6" customHeight="1" x14ac:dyDescent="0.2">
      <c r="A20" s="93"/>
      <c r="B20" s="94"/>
      <c r="C20" s="94"/>
      <c r="D20" s="94"/>
      <c r="E20" s="95"/>
      <c r="F20" s="95"/>
      <c r="G20" s="96"/>
      <c r="H20" s="97" t="s">
        <v>28</v>
      </c>
      <c r="I20" s="98"/>
      <c r="J20" s="99" t="str">
        <f>UPPER(IF(OR(I20="a",I20="as"),E19,IF(OR(I20="b",I20="bs"),E21,)))</f>
        <v/>
      </c>
      <c r="K20" s="125">
        <f>IF(OR(I20="a",I20="as"),I19,IF(OR(I20="b",I20="bs"),I21,))</f>
        <v>0</v>
      </c>
      <c r="L20" s="81"/>
      <c r="M20" s="115"/>
      <c r="N20" s="83"/>
      <c r="O20" s="122"/>
      <c r="P20" s="83"/>
      <c r="Q20" s="84"/>
      <c r="R20" s="87"/>
      <c r="U20" s="34" t="str">
        <f>IF(OR(I20="a",I20="as"),C19,IF(OR(I20="b",I20="bs"),C21,""))</f>
        <v/>
      </c>
      <c r="V20" s="62">
        <v>14</v>
      </c>
      <c r="W20" s="116" t="str">
        <f>UPPER(IF($D33="","",VLOOKUP($D33,'[1]m glavni turnir žrebna lista'!$A$7:$R$38,3)))</f>
        <v/>
      </c>
      <c r="X20" s="116" t="str">
        <f>PROPER(IF($D33="","",VLOOKUP($D33,'[1]m glavni turnir žrebna lista'!$A$7:$R$38,4)))</f>
        <v/>
      </c>
      <c r="Y20" s="103" t="str">
        <f t="shared" si="0"/>
        <v/>
      </c>
      <c r="Z20" s="103" t="str">
        <f>IF(Y20="","",IF(AND($Q$63=1,U33=U32),30,IF(AND($Q$63=2,U33=U32),15,IF(AND($Q$63=3,U33=U32),10,""))))</f>
        <v/>
      </c>
      <c r="AA20" s="103" t="str">
        <f>IF(Z20="","",IF(AND($Q$63=1,U34=U33,U33=U32),60,IF(AND($Q$63=2,U34=U33,U33=U32),30,IF(AND($Q$63=3,U34=U33,U33=U32),20,""))))</f>
        <v/>
      </c>
      <c r="AB20" s="103" t="str">
        <f>IF(AA20="","",IF(AND($Q$63=1,U32=U33,U33=U30,U30=U34),120,IF(AND($Q$63=2,U32=U33,U33=U30,U30=U34),60,IF(AND($Q$63=3,U32=U33,U33=U30,U30=U34),40,""))))</f>
        <v/>
      </c>
      <c r="AC20" s="103" t="str">
        <f>IF(AB20="","",IF(AND($Q$63=1,$U$33=$U$32,$U$32=$U$34,$U$34=$U$30,$U$30=$U$22),120,IF(AND($Q$63=2,$U$33=$U$32,$U$32=$U$34,$U$34=$U$30,$U$30=$U$22),60,IF(AND($Q$63=3,$U$33=$U$32,$U$32=$U$34,$U$34=$U$30,$U$30=$U$22),40,""))))</f>
        <v/>
      </c>
      <c r="AD20" s="103" t="str">
        <f>IF(AC20="","",IF(AND($Q$63=1,$U$33=$U$32,$U$32=$U$34,$U$34=$U$30,$U$30=$U$22,$U$38=$U$22),120,IF(AND($Q$63=2,$U$33=$U$32,$U$32=$U$34,$U$34=$U$30,$U$30=$U$22,$U$38=$U$22),60,IF(AND($Q$63=3,$U$33=$U$32,$U$32=$U$34,$U$34=$U$30,$U$30=$U$22,$U$38=$U$22),40,""))))</f>
        <v/>
      </c>
      <c r="AE20" s="104">
        <f t="shared" si="1"/>
        <v>0</v>
      </c>
      <c r="AF20" s="40"/>
      <c r="AG20" s="92"/>
      <c r="AH20" s="92"/>
      <c r="AI20" s="92"/>
      <c r="AJ20" s="92"/>
    </row>
    <row r="21" spans="1:36" s="88" customFormat="1" ht="9.6" customHeight="1" x14ac:dyDescent="0.2">
      <c r="A21" s="77">
        <v>8</v>
      </c>
      <c r="B21" s="78" t="str">
        <f>IF($D21="","",VLOOKUP($D21,'[1]m glavni turnir žrebna lista'!$A$7:$R$38,17))</f>
        <v/>
      </c>
      <c r="C21" s="78" t="str">
        <f>IF($D21="","",VLOOKUP($D21,'[1]m glavni turnir žrebna lista'!$A$7:$R$38,2))</f>
        <v/>
      </c>
      <c r="D21" s="79"/>
      <c r="E21" s="78" t="str">
        <f>UPPER(IF($D21="","",VLOOKUP($D21,'[1]m glavni turnir žrebna lista'!$A$7:$R$38,3)))</f>
        <v/>
      </c>
      <c r="F21" s="78" t="str">
        <f>PROPER(IF($D21="","",VLOOKUP($D21,'[1]m glavni turnir žrebna lista'!$A$7:$R$38,4)))</f>
        <v/>
      </c>
      <c r="G21" s="78"/>
      <c r="H21" s="78" t="str">
        <f>IF($D21="","",VLOOKUP($D21,'[1]m glavni turnir žrebna lista'!$A$7:$R$38,5))</f>
        <v/>
      </c>
      <c r="I21" s="107" t="str">
        <f>IF($D21="","",VLOOKUP($D21,'[1]m glavni turnir žrebna lista'!$A$7:$R$38,14))</f>
        <v/>
      </c>
      <c r="J21" s="108"/>
      <c r="K21" s="82"/>
      <c r="L21" s="81"/>
      <c r="M21" s="115"/>
      <c r="N21" s="83"/>
      <c r="O21" s="122"/>
      <c r="P21" s="83"/>
      <c r="Q21" s="84"/>
      <c r="R21" s="87"/>
      <c r="U21" s="34" t="str">
        <f>IF($D21="","",VLOOKUP($D21,'[1]m glavni turnir žrebna lista'!$A$7:$R$38,2))</f>
        <v/>
      </c>
      <c r="V21" s="62">
        <v>15</v>
      </c>
      <c r="W21" s="62" t="str">
        <f>UPPER(IF($D35="","",VLOOKUP($D35,'[1]m glavni turnir žrebna lista'!$A$7:$R$38,3)))</f>
        <v/>
      </c>
      <c r="X21" s="62" t="str">
        <f>PROPER(IF($D35="","",VLOOKUP($D35,'[1]m glavni turnir žrebna lista'!$A$7:$R$38,4)))</f>
        <v/>
      </c>
      <c r="Y21" s="63" t="str">
        <f t="shared" si="0"/>
        <v/>
      </c>
      <c r="Z21" s="63" t="str">
        <f>IF(Y21="","",IF(AND($Q$63=1,U36=U35),30,IF(AND($Q$63=2,U36=U35),15,IF(AND($Q$63=3,U36=U35),10,""))))</f>
        <v/>
      </c>
      <c r="AA21" s="63" t="str">
        <f>IF(Z21="","",IF(AND($Q$63=1,U35=U34,U34=U36),60,IF(AND($Q$63=2,U35=U34,U34=U36),30,IF(AND($Q$63=3,U35=U34,U34=U36),20,""))))</f>
        <v/>
      </c>
      <c r="AB21" s="63" t="str">
        <f>IF(AA21="","",IF(AND($Q$63=1,U30=U34,U34=U35,U35=U36),120,IF(AND($Q$63=2,U30=U34,U34=U35,U35=U36),60,IF(AND($Q$63=3,U30=U34,U34=U35,U35=U36),40,""))))</f>
        <v/>
      </c>
      <c r="AC21" s="63" t="str">
        <f>IF(AB21="","",IF(AND($Q$63=1,$U$35=$U$36,$U$36=$U$34,$U$34=$U$30,$U$30=$U$22),120,IF(AND($Q$63=2,$U$35=$U$36,$U$36=$U$34,$U$34=$U$30,$U$30=$U$22),60,IF(AND($Q$63=3,$U$35=$U$36,$U$36=$U$34,$U$34=$U$30,$U$30=$U$22),40,""))))</f>
        <v/>
      </c>
      <c r="AD21" s="63" t="str">
        <f>IF(AC21="","",IF(AND($Q$63=1,$U$35=$U$36,$U$36=$U$34,$U$34=$U$30,$U$30=$U$22,$U$38=$U$22),120,IF(AND($Q$63=2,$U$35=$U$36,$U$36=$U$34,$U$34=$U$30,$U$30=$U$22,$U$38=$U$22),60,IF(AND($Q$63=3,$U$35=$U$36,$U$36=$U$34,$U$34=$U$30,$U$30=$U$22,$U$38=$U$22),40,""))))</f>
        <v/>
      </c>
      <c r="AE21" s="91">
        <f t="shared" si="1"/>
        <v>0</v>
      </c>
      <c r="AF21" s="40"/>
      <c r="AG21" s="92"/>
      <c r="AH21" s="92"/>
      <c r="AI21" s="92"/>
      <c r="AJ21" s="92"/>
    </row>
    <row r="22" spans="1:36" s="88" customFormat="1" ht="9.6" customHeight="1" x14ac:dyDescent="0.2">
      <c r="A22" s="93"/>
      <c r="B22" s="94"/>
      <c r="C22" s="94"/>
      <c r="D22" s="94"/>
      <c r="E22" s="121"/>
      <c r="F22" s="121"/>
      <c r="G22" s="126"/>
      <c r="H22" s="121"/>
      <c r="I22" s="111"/>
      <c r="J22" s="81"/>
      <c r="K22" s="82"/>
      <c r="L22" s="81"/>
      <c r="M22" s="115"/>
      <c r="N22" s="97" t="s">
        <v>28</v>
      </c>
      <c r="O22" s="112" t="s">
        <v>245</v>
      </c>
      <c r="P22" s="99" t="str">
        <f>UPPER(IF(OR(O22="a",O22="as"),N14,IF(OR(O22="b",O22="bs"),N30,)))</f>
        <v>AŠIČ ALOJZ</v>
      </c>
      <c r="Q22" s="127">
        <f>IF(OR(O22="a",O22="as"),O14,IF(OR(O22="b",O22="bs"),O30,))</f>
        <v>0</v>
      </c>
      <c r="R22" s="87"/>
      <c r="U22" s="34" t="str">
        <f>IF(OR(O22="a",O22="as"),$U$14,IF(OR(O22="b",O22="bs"),U30,""))</f>
        <v/>
      </c>
      <c r="V22" s="62">
        <v>16</v>
      </c>
      <c r="W22" s="116" t="str">
        <f>UPPER(IF($D37="","",VLOOKUP($D37,'[1]m glavni turnir žrebna lista'!$A$7:$R$38,3)))</f>
        <v/>
      </c>
      <c r="X22" s="116" t="str">
        <f>PROPER(IF($D37="","",VLOOKUP($D37,'[1]m glavni turnir žrebna lista'!$A$7:$R$38,4)))</f>
        <v/>
      </c>
      <c r="Y22" s="103" t="str">
        <f t="shared" si="0"/>
        <v/>
      </c>
      <c r="Z22" s="103" t="str">
        <f>IF(Y22="","",IF(AND($Q$63=1,U37=U36),30,IF(AND($Q$63=2,U37=U36),15,IF(AND($Q$63=3,U37=U36),10,""))))</f>
        <v/>
      </c>
      <c r="AA22" s="103" t="str">
        <f>IF(Z22="","",IF(AND($Q$63=1,U36=U34,U34=U37),60,IF(AND($Q$63=2,U36=U34,U34=U37),30,IF(AND($Q$63=3,U36=U34,U34=U37),20,""))))</f>
        <v/>
      </c>
      <c r="AB22" s="103" t="str">
        <f>IF(AA22="","",IF(AND($Q$63=1,U30=U34,U34=U36,U36=U37),120,IF(AND($Q$63=2,U30=U34,U34=U36,U36=U37),60,IF(AND($Q$63=3,U30=U34,U34=U36,U36=U37),40,""))))</f>
        <v/>
      </c>
      <c r="AC22" s="103" t="str">
        <f>IF(AB22="","",IF(AND($Q$63=1,$U$37=$U$36,$U$36=$U$34,$U$34=$U$30,$U$30=$U$22),120,IF(AND($Q$63=2,$U$37=$U$36,$U$36=$U$34,$U$34=$U$30,$U$30=$U$22),60,IF(AND($Q$63=3,$U$37=$U$36,$U$36=$U$34,$U$34=$U$30,$U$30=$U$22),40,""))))</f>
        <v/>
      </c>
      <c r="AD22" s="103" t="str">
        <f>IF(AC22="","",IF(AND($Q$63=1,$U$37=$U$36,$U$36=$U$34,$U$34=$U$30,$U$30=$U$22,$U$38=$U$22),120,IF(AND($Q$63=2,$U$37=$U$36,$U$36=$U$34,$U$34=$U$30,$U$30=$U$22,$U$38=$U$22),60,IF(AND($Q$63=3,$U$37=$U$36,$U$36=$U$34,$U$34=$U$30,$U$30=$U$22,$U$38=$U$22),40,""))))</f>
        <v/>
      </c>
      <c r="AE22" s="104">
        <f t="shared" si="1"/>
        <v>0</v>
      </c>
      <c r="AF22" s="40"/>
      <c r="AG22" s="92"/>
      <c r="AH22" s="92"/>
      <c r="AI22" s="92"/>
      <c r="AJ22" s="92"/>
    </row>
    <row r="23" spans="1:36" s="88" customFormat="1" ht="9.6" customHeight="1" x14ac:dyDescent="0.2">
      <c r="A23" s="77">
        <v>9</v>
      </c>
      <c r="B23" s="78" t="str">
        <f>IF($D23="","",VLOOKUP($D23,'[1]m glavni turnir žrebna lista'!$A$7:$R$38,17))</f>
        <v/>
      </c>
      <c r="C23" s="78" t="str">
        <f>IF($D23="","",VLOOKUP($D23,'[1]m glavni turnir žrebna lista'!$A$7:$R$38,2))</f>
        <v/>
      </c>
      <c r="D23" s="79"/>
      <c r="E23" s="78" t="s">
        <v>217</v>
      </c>
      <c r="F23" s="78" t="s">
        <v>218</v>
      </c>
      <c r="G23" s="78"/>
      <c r="H23" s="78" t="str">
        <f>IF($D23="","",VLOOKUP($D23,'[1]m glavni turnir žrebna lista'!$A$7:$R$38,5))</f>
        <v/>
      </c>
      <c r="I23" s="80" t="str">
        <f>IF($D23="","",VLOOKUP($D23,'[1]m glavni turnir žrebna lista'!$A$7:$R$38,14))</f>
        <v/>
      </c>
      <c r="J23" s="81"/>
      <c r="K23" s="82"/>
      <c r="L23" s="81"/>
      <c r="M23" s="115"/>
      <c r="N23" s="83"/>
      <c r="O23" s="122"/>
      <c r="P23" s="108" t="s">
        <v>265</v>
      </c>
      <c r="Q23" s="122"/>
      <c r="R23" s="87"/>
      <c r="U23" s="34" t="str">
        <f>IF($D23="","",VLOOKUP($D23,'[1]m glavni turnir žrebna lista'!$A$7:$R$38,2))</f>
        <v/>
      </c>
      <c r="V23" s="62">
        <v>17</v>
      </c>
      <c r="W23" s="62" t="str">
        <f>UPPER(IF($D39="","",VLOOKUP($D39,'[1]m glavni turnir žrebna lista'!$A$7:$R$38,3)))</f>
        <v/>
      </c>
      <c r="X23" s="62" t="str">
        <f>PROPER(IF($D39="","",VLOOKUP($D39,'[1]m glavni turnir žrebna lista'!$A$7:$R$38,4)))</f>
        <v/>
      </c>
      <c r="Y23" s="63" t="str">
        <f t="shared" si="0"/>
        <v/>
      </c>
      <c r="Z23" s="63" t="str">
        <f>IF(Y23="","",IF(AND($Q$63=1,U40=U39),30,IF(AND($Q$63=2,U40=U39),15,IF(AND($Q$63=3,U40=U39),10,""))))</f>
        <v/>
      </c>
      <c r="AA23" s="63" t="str">
        <f>IF(Z23="","",IF(AND($Q$63=1,U39=U40,U40=U42),60,IF(AND($Q$63=2,U39=U40,U40=U42),30,IF(AND($Q$63=3,U39=U40,U40=U42),20,""))))</f>
        <v/>
      </c>
      <c r="AB23" s="63" t="str">
        <f>IF(AA23="","",IF(AND($Q$63=1,U46=U42,U42=U40,U40=U39),120,IF(AND($Q$63=2,U46=U42,U42=U40,U40=U39),60,IF(AND($Q$63=3,U46=U42,U42=U40,U40=U39),40,""))))</f>
        <v/>
      </c>
      <c r="AC23" s="63" t="str">
        <f>IF(AB23="","",IF(AND($Q$63=1,$U$39=$U$40,$U$40=$U$42,$U$42=$U$46,$U$46=$U$54),120,IF(AND($Q$63=2,$U$39=$U$40,$U$40=$U$42,$U$42=$U$46,$U$46=$U$54),60,IF(AND($Q$63=3,$U$39=$U$40,$U$40=$U$42,$U$42=$U$46,$U$46=$U$54),40,""))))</f>
        <v/>
      </c>
      <c r="AD23" s="63" t="str">
        <f>IF(AC23="","",IF(AND($Q$63=1,$U$39=$U$40,$U$40=$U$42,$U$42=$U$46,$U$46=$U$54,$U$38=$U$54),120,IF(AND($Q$63=2,$U$39=$U$40,$U$40=$U$42,$U$42=$U$46,$U$46=$U$54,$U$38=$U$54),60,IF(AND($Q$63=3,$U$39=$U$40,$U$40=$U$42,$U$42=$U$46,$U$46=$U$54,$U$38=$U$54),40,""))))</f>
        <v/>
      </c>
      <c r="AE23" s="91">
        <f t="shared" si="1"/>
        <v>0</v>
      </c>
      <c r="AF23" s="40"/>
      <c r="AG23" s="92"/>
      <c r="AH23" s="92"/>
      <c r="AI23" s="92"/>
      <c r="AJ23" s="92"/>
    </row>
    <row r="24" spans="1:36" s="88" customFormat="1" ht="9.6" customHeight="1" x14ac:dyDescent="0.2">
      <c r="A24" s="93"/>
      <c r="B24" s="94"/>
      <c r="C24" s="94"/>
      <c r="D24" s="94"/>
      <c r="E24" s="95"/>
      <c r="F24" s="95"/>
      <c r="G24" s="96"/>
      <c r="H24" s="97" t="s">
        <v>28</v>
      </c>
      <c r="I24" s="98"/>
      <c r="J24" s="99" t="str">
        <f>UPPER(IF(OR(I24="a",I24="as"),E23,IF(OR(I24="b",I24="bs"),E25,)))</f>
        <v/>
      </c>
      <c r="K24" s="100">
        <f>IF(OR(I24="a",I24="as"),I23,IF(OR(I24="b",I24="bs"),I25,))</f>
        <v>0</v>
      </c>
      <c r="L24" s="81"/>
      <c r="M24" s="115"/>
      <c r="N24" s="83"/>
      <c r="O24" s="122"/>
      <c r="P24" s="83"/>
      <c r="Q24" s="122"/>
      <c r="R24" s="87"/>
      <c r="U24" s="34" t="str">
        <f>IF(OR(I24="a",I24="as"),C23,IF(OR(I24="b",I24="bs"),C25,""))</f>
        <v/>
      </c>
      <c r="V24" s="62">
        <v>18</v>
      </c>
      <c r="W24" s="116" t="str">
        <f>UPPER(IF($D41="","",VLOOKUP($D41,'[1]m glavni turnir žrebna lista'!$A$7:$R$38,3)))</f>
        <v/>
      </c>
      <c r="X24" s="116" t="str">
        <f>PROPER(IF($D41="","",VLOOKUP($D41,'[1]m glavni turnir žrebna lista'!$A$7:$R$38,4)))</f>
        <v/>
      </c>
      <c r="Y24" s="103" t="str">
        <f t="shared" si="0"/>
        <v/>
      </c>
      <c r="Z24" s="103" t="str">
        <f>IF(Y24="","",IF(AND($Q$63=1,U41=U40),30,IF(AND($Q$63=2,U41=U40),15,IF(AND($Q$63=3,U41=U40),10,""))))</f>
        <v/>
      </c>
      <c r="AA24" s="103" t="str">
        <f>IF(Z24="","",IF(AND($Q$63=1,U40=U41,U41=U42),60,IF(AND($Q$63=2,U40=U41,U41=U42),30,IF(AND($Q$63=3,U40=U41,U41=U42),20,""))))</f>
        <v/>
      </c>
      <c r="AB24" s="103" t="str">
        <f>IF(AA24="","",IF(AND($Q$63=1,U46=U42,U42=U40,U40=U41),120,IF(AND($Q$63=2,U46=U42,U42=U40,U40=U41),60,IF(AND($Q$63=3,U46=U42,U42=U40,U41=U40),40,""))))</f>
        <v/>
      </c>
      <c r="AC24" s="103" t="str">
        <f>IF(AB24="","",IF(AND($Q$63=1,$U$41=$U$40,$U$40=$U$42,$U$42=$U$46,$U$46=$U$54),120,IF(AND($Q$63=2,$U$41=$U$40,$U$40=$U$42,$U$42=$U$46,$U$46=$U$54),60,IF(AND($Q$63=3,$U$41=$U$40,$U$40=$U$42,$U$42=$U$46,$U$46=$U$54),40,""))))</f>
        <v/>
      </c>
      <c r="AD24" s="103" t="str">
        <f>IF(AC24="","",IF(AND($Q$63=1,$U$41=$U$40,$U$40=$U$42,$U$42=$U$46,$U$46=$U$54,$U$38=$U$54),120,IF(AND($Q$63=2,$U$41=$U$40,$U$40=$U$42,$U$42=$U$46,$U$46=$U$54,$U$38=$U$54),60,IF(AND($Q$63=3,$U$41=$U$40,$U$40=$U$42,$U$42=$U$46,$U$46=$U$54,$U$38=$U$54),40,""))))</f>
        <v/>
      </c>
      <c r="AE24" s="104">
        <f t="shared" si="1"/>
        <v>0</v>
      </c>
      <c r="AF24" s="40"/>
      <c r="AG24" s="92"/>
      <c r="AH24" s="92"/>
      <c r="AI24" s="92"/>
      <c r="AJ24" s="92"/>
    </row>
    <row r="25" spans="1:36" s="88" customFormat="1" ht="9.6" customHeight="1" x14ac:dyDescent="0.2">
      <c r="A25" s="93">
        <v>10</v>
      </c>
      <c r="B25" s="105" t="str">
        <f>IF($D25="","",VLOOKUP($D25,'[1]m glavni turnir žrebna lista'!$A$7:$R$38,17))</f>
        <v/>
      </c>
      <c r="C25" s="105" t="str">
        <f>IF($D25="","",VLOOKUP($D25,'[1]m glavni turnir žrebna lista'!$A$7:$R$38,2))</f>
        <v/>
      </c>
      <c r="D25" s="79"/>
      <c r="E25" s="106" t="str">
        <f>UPPER(IF($D25="","",VLOOKUP($D25,'[1]m glavni turnir žrebna lista'!$A$7:$R$38,3)))</f>
        <v/>
      </c>
      <c r="F25" s="106" t="str">
        <f>PROPER(IF($D25="","",VLOOKUP($D25,'[1]m glavni turnir žrebna lista'!$A$7:$R$38,4)))</f>
        <v/>
      </c>
      <c r="G25" s="106"/>
      <c r="H25" s="106" t="str">
        <f>IF($D25="","",VLOOKUP($D25,'[1]m glavni turnir žrebna lista'!$A$7:$R$38,5))</f>
        <v/>
      </c>
      <c r="I25" s="107" t="str">
        <f>IF($D25="","",VLOOKUP($D25,'[1]m glavni turnir žrebna lista'!$A$7:$R$38,14))</f>
        <v/>
      </c>
      <c r="J25" s="108"/>
      <c r="K25" s="109"/>
      <c r="L25" s="81"/>
      <c r="M25" s="115"/>
      <c r="N25" s="83"/>
      <c r="O25" s="122"/>
      <c r="P25" s="83"/>
      <c r="Q25" s="122"/>
      <c r="R25" s="87"/>
      <c r="U25" s="34" t="str">
        <f>IF($D25="","",VLOOKUP($D25,'[1]m glavni turnir žrebna lista'!$A$7:$R$38,2))</f>
        <v/>
      </c>
      <c r="V25" s="62">
        <v>19</v>
      </c>
      <c r="W25" s="62" t="str">
        <f>UPPER(IF($D43="","",VLOOKUP($D43,'[1]m glavni turnir žrebna lista'!$A$7:$R$38,3)))</f>
        <v/>
      </c>
      <c r="X25" s="62" t="str">
        <f>PROPER(IF($D43="","",VLOOKUP($D43,'[1]m glavni turnir žrebna lista'!$A$7:$R$38,4)))</f>
        <v/>
      </c>
      <c r="Y25" s="63" t="str">
        <f t="shared" si="0"/>
        <v/>
      </c>
      <c r="Z25" s="63" t="str">
        <f>IF(Y25="","",IF(AND($Q$63=1,U44=U43),30,IF(AND($Q$63=2,U44=U43),15,IF(AND($Q$63=3,U44=U43),10,""))))</f>
        <v/>
      </c>
      <c r="AA25" s="63" t="str">
        <f>IF(Z25="","",IF(AND($Q$63=1,U44=U42,U44=U43),60,IF(AND($Q$63=2,U42=U44,U44=U43),30,IF(AND($Q$63=3,U42=U44,U44=U43),20,""))))</f>
        <v/>
      </c>
      <c r="AB25" s="63" t="str">
        <f>IF(AA25="","",IF(AND($Q$63=1,U46=U42,U42=U44,U44=U43),120,IF(AND($Q$63=2,U46=U42,U42=U44,U44=U43),60,IF(AND($Q$63=3,U46=U42,U42=U44,U44=U43),40,""))))</f>
        <v/>
      </c>
      <c r="AC25" s="63" t="str">
        <f>IF(AB25="","",IF(AND($Q$63=1,$U$43=$U$44,$U$44=$U$42,$U$42=$U$46,$U$46=$U$54),120,IF(AND($Q$63=2,$U$43=$U$44,$U$44=$U$42,$U$42=$U$46,$U$46=$U$54),60,IF(AND($Q$63=3,$U$43=$U$44,$U$44=$U$42,$U$42=$U$46,$U$46=$U$54),40,""))))</f>
        <v/>
      </c>
      <c r="AD25" s="63" t="str">
        <f>IF(AC25="","",IF(AND($Q$63=1,$U$43=$U$44,$U$44=$U$42,$U$42=$U$46,$U$46=$U$54,$U$38=$U$54),120,IF(AND($Q$63=2,$U$43=$U$44,$U$44=$U$42,$U$42=$U$46,$U$46=$U$54,$U$38=$U$54),60,IF(AND($Q$63=3,$U$43=$U$44,$U$44=$U$42,$U$42=$U$46,$U$46=$U$54,$U$38=$U$54),40,""))))</f>
        <v/>
      </c>
      <c r="AE25" s="91">
        <f t="shared" si="1"/>
        <v>0</v>
      </c>
      <c r="AF25" s="40"/>
      <c r="AG25" s="92"/>
      <c r="AH25" s="92"/>
      <c r="AI25" s="92"/>
      <c r="AJ25" s="92"/>
    </row>
    <row r="26" spans="1:36" s="88" customFormat="1" ht="9.6" customHeight="1" x14ac:dyDescent="0.2">
      <c r="A26" s="93"/>
      <c r="B26" s="94"/>
      <c r="C26" s="94"/>
      <c r="D26" s="110"/>
      <c r="E26" s="95"/>
      <c r="F26" s="95"/>
      <c r="G26" s="96"/>
      <c r="H26" s="95"/>
      <c r="I26" s="111"/>
      <c r="J26" s="97" t="s">
        <v>28</v>
      </c>
      <c r="K26" s="112"/>
      <c r="L26" s="99" t="s">
        <v>29</v>
      </c>
      <c r="M26" s="113">
        <f>IF(OR(K26="a",K26="as"),K24,IF(OR(K26="b",K26="bs"),K28,))</f>
        <v>0</v>
      </c>
      <c r="N26" s="83"/>
      <c r="O26" s="122"/>
      <c r="P26" s="83"/>
      <c r="Q26" s="122"/>
      <c r="R26" s="87"/>
      <c r="U26" s="34" t="str">
        <f>IF(OR(K26="a",K26="as"),U24,IF(OR(K26="b",K26="bs"),U28,""))</f>
        <v/>
      </c>
      <c r="V26" s="62">
        <v>20</v>
      </c>
      <c r="W26" s="116" t="str">
        <f>UPPER(IF($D45="","",VLOOKUP($D45,'[1]m glavni turnir žrebna lista'!$A$7:$R$38,3)))</f>
        <v/>
      </c>
      <c r="X26" s="116" t="str">
        <f>PROPER(IF($D45="","",VLOOKUP($D45,'[1]m glavni turnir žrebna lista'!$A$7:$R$38,4)))</f>
        <v/>
      </c>
      <c r="Y26" s="103" t="str">
        <f t="shared" si="0"/>
        <v/>
      </c>
      <c r="Z26" s="103" t="str">
        <f>IF(Y26="","",IF(AND($Q$63=1,U45=U44),30,IF(AND($Q$63=2,U45=U44),15,IF(AND($Q$63=3,U45=U44),10,""))))</f>
        <v/>
      </c>
      <c r="AA26" s="103" t="str">
        <f>IF(Z26="","",IF(AND($Q$63=1,U45=U42,U45=U44),60,IF(AND($Q$63=2,U42=U45,U45=U44),30,IF(AND($Q$63=3,U42=U45,U45=U44),20,""))))</f>
        <v/>
      </c>
      <c r="AB26" s="103" t="str">
        <f>IF(AA26="","",IF(AND($Q$63=1,U46=U42,U42=U44,U45=U44),120,IF(AND($Q$63=2,U46=U42,U42=U44,U45=U44),60,IF(AND($Q$63=3,U46=U42,U42=U44,U45=U44),40,""))))</f>
        <v/>
      </c>
      <c r="AC26" s="103" t="str">
        <f>IF(AB26="","",IF(AND($Q$63=1,$U$45=$U$44,$U$44=$U$42,$U$42=$U$46,$U$46=$U$54),120,IF(AND($Q$63=2,$U$45=$U$44,$U$44=$U$42,$U$42=$U$46,$U$46=$U$54),60,IF(AND($Q$63=3,$U$45=$U$44,$U$44=$U$42,$U$42=$U$46,$U$46=$U$54),40,""))))</f>
        <v/>
      </c>
      <c r="AD26" s="103" t="str">
        <f>IF(AC26="","",IF(AND($Q$63=1,$U$45=$U$44,$U$44=$U$42,$U$42=$U$46,$U$46=$U$54,$U$38=$U$54),120,IF(AND($Q$63=2,$U$45=$U$44,$U$44=$U$42,$U$42=$U$46,$U$46=$U$54,$U$38=$U$54),60,IF(AND($Q$63=3,$U$45=$U$44,$U$44=$U$42,$U$42=$U$46,$U$46=$U$54,$U$38=$U$54),40,""))))</f>
        <v/>
      </c>
      <c r="AE26" s="104">
        <f t="shared" si="1"/>
        <v>0</v>
      </c>
      <c r="AF26" s="40"/>
      <c r="AG26" s="92"/>
      <c r="AH26" s="92"/>
      <c r="AI26" s="92"/>
      <c r="AJ26" s="92"/>
    </row>
    <row r="27" spans="1:36" s="88" customFormat="1" ht="9.6" customHeight="1" x14ac:dyDescent="0.2">
      <c r="A27" s="93">
        <v>11</v>
      </c>
      <c r="B27" s="105" t="str">
        <f>IF($D27="","",VLOOKUP($D27,'[1]m glavni turnir žrebna lista'!$A$7:$R$38,17))</f>
        <v/>
      </c>
      <c r="C27" s="105" t="str">
        <f>IF($D27="","",VLOOKUP($D27,'[1]m glavni turnir žrebna lista'!$A$7:$R$38,2))</f>
        <v/>
      </c>
      <c r="D27" s="79"/>
      <c r="E27" s="106" t="str">
        <f>UPPER(IF($D27="","",VLOOKUP($D27,'[1]m glavni turnir žrebna lista'!$A$7:$R$38,3)))</f>
        <v/>
      </c>
      <c r="F27" s="106" t="str">
        <f>PROPER(IF($D27="","",VLOOKUP($D27,'[1]m glavni turnir žrebna lista'!$A$7:$R$38,4)))</f>
        <v/>
      </c>
      <c r="G27" s="106"/>
      <c r="H27" s="106" t="str">
        <f>IF($D27="","",VLOOKUP($D27,'[1]m glavni turnir žrebna lista'!$A$7:$R$38,5))</f>
        <v/>
      </c>
      <c r="I27" s="80" t="str">
        <f>IF($D27="","",VLOOKUP($D27,'[1]m glavni turnir žrebna lista'!$A$7:$R$38,14))</f>
        <v/>
      </c>
      <c r="J27" s="81"/>
      <c r="K27" s="117"/>
      <c r="L27" s="108"/>
      <c r="M27" s="118"/>
      <c r="N27" s="83"/>
      <c r="O27" s="122"/>
      <c r="P27" s="83"/>
      <c r="Q27" s="122"/>
      <c r="R27" s="87"/>
      <c r="U27" s="34" t="str">
        <f>IF($D27="","",VLOOKUP($D27,'[1]m glavni turnir žrebna lista'!$A$7:$R$38,2))</f>
        <v/>
      </c>
      <c r="V27" s="62">
        <v>21</v>
      </c>
      <c r="W27" s="62" t="str">
        <f>UPPER(IF($D47="","",VLOOKUP($D47,'[1]m glavni turnir žrebna lista'!$A$7:$R$38,3)))</f>
        <v/>
      </c>
      <c r="X27" s="62" t="str">
        <f>PROPER(IF($D47="","",VLOOKUP($D47,'[1]m glavni turnir žrebna lista'!$A$7:$R$38,4)))</f>
        <v/>
      </c>
      <c r="Y27" s="63" t="str">
        <f t="shared" si="0"/>
        <v/>
      </c>
      <c r="Z27" s="63" t="str">
        <f>IF(Y27="","",IF(AND($Q$63=1,U48=U47),30,IF(AND($Q$63=2,U48=U47),15,IF(AND($Q$63=3,U48=U47),10,""))))</f>
        <v/>
      </c>
      <c r="AA27" s="63" t="str">
        <f>IF(Z27="","",IF(AND($Q$63=1,U50=U48,U48=U47),60,IF(AND($Q$63=2,U50=U48,U48=U47),30,IF(AND($Q$63=3,U50=U48,U48=U47),20,""))))</f>
        <v/>
      </c>
      <c r="AB27" s="63" t="str">
        <f>IF(AA27="","",IF(AND($Q$63=1,U46=U50,U50=U48,U48=U47),120,IF(AND($Q$63=2,U46=U50,U50=U48,U48=U47),60,IF(AND($Q$63=3,U46=U50,U50=U48,U48=U47),40,""))))</f>
        <v/>
      </c>
      <c r="AC27" s="63" t="str">
        <f>IF(AB27="","",IF(AND($Q$63=1,$U$47=$U$48,$U$48=$U$50,$U$50=$U$46,$U$46=$U$54),120,IF(AND($Q$63=2,$U$47=$U$48,$U$48=$U$50,$U$50=$U$46,$U$46=$U$54),60,IF(AND($Q$63=3,$U$47=$U$48,$U$48=$U$50,$U$50=$U$46,$U$46=$U$54),40,""))))</f>
        <v/>
      </c>
      <c r="AD27" s="63" t="str">
        <f>IF(AC27="","",IF(AND($Q$63=1,$U$47=$U$48,$U$48=$U$50,$U$50=$U$46,$U$46=$U$54,$U$38=$U$54),120,IF(AND($Q$63=2,$U$47=$U$48,$U$48=$U$50,$U$50=$U$46,$U$46=$U$54,$U$38=$U$54),60,IF(AND($Q$63=3,$U$47=$U$48,$U$48=$U$50,$U$50=$U$46,$U$46=$U$54,$U$38=$U$54),40,""))))</f>
        <v/>
      </c>
      <c r="AE27" s="91">
        <f t="shared" si="1"/>
        <v>0</v>
      </c>
      <c r="AF27" s="40"/>
      <c r="AG27" s="92"/>
      <c r="AH27" s="92"/>
      <c r="AI27" s="92"/>
      <c r="AJ27" s="92"/>
    </row>
    <row r="28" spans="1:36" s="88" customFormat="1" ht="9.6" customHeight="1" x14ac:dyDescent="0.2">
      <c r="A28" s="128"/>
      <c r="B28" s="94"/>
      <c r="C28" s="94"/>
      <c r="D28" s="110"/>
      <c r="E28" s="95"/>
      <c r="F28" s="95"/>
      <c r="G28" s="96"/>
      <c r="H28" s="97" t="s">
        <v>28</v>
      </c>
      <c r="I28" s="98"/>
      <c r="J28" s="99" t="str">
        <f>UPPER(IF(OR(I28="a",I28="as"),E27,IF(OR(I28="b",I28="bs"),E29,)))</f>
        <v/>
      </c>
      <c r="K28" s="119">
        <f>IF(OR(I28="a",I28="as"),I27,IF(OR(I28="b",I28="bs"),I29,))</f>
        <v>0</v>
      </c>
      <c r="L28" s="81"/>
      <c r="M28" s="118"/>
      <c r="N28" s="83"/>
      <c r="O28" s="122"/>
      <c r="P28" s="83"/>
      <c r="Q28" s="122"/>
      <c r="R28" s="87"/>
      <c r="U28" s="34" t="str">
        <f>IF(OR(I28="a",I28="as"),C27,IF(OR(I28="b",I28="bs"),C29,""))</f>
        <v/>
      </c>
      <c r="V28" s="62">
        <v>22</v>
      </c>
      <c r="W28" s="116" t="str">
        <f>UPPER(IF($D49="","",VLOOKUP($D49,'[1]m glavni turnir žrebna lista'!$A$7:$R$38,3)))</f>
        <v/>
      </c>
      <c r="X28" s="116" t="str">
        <f>PROPER(IF($D49="","",VLOOKUP($D49,'[1]m glavni turnir žrebna lista'!$A$7:$R$38,4)))</f>
        <v/>
      </c>
      <c r="Y28" s="103" t="str">
        <f t="shared" si="0"/>
        <v/>
      </c>
      <c r="Z28" s="103" t="str">
        <f>IF(Y28="","",IF(AND($Q$63=1,U49=U48),30,IF(AND($Q$63=2,U49=U48),15,IF(AND($Q$63=3,U49=U48),10,""))))</f>
        <v/>
      </c>
      <c r="AA28" s="103" t="str">
        <f>IF(Z28="","",IF(AND($Q$63=1,U50=U49,U49=U48),60,IF(AND($Q$63=2,U50=U49,U49=U48),30,IF(AND($Q$63=3,U50=U49,U49=U48),20,""))))</f>
        <v/>
      </c>
      <c r="AB28" s="103" t="str">
        <f>IF(AA28="","",IF(AND($Q$63=1,U46=U50,U50=U48,U49=U48),120,IF(AND($Q$63=2,U46=U50,U50=U48,U48=U49),60,IF(AND($Q$63=3,U46=U50,U50=U48,U49=U48),40,""))))</f>
        <v/>
      </c>
      <c r="AC28" s="103" t="str">
        <f>IF(AB28="","",IF(AND($Q$63=1,$U$49=$U$48,$U$48=$U$50,$U$50=$U$46,$U$46=$U$54),120,IF(AND($Q$63=2,$U$49=$U$48,$U$48=$U$50,$U$50=$U$46,$U$46=$U$54),60,IF(AND($Q$63=3,$U$49=$U$48,$U$48=$U$50,$U$50=$U$46,$U$46=$U$54),40,""))))</f>
        <v/>
      </c>
      <c r="AD28" s="103" t="str">
        <f>IF(AC28="","",IF(AND($Q$63=1,$U$49=$U$48,$U$48=$U$50,$U$50=$U$46,$U$46=$U$54,$U$38=$U$54),120,IF(AND($Q$63=2,$U$49=$U$48,$U$48=$U$50,$U$50=$U$46,$U$46=$U$54,$U$38=$U$54),60,IF(AND($Q$63=3,$U$49=$U$48,$U$48=$U$50,$U$50=$U$46,$U$46=$U$54,$U$38=$U$54),40,""))))</f>
        <v/>
      </c>
      <c r="AE28" s="104">
        <f t="shared" si="1"/>
        <v>0</v>
      </c>
      <c r="AF28" s="40"/>
      <c r="AG28" s="92"/>
      <c r="AH28" s="92"/>
      <c r="AI28" s="92"/>
      <c r="AJ28" s="92"/>
    </row>
    <row r="29" spans="1:36" s="88" customFormat="1" ht="9.6" customHeight="1" x14ac:dyDescent="0.2">
      <c r="A29" s="93">
        <v>12</v>
      </c>
      <c r="B29" s="105" t="str">
        <f>IF($D29="","",VLOOKUP($D29,'[1]m glavni turnir žrebna lista'!$A$7:$R$38,17))</f>
        <v/>
      </c>
      <c r="C29" s="105" t="str">
        <f>IF($D29="","",VLOOKUP($D29,'[1]m glavni turnir žrebna lista'!$A$7:$R$38,2))</f>
        <v/>
      </c>
      <c r="D29" s="79"/>
      <c r="E29" s="106" t="str">
        <f>UPPER(IF($D29="","",VLOOKUP($D29,'[1]m glavni turnir žrebna lista'!$A$7:$R$38,3)))</f>
        <v/>
      </c>
      <c r="F29" s="106" t="str">
        <f>PROPER(IF($D29="","",VLOOKUP($D29,'[1]m glavni turnir žrebna lista'!$A$7:$R$38,4)))</f>
        <v/>
      </c>
      <c r="G29" s="106"/>
      <c r="H29" s="106" t="str">
        <f>IF($D29="","",VLOOKUP($D29,'[1]m glavni turnir žrebna lista'!$A$7:$R$38,5))</f>
        <v/>
      </c>
      <c r="I29" s="107" t="str">
        <f>IF($D29="","",VLOOKUP($D29,'[1]m glavni turnir žrebna lista'!$A$7:$R$38,14))</f>
        <v/>
      </c>
      <c r="J29" s="108"/>
      <c r="K29" s="82">
        <f>IF(OR(I29="a",I29="as"),I28,IF(OR(I29="b",I29="bs"),I30,))</f>
        <v>0</v>
      </c>
      <c r="L29" s="81"/>
      <c r="M29" s="118"/>
      <c r="N29" s="83"/>
      <c r="O29" s="122"/>
      <c r="P29" s="83"/>
      <c r="Q29" s="122"/>
      <c r="R29" s="87"/>
      <c r="U29" s="34" t="str">
        <f>IF($D29="","",VLOOKUP($D29,'[1]m glavni turnir žrebna lista'!$A$7:$R$38,2))</f>
        <v/>
      </c>
      <c r="V29" s="62">
        <v>23</v>
      </c>
      <c r="W29" s="62" t="str">
        <f>UPPER(IF($D51="","",VLOOKUP($D51,'[1]m glavni turnir žrebna lista'!$A$7:$R$38,3)))</f>
        <v/>
      </c>
      <c r="X29" s="62" t="str">
        <f>PROPER(IF($D51="","",VLOOKUP($D51,'[1]m glavni turnir žrebna lista'!$A$7:$R$38,4)))</f>
        <v/>
      </c>
      <c r="Y29" s="63" t="str">
        <f t="shared" si="0"/>
        <v/>
      </c>
      <c r="Z29" s="63" t="str">
        <f>IF(Y29="","",IF(AND($Q$63=1,U52=U51),30,IF(AND($Q$63=2,U52=U51),15,IF(AND($Q$63=3,U52=U51),10,""))))</f>
        <v/>
      </c>
      <c r="AA29" s="63" t="str">
        <f>IF(Z29="","",IF(AND($Q$63=1,U51=U50,U50=U52),60,IF(AND($Q$63=2,U51=U50,U50=U52),30,IF(AND($Q$63=3,U51=U50,U50=U52),20,""))))</f>
        <v/>
      </c>
      <c r="AB29" s="63" t="str">
        <f>IF(AA29="","",IF(AND($Q$63=1,U46=U50,U50=U52,U52=U51),120,IF(AND($Q$63=2,U46=U50,U50=U52,U52=U51),60,IF(AND($Q$63=3,U46=U50,U50=U52,U52=U51),40,""))))</f>
        <v/>
      </c>
      <c r="AC29" s="63" t="str">
        <f>IF(AB29="","",IF(AND($Q$63=1,$U$51=$U$52,$U$52=$U$50,$U$50=$U$46,$U$46=$U$54),120,IF(AND($Q$63=2,$U$51=$U$52,$U$52=$U$50,$U$50=$U$46,$U$46=$U$54),60,IF(AND($Q$63=3,$U$51=$U$52,$U$52=$U$50,$U$50=$U$46,$U$46=$U$54),40,""))))</f>
        <v/>
      </c>
      <c r="AD29" s="63" t="str">
        <f>IF(AC29="","",IF(AND($Q$63=1,$U$51=$U$52,$U$52=$U$50,$U$50=$U$46,$U$46=$U$54,$U$38=$U$54),120,IF(AND($Q$63=2,$U$51=$U$52,$U$52=$U$50,$U$50=$U$46,$U$46=$U$54,$U$38=$U$54),60,IF(AND($Q$63=3,$U$51=$U$52,$U$52=$U$50,$U$50=$U$46,$U$46=$U$54,$U$38=$U$54),40,""))))</f>
        <v/>
      </c>
      <c r="AE29" s="91">
        <f t="shared" si="1"/>
        <v>0</v>
      </c>
      <c r="AF29" s="40"/>
      <c r="AG29" s="92"/>
      <c r="AH29" s="92"/>
      <c r="AI29" s="92"/>
      <c r="AJ29" s="92"/>
    </row>
    <row r="30" spans="1:36" s="88" customFormat="1" ht="9.6" customHeight="1" x14ac:dyDescent="0.2">
      <c r="A30" s="93"/>
      <c r="B30" s="94"/>
      <c r="C30" s="94"/>
      <c r="D30" s="110"/>
      <c r="E30" s="81"/>
      <c r="F30" s="81"/>
      <c r="G30" s="120"/>
      <c r="H30" s="121"/>
      <c r="I30" s="111"/>
      <c r="J30" s="81"/>
      <c r="K30" s="82"/>
      <c r="L30" s="97" t="s">
        <v>28</v>
      </c>
      <c r="M30" s="112" t="s">
        <v>246</v>
      </c>
      <c r="N30" s="99" t="str">
        <f>UPPER(IF(OR(M30="a",M30="as"),L26,IF(OR(M30="b",M30="bs"),L34,)))</f>
        <v>AŠIČ ALOJZ</v>
      </c>
      <c r="O30" s="129">
        <f>IF(OR(M30="a",M30="as"),M26,IF(OR(M30="b",M30="bs"),M34,))</f>
        <v>0</v>
      </c>
      <c r="P30" s="83"/>
      <c r="Q30" s="122"/>
      <c r="R30" s="87"/>
      <c r="U30" s="34" t="str">
        <f>IF(OR(M30="a",M30="as"),U26,IF(OR(M30="b",M30="bs"),U34,""))</f>
        <v/>
      </c>
      <c r="V30" s="62">
        <v>24</v>
      </c>
      <c r="W30" s="116" t="str">
        <f>UPPER(IF($D53="","",VLOOKUP($D53,'[1]m glavni turnir žrebna lista'!$A$7:$R$38,3)))</f>
        <v/>
      </c>
      <c r="X30" s="116" t="str">
        <f>PROPER(IF($D53="","",VLOOKUP($D53,'[1]m glavni turnir žrebna lista'!$A$7:$R$38,4)))</f>
        <v/>
      </c>
      <c r="Y30" s="103" t="str">
        <f t="shared" si="0"/>
        <v/>
      </c>
      <c r="Z30" s="103" t="str">
        <f>IF(Y30="","",IF(AND($Q$63=1,U53=U52),30,IF(AND($Q$63=2,U53=U52),15,IF(AND($Q$63=3,U53=U52),10,""))))</f>
        <v/>
      </c>
      <c r="AA30" s="103" t="str">
        <f>IF(Z30="","",IF(AND($Q$63=1,U52=U50,U52=U53),60,IF(AND($Q$63=2,U52=U50,U52=U53),30,IF(AND($Q$63=3,U52=U50,U52=U53),20,""))))</f>
        <v/>
      </c>
      <c r="AB30" s="103" t="str">
        <f>IF(AA30="","",IF(AND($Q$63=1,U46=U50,U50=U52,U53=U52),120,IF(AND($Q$63=2,U46=U50,U50=U52,U53=U52),60,IF(AND($Q$63=3,U46=U50,U50=U52,U53=U52),40,""))))</f>
        <v/>
      </c>
      <c r="AC30" s="103" t="str">
        <f>IF(AB30="","",IF(AND($Q$63=1,$U$53=$U$52,$U$52=$U$50,$U$50=$U$46,$U$46=$U$54),120,IF(AND($Q$63=2,$U$53=$U$52,$U$52=$U$50,$U$50=$U$46,$U$46=$U$54),60,IF(AND($Q$63=3,$U$53=$U$52,$U$52=$U$50,$U$50=$U$46,$U$46=$U$54),40,""))))</f>
        <v/>
      </c>
      <c r="AD30" s="103" t="str">
        <f>IF(AC30="","",IF(AND($Q$63=1,$U$53=$U$52,$U$52=$U$50,$U$50=$U$46,$U$46=$U$54,$U$38=$U$54),120,IF(AND($Q$63=2,$U$53=$U$52,$U$52=$U$50,$U$50=$U$46,$U$46=$U$54,$U$38=$U$54),60,IF(AND($Q$63=3,$U$53=$U$52,$U$52=$U$50,$U$50=$U$46,$U$46=$U$54,$U$38=$U$54),40,""))))</f>
        <v/>
      </c>
      <c r="AE30" s="104">
        <f t="shared" si="1"/>
        <v>0</v>
      </c>
      <c r="AF30" s="40"/>
      <c r="AG30" s="92"/>
      <c r="AH30" s="92"/>
      <c r="AI30" s="92"/>
      <c r="AJ30" s="92"/>
    </row>
    <row r="31" spans="1:36" s="88" customFormat="1" ht="9.6" customHeight="1" x14ac:dyDescent="0.2">
      <c r="A31" s="93">
        <v>13</v>
      </c>
      <c r="B31" s="105" t="str">
        <f>IF($D31="","",VLOOKUP($D31,'[1]m glavni turnir žrebna lista'!$A$7:$R$38,17))</f>
        <v/>
      </c>
      <c r="C31" s="105" t="str">
        <f>IF($D31="","",VLOOKUP($D31,'[1]m glavni turnir žrebna lista'!$A$7:$R$38,2))</f>
        <v/>
      </c>
      <c r="D31" s="79"/>
      <c r="E31" s="106" t="str">
        <f>UPPER(IF($D31="","",VLOOKUP($D31,'[1]m glavni turnir žrebna lista'!$A$7:$R$38,3)))</f>
        <v/>
      </c>
      <c r="F31" s="106" t="str">
        <f>PROPER(IF($D31="","",VLOOKUP($D31,'[1]m glavni turnir žrebna lista'!$A$7:$R$38,4)))</f>
        <v/>
      </c>
      <c r="G31" s="106"/>
      <c r="H31" s="106" t="str">
        <f>IF($D31="","",VLOOKUP($D31,'[1]m glavni turnir žrebna lista'!$A$7:$R$38,5))</f>
        <v/>
      </c>
      <c r="I31" s="80" t="str">
        <f>IF($D31="","",VLOOKUP($D31,'[1]m glavni turnir žrebna lista'!$A$7:$R$38,14))</f>
        <v/>
      </c>
      <c r="J31" s="81"/>
      <c r="K31" s="82"/>
      <c r="L31" s="81"/>
      <c r="M31" s="118"/>
      <c r="N31" s="108" t="s">
        <v>260</v>
      </c>
      <c r="O31" s="84"/>
      <c r="P31" s="83"/>
      <c r="Q31" s="122"/>
      <c r="R31" s="87"/>
      <c r="U31" s="34" t="str">
        <f>IF($D31="","",VLOOKUP($D31,'[1]m glavni turnir žrebna lista'!$A$7:$R$38,2))</f>
        <v/>
      </c>
      <c r="V31" s="62">
        <v>25</v>
      </c>
      <c r="W31" s="62" t="str">
        <f>UPPER(IF($D55="","",VLOOKUP($D55,'[1]m glavni turnir žrebna lista'!$A$7:$R$38,3)))</f>
        <v/>
      </c>
      <c r="X31" s="62" t="str">
        <f>PROPER(IF($D55="","",VLOOKUP($D55,'[1]m glavni turnir žrebna lista'!$A$7:$R$38,4)))</f>
        <v/>
      </c>
      <c r="Y31" s="63" t="str">
        <f t="shared" si="0"/>
        <v/>
      </c>
      <c r="Z31" s="63" t="str">
        <f>IF(Y31="","",IF(AND($Q$63=1,U56=U55),30,IF(AND($Q$63=2,U56=U55),15,IF(AND($Q$63=3,U56=U55),10,""))))</f>
        <v/>
      </c>
      <c r="AA31" s="63" t="str">
        <f>IF(Z31="","",IF(AND($Q$63=1,U55=U56,U56=U58),60,IF(AND($Q$63=2,U55=U56,U56=U58),30,IF(AND($Q$63=3,U55=U56,U56=U58),20,""))))</f>
        <v/>
      </c>
      <c r="AB31" s="63" t="str">
        <f>IF(AA31="","",IF(AND($Q$63=1,U62=U58,U58=U56,U56=U55),120,IF(AND($Q$63=2,U62=U58,U58=U56,U56=U55),60,IF(AND($Q$63=3,U62=U58,U58=U56,U56=U55),40,""))))</f>
        <v/>
      </c>
      <c r="AC31" s="63" t="str">
        <f>IF(AB31="","",IF(AND($Q$63=1,$U$55=$U$56,$U$56=$U$58,$U$58=$U$62,$U$62=$U$54),120,IF(AND($Q$63=2,$U$55=$U$56,$U$56=$U$58,$U$58=$U$62,$U$62=$U$54),60,IF(AND($Q$63=3,$U$55=$U$56,$U$56=$U$58,$U$58=$U$62,$U$62=$U$54),40,""))))</f>
        <v/>
      </c>
      <c r="AD31" s="63" t="str">
        <f>IF(AC31="","",IF(AND($Q$63=1,$U$55=$U$56,$U$56=$U$58,$U$58=$U$62,$U$62=$U$54,$U$38=$U$54),120,IF(AND($Q$63=2,$U$55=$U$56,$U$56=$U$58,$U$58=$U$62,$U$62=$U$54,$U$38=$U$54),60,IF(AND($Q$63=3,$U$55=$U$56,$U$56=$U$58,$U$58=$U$62,$U$62=$U$54,$U$38=$U$54),40,""))))</f>
        <v/>
      </c>
      <c r="AE31" s="91">
        <f t="shared" si="1"/>
        <v>0</v>
      </c>
      <c r="AF31" s="40"/>
      <c r="AG31" s="92"/>
      <c r="AH31" s="92"/>
      <c r="AI31" s="92"/>
      <c r="AJ31" s="92"/>
    </row>
    <row r="32" spans="1:36" s="88" customFormat="1" ht="9.6" customHeight="1" x14ac:dyDescent="0.2">
      <c r="A32" s="93"/>
      <c r="B32" s="94"/>
      <c r="C32" s="94"/>
      <c r="D32" s="110"/>
      <c r="E32" s="95"/>
      <c r="F32" s="95"/>
      <c r="G32" s="96"/>
      <c r="H32" s="97" t="s">
        <v>28</v>
      </c>
      <c r="I32" s="98"/>
      <c r="J32" s="99" t="str">
        <f>UPPER(IF(OR(I32="a",I32="as"),E31,IF(OR(I32="b",I32="bs"),E33,)))</f>
        <v/>
      </c>
      <c r="K32" s="100">
        <f>IF(OR(I32="a",I32="as"),I31,IF(OR(I32="b",I32="bs"),I33,))</f>
        <v>0</v>
      </c>
      <c r="L32" s="81"/>
      <c r="M32" s="118"/>
      <c r="N32" s="83"/>
      <c r="O32" s="84"/>
      <c r="P32" s="83"/>
      <c r="Q32" s="122"/>
      <c r="R32" s="87"/>
      <c r="U32" s="34" t="str">
        <f>IF(OR(I32="a",I32="as"),C31,IF(OR(I32="b",I32="bs"),C33,""))</f>
        <v/>
      </c>
      <c r="V32" s="62">
        <v>26</v>
      </c>
      <c r="W32" s="116" t="str">
        <f>UPPER(IF($D57="","",VLOOKUP($D57,'[1]m glavni turnir žrebna lista'!$A$7:$R$38,3)))</f>
        <v/>
      </c>
      <c r="X32" s="116" t="str">
        <f>PROPER(IF($D57="","",VLOOKUP($D57,'[1]m glavni turnir žrebna lista'!$A$7:$R$38,4)))</f>
        <v/>
      </c>
      <c r="Y32" s="103" t="str">
        <f t="shared" si="0"/>
        <v/>
      </c>
      <c r="Z32" s="103" t="str">
        <f>IF(Y32="","",IF(AND($Q$63=1,U57=U56),30,IF(AND($Q$63=2,U57=U56),15,IF(AND($Q$63=3,U57=U56),10,""))))</f>
        <v/>
      </c>
      <c r="AA32" s="103" t="str">
        <f>IF(Z32="","",IF(AND($Q$63=1,U56=U57,U57=U58),60,IF(AND($Q$63=2,U56=U57,U57=U58),30,IF(AND($Q$63=3,U56=U57,U57=U58),20,""))))</f>
        <v/>
      </c>
      <c r="AB32" s="103" t="str">
        <f>IF(AA32="","",IF(AND($Q$63=1,U62=U58,U58=U56,U56=U57),120,IF(AND($Q$63=2,U62=U58,U58=U56,U56=U57),60,IF(AND($Q$63=3,U62=U58,U58=U56,U56=U57),40,""))))</f>
        <v/>
      </c>
      <c r="AC32" s="103" t="str">
        <f>IF(AB32="","",IF(AND($Q$63=1,$U$57=$U$56,$U$56=$U$58,$U$58=$U$62,$U$62=$U$54),120,IF(AND($Q$63=2,$U$57=$U$56,$U$56=$U$58,$U$58=$U$62,$U$62=$U$54),60,IF(AND($Q$63=3,$U$57=$U$56,$U$56=$U$58,$U$58=$U$62,$U$62=$U$54),40,""))))</f>
        <v/>
      </c>
      <c r="AD32" s="103" t="str">
        <f>IF(AC32="","",IF(AND($Q$63=1,$U$57=$U$56,$U$56=$U$58,$U$58=$U$62,$U$62=$U$54,$U$38=$U$54),120,IF(AND($Q$63=2,$U$57=$U$56,$U$56=$U$58,$U$58=$U$62,$U$62=$U$54,$U$38=$U$54),60,IF(AND($Q$63=3,$U$57=$U$56,$U$56=$U$58,$U$58=$U$62,$U$62=$U$54,$U$38=$U$54),40,""))))</f>
        <v/>
      </c>
      <c r="AE32" s="104">
        <f t="shared" si="1"/>
        <v>0</v>
      </c>
      <c r="AF32" s="40"/>
      <c r="AG32" s="92"/>
      <c r="AH32" s="92"/>
      <c r="AI32" s="92"/>
      <c r="AJ32" s="92"/>
    </row>
    <row r="33" spans="1:36" s="88" customFormat="1" ht="9.6" customHeight="1" x14ac:dyDescent="0.2">
      <c r="A33" s="93">
        <v>14</v>
      </c>
      <c r="B33" s="105" t="str">
        <f>IF($D33="","",VLOOKUP($D33,'[1]m glavni turnir žrebna lista'!$A$7:$R$38,17))</f>
        <v/>
      </c>
      <c r="C33" s="105" t="str">
        <f>IF($D33="","",VLOOKUP($D33,'[1]m glavni turnir žrebna lista'!$A$7:$R$38,2))</f>
        <v/>
      </c>
      <c r="D33" s="79"/>
      <c r="E33" s="106" t="str">
        <f>UPPER(IF($D33="","",VLOOKUP($D33,'[1]m glavni turnir žrebna lista'!$A$7:$R$38,3)))</f>
        <v/>
      </c>
      <c r="F33" s="106" t="str">
        <f>PROPER(IF($D33="","",VLOOKUP($D33,'[1]m glavni turnir žrebna lista'!$A$7:$R$38,4)))</f>
        <v/>
      </c>
      <c r="G33" s="106"/>
      <c r="H33" s="106" t="str">
        <f>IF($D33="","",VLOOKUP($D33,'[1]m glavni turnir žrebna lista'!$A$7:$R$38,5))</f>
        <v/>
      </c>
      <c r="I33" s="107" t="str">
        <f>IF($D33="","",VLOOKUP($D33,'[1]m glavni turnir žrebna lista'!$A$7:$R$38,14))</f>
        <v/>
      </c>
      <c r="J33" s="108"/>
      <c r="K33" s="109"/>
      <c r="L33" s="81"/>
      <c r="M33" s="118"/>
      <c r="N33" s="83"/>
      <c r="O33" s="84"/>
      <c r="P33" s="83"/>
      <c r="Q33" s="122"/>
      <c r="R33" s="87"/>
      <c r="U33" s="34" t="str">
        <f>IF($D33="","",VLOOKUP($D33,'[1]m glavni turnir žrebna lista'!$A$7:$R$38,2))</f>
        <v/>
      </c>
      <c r="V33" s="62">
        <v>27</v>
      </c>
      <c r="W33" s="62" t="str">
        <f>UPPER(IF($D59="","",VLOOKUP($D59,'[1]m glavni turnir žrebna lista'!$A$7:$R$38,3)))</f>
        <v/>
      </c>
      <c r="X33" s="62" t="str">
        <f>PROPER(IF($D59="","",VLOOKUP($D59,'[1]m glavni turnir žrebna lista'!$A$7:$R$38,4)))</f>
        <v/>
      </c>
      <c r="Y33" s="63" t="str">
        <f t="shared" si="0"/>
        <v/>
      </c>
      <c r="Z33" s="63" t="str">
        <f>IF(Y33="","",IF(AND($Q$63=1,U60=U59),30,IF(AND($Q$63=2,U60=U59),15,IF(AND($Q$63=3,U60=U59),10,""))))</f>
        <v/>
      </c>
      <c r="AA33" s="63" t="str">
        <f>IF(Z33="","",IF(AND($Q$63=1,U60=U58,U58=U59),60,IF(AND($Q$63=2,U60=U58,U58=U59),30,IF(AND($Q$63=3,U60=U58,U58=U59),20,""))))</f>
        <v/>
      </c>
      <c r="AB33" s="63" t="str">
        <f>IF(AA33="","",IF(AND($Q$63=1,U62=U58,U58=U60,U60=U59),120,IF(AND($Q$63=2,U62=U58,U58=U60,U60=U59),60,IF(AND($Q$63=3,U62=U58,U58=U60,U60=U59),40,""))))</f>
        <v/>
      </c>
      <c r="AC33" s="63" t="str">
        <f>IF(AB33="","",IF(AND($Q$63=1,$U$59=$U$60,$U$60=$U$58,$U$58=$U$62,$U$62=$U$54),120,IF(AND($Q$63=2,$U$59=$U$60,$U$60=$U$58,$U$58=$U$62,$U$62=$U$54),60,IF(AND($Q$63=3,$U$59=$U$60,$U$60=$U$58,$U$58=$U$62,$U$62=$U$54),40,""))))</f>
        <v/>
      </c>
      <c r="AD33" s="63" t="str">
        <f>IF(AC33="","",IF(AND($Q$63=1,$U$59=$U$60,$U$60=$U$58,$U$58=$U$62,$U$62=$U$54,$U$38=$U$54),120,IF(AND($Q$63=2,$U$59=$U$60,$U$60=$U$58,$U$58=$U$62,$U$62=$U$54,$U$38=$U$54),60,IF(AND($Q$63=3,$U$59=$U$60,$U$60=$U$58,$U$58=$U$62,$U$62=$U$54,$U$38=$U$54),40,""))))</f>
        <v/>
      </c>
      <c r="AE33" s="91">
        <f t="shared" si="1"/>
        <v>0</v>
      </c>
      <c r="AF33" s="40"/>
      <c r="AG33" s="92"/>
      <c r="AH33" s="92"/>
      <c r="AI33" s="92"/>
      <c r="AJ33" s="92"/>
    </row>
    <row r="34" spans="1:36" s="88" customFormat="1" ht="9.6" customHeight="1" x14ac:dyDescent="0.2">
      <c r="A34" s="93"/>
      <c r="B34" s="94"/>
      <c r="C34" s="94"/>
      <c r="D34" s="110"/>
      <c r="E34" s="95"/>
      <c r="F34" s="95"/>
      <c r="G34" s="96"/>
      <c r="H34" s="81"/>
      <c r="I34" s="111"/>
      <c r="J34" s="97" t="s">
        <v>28</v>
      </c>
      <c r="K34" s="112"/>
      <c r="L34" s="99" t="s">
        <v>30</v>
      </c>
      <c r="M34" s="124">
        <f>IF(OR(K34="a",K34="as"),K32,IF(OR(K34="b",K34="bs"),K36,))</f>
        <v>0</v>
      </c>
      <c r="N34" s="83"/>
      <c r="O34" s="84"/>
      <c r="P34" s="83"/>
      <c r="Q34" s="122"/>
      <c r="R34" s="87"/>
      <c r="U34" s="34" t="str">
        <f>IF(OR(K34="a",K34="as"),U32,IF(OR(K34="b",K34="bs"),U36,""))</f>
        <v/>
      </c>
      <c r="V34" s="62">
        <v>28</v>
      </c>
      <c r="W34" s="116" t="str">
        <f>UPPER(IF($D61="","",VLOOKUP($D61,'[1]m glavni turnir žrebna lista'!$A$7:$R$38,3)))</f>
        <v/>
      </c>
      <c r="X34" s="116" t="str">
        <f>PROPER(IF($D61="","",VLOOKUP($D61,'[1]m glavni turnir žrebna lista'!$A$7:$R$38,4)))</f>
        <v/>
      </c>
      <c r="Y34" s="103" t="str">
        <f t="shared" si="0"/>
        <v/>
      </c>
      <c r="Z34" s="103" t="str">
        <f>IF(Y34="","",IF(AND($Q$63=1,U61=U60),30,IF(AND($Q$63=2,U61=U60),15,IF(AND($Q$63=3,U61=U60),10,""))))</f>
        <v/>
      </c>
      <c r="AA34" s="103" t="str">
        <f>IF(Z34="","",IF(AND($Q$63=1,U61=U58,U58=U60),60,IF(AND($Q$63=2,U61=U58,U58=U60),30,IF(AND($Q$63=3,U61=U58,U58=U60),20,""))))</f>
        <v/>
      </c>
      <c r="AB34" s="103" t="str">
        <f>IF(AA34="","",IF(AND($Q$63=1,U62=U58,U58=U60,U60=U61),120,IF(AND($Q$63=2,U62=U58,U58=U60,U60=U61),60,IF(AND($Q$63=3,U62=U58,U58=U60,U60=U61),40,""))))</f>
        <v/>
      </c>
      <c r="AC34" s="103" t="str">
        <f>IF(AB34="","",IF(AND($Q$63=1,$U$61=$U$60,$U$60=$U$58,$U$58=$U$62,$U$62=$U$54),120,IF(AND($Q$63=2,$U$61=$U$60,$U$60=$U$58,$U$58=$U$62,$U$62=$U$54),60,IF(AND($Q$63=3,$U$61=$U$60,$U$60=$U$58,$U$58=$U$62,$U$62=$U$54),40,""))))</f>
        <v/>
      </c>
      <c r="AD34" s="103" t="str">
        <f>IF(AC34="","",IF(AND($Q$63=1,$U$61=$U$60,$U$60=$U$58,$U$58=$U$62,$U$62=$U$54,$U$38=$U$54),120,IF(AND($Q$63=2,$U$61=$U$60,$U$60=$U$58,$U$58=$U$62,$U$62=$U$54,$U$38=$U$54),60,IF(AND($Q$63=3,$U$61=$U$60,$U$60=$U$58,$U$58=$U$62,$U$62=$U$54,$U$38=$U$54),40,""))))</f>
        <v/>
      </c>
      <c r="AE34" s="104">
        <f t="shared" si="1"/>
        <v>0</v>
      </c>
      <c r="AF34" s="40"/>
      <c r="AG34" s="92"/>
      <c r="AH34" s="92"/>
      <c r="AI34" s="92"/>
      <c r="AJ34" s="92"/>
    </row>
    <row r="35" spans="1:36" s="88" customFormat="1" ht="9.6" customHeight="1" x14ac:dyDescent="0.2">
      <c r="A35" s="93">
        <v>15</v>
      </c>
      <c r="B35" s="105" t="str">
        <f>IF($D35="","",VLOOKUP($D35,'[1]m glavni turnir žrebna lista'!$A$7:$R$38,17))</f>
        <v/>
      </c>
      <c r="C35" s="105" t="str">
        <f>IF($D35="","",VLOOKUP($D35,'[1]m glavni turnir žrebna lista'!$A$7:$R$38,2))</f>
        <v/>
      </c>
      <c r="D35" s="79"/>
      <c r="E35" s="106" t="str">
        <f>UPPER(IF($D35="","",VLOOKUP($D35,'[1]m glavni turnir žrebna lista'!$A$7:$R$38,3)))</f>
        <v/>
      </c>
      <c r="F35" s="106" t="str">
        <f>PROPER(IF($D35="","",VLOOKUP($D35,'[1]m glavni turnir žrebna lista'!$A$7:$R$38,4)))</f>
        <v/>
      </c>
      <c r="G35" s="106"/>
      <c r="H35" s="106" t="str">
        <f>IF($D35="","",VLOOKUP($D35,'[1]m glavni turnir žrebna lista'!$A$7:$R$38,5))</f>
        <v/>
      </c>
      <c r="I35" s="80" t="str">
        <f>IF($D35="","",VLOOKUP($D35,'[1]m glavni turnir žrebna lista'!$A$7:$R$38,14))</f>
        <v/>
      </c>
      <c r="J35" s="81"/>
      <c r="K35" s="117"/>
      <c r="L35" s="108"/>
      <c r="M35" s="115"/>
      <c r="N35" s="83"/>
      <c r="O35" s="84"/>
      <c r="P35" s="83"/>
      <c r="Q35" s="122"/>
      <c r="R35" s="87"/>
      <c r="U35" s="34" t="str">
        <f>IF($D35="","",VLOOKUP($D35,'[1]m glavni turnir žrebna lista'!$A$7:$R$38,2))</f>
        <v/>
      </c>
      <c r="V35" s="62">
        <v>29</v>
      </c>
      <c r="W35" s="62" t="str">
        <f>UPPER(IF($D63="","",VLOOKUP($D63,'[1]m glavni turnir žrebna lista'!$A$7:$R$38,3)))</f>
        <v/>
      </c>
      <c r="X35" s="62" t="str">
        <f>PROPER(IF($D63="","",VLOOKUP($D63,'[1]m glavni turnir žrebna lista'!$A$7:$R$38,4)))</f>
        <v/>
      </c>
      <c r="Y35" s="63" t="str">
        <f t="shared" si="0"/>
        <v/>
      </c>
      <c r="Z35" s="63" t="str">
        <f>IF(Y35="","",IF(AND($Q$63=1,U64=U63),30,IF(AND($Q$63=2,U64=U63),15,IF(AND($Q$63=3,U64=U63),10,""))))</f>
        <v/>
      </c>
      <c r="AA35" s="63" t="str">
        <f>IF(Z35="","",IF(AND($Q$63=1,U63=U64,U64=U66),60,IF(AND($Q$63=2,U63=U64,U64=U66),30,IF(AND($Q$63=3,U63=U64,U64=U66),20,""))))</f>
        <v/>
      </c>
      <c r="AB35" s="63" t="str">
        <f>IF(AA35="","",IF(AND($Q$63=1,U62=U66,U66=U64,U64=U63),120,IF(AND($Q$63=2,U62=U66,U66=U64,U64=U63),60,IF(AND($Q$63=3,U62=U66,U66=U64,U64=U63),40,""))))</f>
        <v/>
      </c>
      <c r="AC35" s="63" t="str">
        <f>IF(AB35="","",IF(AND($Q$63=1,$U$63=$U$64,$U$64=$U$66,$U$66=$U$62,$U$62=$U$54),120,IF(AND($Q$63=2,$U$63=$U$64,$U$64=$U$66,$U$66=$U$62,$U$62=$U$54),60,IF(AND($Q$63=3,$U$63=$U$64,$U$64=$U$66,$U$66=$U$62,$U$62=$U$54),40,""))))</f>
        <v/>
      </c>
      <c r="AD35" s="63" t="str">
        <f>IF(AC35="","",IF(AND($Q$63=1,$U$63=$U$64,$U$64=$U$66,$U$66=$U$62,$U$62=$U$54,$U$38=$U$54),120,IF(AND($Q$63=2,$U$63=$U$64,$U$64=$U$66,$U$66=$U$62,$U$62=$U$54,$U$38=$U$54),60,IF(AND($Q$63=3,$U$63=$U$64,$U$64=$U$66,$U$66=$U$62,$U$62=$U$54,$U$38=$U$54),40,""))))</f>
        <v/>
      </c>
      <c r="AE35" s="91">
        <f t="shared" si="1"/>
        <v>0</v>
      </c>
      <c r="AF35" s="40"/>
      <c r="AG35" s="92"/>
      <c r="AH35" s="92"/>
      <c r="AI35" s="92"/>
      <c r="AJ35" s="92"/>
    </row>
    <row r="36" spans="1:36" s="88" customFormat="1" ht="9.6" customHeight="1" x14ac:dyDescent="0.2">
      <c r="A36" s="93"/>
      <c r="B36" s="94"/>
      <c r="C36" s="94"/>
      <c r="D36" s="94"/>
      <c r="E36" s="95"/>
      <c r="F36" s="95"/>
      <c r="G36" s="96"/>
      <c r="H36" s="97" t="s">
        <v>28</v>
      </c>
      <c r="I36" s="98"/>
      <c r="J36" s="99" t="str">
        <f>UPPER(IF(OR(I36="a",I36="as"),E35,IF(OR(I36="b",I36="bs"),E37,)))</f>
        <v/>
      </c>
      <c r="K36" s="119">
        <f>IF(OR(I36="a",I36="as"),I35,IF(OR(I36="b",I36="bs"),I37,))</f>
        <v>0</v>
      </c>
      <c r="L36" s="81"/>
      <c r="M36" s="115"/>
      <c r="N36" s="83"/>
      <c r="O36" s="84"/>
      <c r="P36" s="83"/>
      <c r="Q36" s="122"/>
      <c r="R36" s="87"/>
      <c r="U36" s="34" t="str">
        <f>IF(OR(I36="a",I36="as"),C35,IF(OR(I36="b",I36="bs"),C37,""))</f>
        <v/>
      </c>
      <c r="V36" s="62">
        <v>30</v>
      </c>
      <c r="W36" s="116" t="str">
        <f>UPPER(IF($D65="","",VLOOKUP($D65,'[1]m glavni turnir žrebna lista'!$A$7:$R$38,3)))</f>
        <v/>
      </c>
      <c r="X36" s="116" t="str">
        <f>PROPER(IF($D65="","",VLOOKUP($D65,'[1]m glavni turnir žrebna lista'!$A$7:$R$38,4)))</f>
        <v/>
      </c>
      <c r="Y36" s="103" t="str">
        <f t="shared" si="0"/>
        <v/>
      </c>
      <c r="Z36" s="103" t="str">
        <f>IF(Y36="","",IF(AND($Q$63=1,U65=U64),30,IF(AND($Q$63=2,U65=U64),15,IF(AND($Q$63=3,U65=U64),10,""))))</f>
        <v/>
      </c>
      <c r="AA36" s="103" t="str">
        <f>IF(Z36="","",IF(AND($Q$63=1,U64=U65,U65=U66),60,IF(AND($Q$63=2,U64=U65,U65=U66),30,IF(AND($Q$63=3,U64=U65,U65=U66),20,""))))</f>
        <v/>
      </c>
      <c r="AB36" s="103" t="str">
        <f>IF(AA36="","",IF(AND($Q$63=1,U62=U66,U66=U64,U64=U65),120,IF(AND($Q$63=2,U62=U66,U66=U64,U64=U65),60,IF(AND($Q$63=3,U62=U66,U66=U64,U64=U65),40,""))))</f>
        <v/>
      </c>
      <c r="AC36" s="103" t="str">
        <f>IF(AB36="","",IF(AND($Q$63=1,$U$65=$U$64,$U$64=$U$66,$U$66=$U$62,$U$62=$U$54),120,IF(AND($Q$63=2,$U$65=$U$64,$U$64=$U$66,$U$66=$U$62,$U$62=$U$54),60,IF(AND($Q$63=3,$U$65=$U$64,$U$64=$U$66,$U$66=$U$62,$U$62=$U$54),40,""))))</f>
        <v/>
      </c>
      <c r="AD36" s="103" t="str">
        <f>IF(AC36="","",IF(AND($Q$63=1,$U$65=$U$64,$U$64=$U$66,$U$66=$U$62,$U$62=$U$54,$U$38=$U$54),120,IF(AND($Q$63=2,$U$65=$U$64,$U$64=$U$66,$U$66=$U$62,$U$62=$U$54,$U$38=$U$54),60,IF(AND($Q$63=3,$U$65=$U$64,$U$64=$U$66,$U$66=$U$62,$U$62=$U$54,$U$38=$U$54),40,""))))</f>
        <v/>
      </c>
      <c r="AE36" s="104">
        <f t="shared" si="1"/>
        <v>0</v>
      </c>
      <c r="AF36" s="40"/>
      <c r="AG36" s="92"/>
      <c r="AH36" s="92"/>
      <c r="AI36" s="92"/>
      <c r="AJ36" s="92"/>
    </row>
    <row r="37" spans="1:36" s="88" customFormat="1" ht="9.6" customHeight="1" x14ac:dyDescent="0.2">
      <c r="A37" s="77">
        <v>16</v>
      </c>
      <c r="B37" s="78" t="str">
        <f>IF($D37="","",VLOOKUP($D37,'[1]m glavni turnir žrebna lista'!$A$7:$R$38,17))</f>
        <v/>
      </c>
      <c r="C37" s="78" t="str">
        <f>IF($D37="","",VLOOKUP($D37,'[1]m glavni turnir žrebna lista'!$A$7:$R$38,2))</f>
        <v/>
      </c>
      <c r="D37" s="79"/>
      <c r="E37" s="78" t="s">
        <v>168</v>
      </c>
      <c r="F37" s="78" t="s">
        <v>219</v>
      </c>
      <c r="G37" s="78"/>
      <c r="H37" s="78" t="str">
        <f>IF($D37="","",VLOOKUP($D37,'[1]m glavni turnir žrebna lista'!$A$7:$R$38,5))</f>
        <v/>
      </c>
      <c r="I37" s="107" t="str">
        <f>IF($D37="","",VLOOKUP($D37,'[1]m glavni turnir žrebna lista'!$A$7:$R$38,14))</f>
        <v/>
      </c>
      <c r="J37" s="108"/>
      <c r="K37" s="82"/>
      <c r="L37" s="81"/>
      <c r="M37" s="115"/>
      <c r="N37" s="84"/>
      <c r="O37" s="84"/>
      <c r="P37" s="83"/>
      <c r="Q37" s="122"/>
      <c r="R37" s="87"/>
      <c r="U37" s="34" t="str">
        <f>IF($D37="","",VLOOKUP($D37,'[1]m glavni turnir žrebna lista'!$A$7:$R$38,2))</f>
        <v/>
      </c>
      <c r="V37" s="62">
        <v>31</v>
      </c>
      <c r="W37" s="62" t="str">
        <f>UPPER(IF($D67="","",VLOOKUP($D67,'[1]m glavni turnir žrebna lista'!$A$7:$R$38,3)))</f>
        <v/>
      </c>
      <c r="X37" s="62" t="str">
        <f>PROPER(IF($D67="","",VLOOKUP($D67,'[1]m glavni turnir žrebna lista'!$A$7:$R$38,4)))</f>
        <v/>
      </c>
      <c r="Y37" s="63" t="str">
        <f t="shared" si="0"/>
        <v/>
      </c>
      <c r="Z37" s="63" t="str">
        <f>IF(Y37="","",IF(AND($Q$63=1,U68=U67),30,IF(AND($Q$63=2,U68=U67),15,IF(AND($Q$63=3,U68=U67),10,""))))</f>
        <v/>
      </c>
      <c r="AA37" s="63" t="str">
        <f>IF(Z37="","",IF(AND($Q$63=1,U68=U66,U66=U67),60,IF(AND($Q$63=2,U68=U66,U66=U67),30,IF(AND($Q$63=3,U68=U66,U66=U67),20,""))))</f>
        <v/>
      </c>
      <c r="AB37" s="63" t="str">
        <f>IF(AA37="","",IF(AND($Q$63=1,U62=U66,U66=U68,U68=U67),120,IF(AND($Q$63=2,U62=U66,U66=U68,U68=U67),60,IF(AND($Q$63=3,U62=U66,U66=U68,U68=U67),40,""))))</f>
        <v/>
      </c>
      <c r="AC37" s="63" t="str">
        <f>IF(AB37="","",IF(AND($Q$63=1,$U$67=$U$68,$U$68=$U$66,$U$66=$U$62,$U$62=$U$54),120,IF(AND($Q$63=2,$U$67=$U$68,$U$68=$U$66,$U$66=$U$62,$U$62=$U$54),60,IF(AND($Q$63=3,$U$67=$U$68,$U$68=$U$66,$U$66=$U$62,$U$62=$U$54),40,""))))</f>
        <v/>
      </c>
      <c r="AD37" s="63" t="str">
        <f>IF(AC37="","",IF(AND($Q$63=1,$U$67=$U$68,$U$68=$U$66,$U$66=$U$62,$U$62=$U$54,$U$38=$U$54),120,IF(AND($Q$63=2,$U$67=$U$68,$U$68=$U$66,$U$66=$U$62,$U$62=$U$54,$U$38=$U$54),60,IF(AND($Q$63=3,$U$67=$U$68,$U$68=$U$66,$U$66=$U$62,$U$62=$U$54,$U$38=$U$54),40,""))))</f>
        <v/>
      </c>
      <c r="AE37" s="91">
        <f t="shared" si="1"/>
        <v>0</v>
      </c>
      <c r="AF37" s="40"/>
      <c r="AG37" s="92"/>
      <c r="AH37" s="92"/>
      <c r="AI37" s="92"/>
      <c r="AJ37" s="92"/>
    </row>
    <row r="38" spans="1:36" s="88" customFormat="1" ht="9.6" customHeight="1" x14ac:dyDescent="0.2">
      <c r="A38" s="93"/>
      <c r="B38" s="94"/>
      <c r="C38" s="94"/>
      <c r="D38" s="94"/>
      <c r="E38" s="95"/>
      <c r="F38" s="95"/>
      <c r="G38" s="96"/>
      <c r="H38" s="95"/>
      <c r="I38" s="111"/>
      <c r="J38" s="81"/>
      <c r="K38" s="82"/>
      <c r="L38" s="81"/>
      <c r="M38" s="115"/>
      <c r="N38" s="130" t="s">
        <v>25</v>
      </c>
      <c r="O38" s="131"/>
      <c r="P38" s="99" t="str">
        <f>UPPER(IF(OR(O39="a",O39="as"),P22,IF(OR(O39="b",O39="bs"),P54,)))</f>
        <v>MAČEK MATJAŽ</v>
      </c>
      <c r="Q38" s="132"/>
      <c r="R38" s="87"/>
      <c r="U38" s="34" t="str">
        <f>IF(OR(O39="a",O39="as"),U22,IF(OR(O39="b",O39="bs"),U54,""))</f>
        <v/>
      </c>
      <c r="V38" s="62">
        <v>32</v>
      </c>
      <c r="W38" s="116" t="str">
        <f>UPPER(IF($D69="","",VLOOKUP($D69,'[1]m glavni turnir žrebna lista'!$A$7:$R$38,3)))</f>
        <v/>
      </c>
      <c r="X38" s="116" t="str">
        <f>PROPER(IF($D69="","",VLOOKUP($D69,'[1]m glavni turnir žrebna lista'!$A$7:$R$38,4)))</f>
        <v/>
      </c>
      <c r="Y38" s="103" t="str">
        <f t="shared" si="0"/>
        <v/>
      </c>
      <c r="Z38" s="103" t="str">
        <f>IF(Y38="","",IF(AND($Q$63=1,U69=U68),30,IF(AND($Q$63=2,U69=U68),15,IF(AND($Q$63=3,U69=U68),10,""))))</f>
        <v/>
      </c>
      <c r="AA38" s="103" t="str">
        <f>IF(Z38="","",IF(AND($Q$63=1,U69=U66,U66=U68),60,IF(AND($Q$63=2,U69=U66,U66=U68),30,IF(AND($Q$63=3,U69=U66,U66=U68),20,""))))</f>
        <v/>
      </c>
      <c r="AB38" s="103" t="str">
        <f>IF(AA38="","",IF(AND($Q$63=1,U62=U66,U66=U68,U68=U69),120,IF(AND($Q$63=2,U62=U66,U66=U68,U68=U69),60,IF(AND($Q$63=3,U62=U66,U66=U68,U68=U69),40,""))))</f>
        <v/>
      </c>
      <c r="AC38" s="103" t="str">
        <f>IF(AB38="","",IF(AND($Q$63=1,$U$69=$U$68,$U$68=$U$66,$U$66=$U$62,$U$62=$U$54),120,IF(AND($Q$63=2,$U$69=$U$68,$U$68=$U$66,$U$66=$U$62,$U$62=$U$54),60,IF(AND($Q$63=3,$U$69=$U$68,$U$68=$U$66,$U$66=$U$62,$U$62=$U$54),40,""))))</f>
        <v/>
      </c>
      <c r="AD38" s="103" t="str">
        <f>IF(AC38="","",IF(AND($Q$63=1,$U$69=$U$68,$U$68=$U$66,$U$66=$U$62,$U$62=$U$54,$U$38=$U$54),120,IF(AND($Q$63=2,$U$69=$U$68,$U$68=$U$66,$U$66=$U$62,$U$62=$U$54,$U$38=$U$54),60,IF(AND($Q$63=3,$U$69=$U$68,$U$68=$U$66,$U$66=$U$62,$U$62=$U$54,$U$38=$U$54),40,""))))</f>
        <v/>
      </c>
      <c r="AE38" s="104">
        <f t="shared" si="1"/>
        <v>0</v>
      </c>
      <c r="AF38" s="40"/>
      <c r="AG38" s="92"/>
      <c r="AH38" s="92"/>
      <c r="AI38" s="92"/>
      <c r="AJ38" s="92"/>
    </row>
    <row r="39" spans="1:36" s="88" customFormat="1" ht="9.6" customHeight="1" x14ac:dyDescent="0.2">
      <c r="A39" s="77">
        <v>17</v>
      </c>
      <c r="B39" s="78" t="str">
        <f>IF($D39="","",VLOOKUP($D39,'[1]m glavni turnir žrebna lista'!$A$7:$R$38,17))</f>
        <v/>
      </c>
      <c r="C39" s="78" t="str">
        <f>IF($D39="","",VLOOKUP($D39,'[1]m glavni turnir žrebna lista'!$A$7:$R$38,2))</f>
        <v/>
      </c>
      <c r="D39" s="79"/>
      <c r="E39" s="78" t="s">
        <v>165</v>
      </c>
      <c r="F39" s="78" t="s">
        <v>220</v>
      </c>
      <c r="G39" s="78"/>
      <c r="H39" s="78" t="str">
        <f>IF($D39="","",VLOOKUP($D39,'[1]m glavni turnir žrebna lista'!$A$7:$R$38,5))</f>
        <v/>
      </c>
      <c r="I39" s="80" t="str">
        <f>IF($D39="","",VLOOKUP($D39,'[1]m glavni turnir žrebna lista'!$A$7:$R$38,14))</f>
        <v/>
      </c>
      <c r="J39" s="81"/>
      <c r="K39" s="82"/>
      <c r="L39" s="81"/>
      <c r="M39" s="115"/>
      <c r="N39" s="97" t="s">
        <v>28</v>
      </c>
      <c r="O39" s="133" t="s">
        <v>245</v>
      </c>
      <c r="P39" s="108" t="s">
        <v>271</v>
      </c>
      <c r="Q39" s="122"/>
      <c r="R39" s="87"/>
      <c r="U39" s="34" t="str">
        <f>IF($D39="","",VLOOKUP($D39,'[1]m glavni turnir žrebna lista'!$A$7:$R$38,2))</f>
        <v/>
      </c>
      <c r="V39" s="92"/>
      <c r="W39" s="92"/>
      <c r="X39" s="92"/>
      <c r="Y39" s="38">
        <f>COUNTIF(Y7:Y38,"&gt;0")</f>
        <v>0</v>
      </c>
      <c r="Z39" s="38">
        <f t="shared" ref="Z39:AE39" si="2">COUNTIF(Z7:Z38,"&gt;0")</f>
        <v>0</v>
      </c>
      <c r="AA39" s="38">
        <f t="shared" si="2"/>
        <v>0</v>
      </c>
      <c r="AB39" s="38">
        <f t="shared" si="2"/>
        <v>0</v>
      </c>
      <c r="AC39" s="38">
        <f t="shared" si="2"/>
        <v>0</v>
      </c>
      <c r="AD39" s="38">
        <f t="shared" si="2"/>
        <v>0</v>
      </c>
      <c r="AE39" s="38">
        <f t="shared" si="2"/>
        <v>0</v>
      </c>
      <c r="AF39" s="40"/>
      <c r="AG39" s="92"/>
      <c r="AH39" s="92"/>
      <c r="AI39" s="92"/>
      <c r="AJ39" s="92"/>
    </row>
    <row r="40" spans="1:36" s="88" customFormat="1" ht="9.6" customHeight="1" x14ac:dyDescent="0.2">
      <c r="A40" s="93"/>
      <c r="B40" s="94"/>
      <c r="C40" s="94"/>
      <c r="D40" s="94"/>
      <c r="E40" s="95"/>
      <c r="F40" s="95"/>
      <c r="G40" s="96"/>
      <c r="H40" s="97" t="s">
        <v>28</v>
      </c>
      <c r="I40" s="98"/>
      <c r="J40" s="99" t="str">
        <f>UPPER(IF(OR(I40="a",I40="as"),E39,IF(OR(I40="b",I40="bs"),E41,)))</f>
        <v/>
      </c>
      <c r="K40" s="100">
        <f>IF(OR(I40="a",I40="as"),I39,IF(OR(I40="b",I40="bs"),I41,))</f>
        <v>0</v>
      </c>
      <c r="L40" s="81"/>
      <c r="M40" s="115"/>
      <c r="N40" s="83"/>
      <c r="O40" s="84"/>
      <c r="P40" s="83"/>
      <c r="Q40" s="122"/>
      <c r="R40" s="87"/>
      <c r="U40" s="34" t="str">
        <f>IF(OR(I40="a",I40="as"),C39,IF(OR(I40="b",I40="bs"),C41,""))</f>
        <v/>
      </c>
      <c r="V40" s="92"/>
      <c r="W40" s="92"/>
      <c r="X40" s="92"/>
      <c r="Y40" s="92"/>
      <c r="Z40" s="92"/>
      <c r="AA40" s="92"/>
      <c r="AB40" s="92"/>
      <c r="AC40" s="92"/>
      <c r="AD40" s="92"/>
      <c r="AE40" s="92"/>
      <c r="AF40" s="40"/>
      <c r="AG40" s="92"/>
      <c r="AH40" s="92"/>
      <c r="AI40" s="92"/>
      <c r="AJ40" s="92"/>
    </row>
    <row r="41" spans="1:36" s="88" customFormat="1" ht="9.6" customHeight="1" x14ac:dyDescent="0.2">
      <c r="A41" s="93">
        <v>18</v>
      </c>
      <c r="B41" s="105" t="str">
        <f>IF($D41="","",VLOOKUP($D41,'[1]m glavni turnir žrebna lista'!$A$7:$R$38,17))</f>
        <v/>
      </c>
      <c r="C41" s="105" t="str">
        <f>IF($D41="","",VLOOKUP($D41,'[1]m glavni turnir žrebna lista'!$A$7:$R$38,2))</f>
        <v/>
      </c>
      <c r="D41" s="79"/>
      <c r="E41" s="106" t="str">
        <f>UPPER(IF($D41="","",VLOOKUP($D41,'[1]m glavni turnir žrebna lista'!$A$7:$R$38,3)))</f>
        <v/>
      </c>
      <c r="F41" s="106" t="str">
        <f>PROPER(IF($D41="","",VLOOKUP($D41,'[1]m glavni turnir žrebna lista'!$A$7:$R$38,4)))</f>
        <v/>
      </c>
      <c r="G41" s="106"/>
      <c r="H41" s="106" t="str">
        <f>IF($D41="","",VLOOKUP($D41,'[1]m glavni turnir žrebna lista'!$A$7:$R$38,5))</f>
        <v/>
      </c>
      <c r="I41" s="107" t="str">
        <f>IF($D41="","",VLOOKUP($D41,'[1]m glavni turnir žrebna lista'!$A$7:$R$38,14))</f>
        <v/>
      </c>
      <c r="J41" s="108"/>
      <c r="K41" s="109"/>
      <c r="L41" s="81"/>
      <c r="M41" s="115"/>
      <c r="N41" s="83"/>
      <c r="O41" s="84"/>
      <c r="P41" s="83"/>
      <c r="Q41" s="122"/>
      <c r="R41" s="87"/>
      <c r="U41" s="34" t="str">
        <f>IF($D41="","",VLOOKUP($D41,'[1]m glavni turnir žrebna lista'!$A$7:$R$38,2))</f>
        <v/>
      </c>
      <c r="V41" s="610" t="s">
        <v>31</v>
      </c>
      <c r="W41" s="610"/>
      <c r="X41" s="610"/>
      <c r="Y41" s="610"/>
      <c r="Z41" s="610"/>
      <c r="AA41" s="134"/>
      <c r="AB41" s="134"/>
      <c r="AC41" s="134"/>
      <c r="AD41" s="134"/>
      <c r="AE41" s="135"/>
      <c r="AF41" s="136"/>
      <c r="AG41" s="137" t="s">
        <v>32</v>
      </c>
      <c r="AH41" s="136"/>
      <c r="AI41" s="136"/>
      <c r="AJ41" s="136"/>
    </row>
    <row r="42" spans="1:36" s="88" customFormat="1" ht="9.6" customHeight="1" x14ac:dyDescent="0.2">
      <c r="A42" s="93"/>
      <c r="B42" s="94"/>
      <c r="C42" s="94"/>
      <c r="D42" s="110"/>
      <c r="E42" s="95"/>
      <c r="F42" s="95"/>
      <c r="G42" s="96"/>
      <c r="H42" s="95"/>
      <c r="I42" s="111"/>
      <c r="J42" s="97" t="s">
        <v>28</v>
      </c>
      <c r="K42" s="112"/>
      <c r="L42" s="99" t="s">
        <v>33</v>
      </c>
      <c r="M42" s="113">
        <f>IF(OR(K42="a",K42="as"),K40,IF(OR(K42="b",K42="bs"),K44,))</f>
        <v>0</v>
      </c>
      <c r="N42" s="83"/>
      <c r="O42" s="84"/>
      <c r="P42" s="83"/>
      <c r="Q42" s="122"/>
      <c r="R42" s="87"/>
      <c r="U42" s="34" t="str">
        <f>IF(OR(K42="a",K42="as"),U40,IF(OR(K42="b",K42="bs"),U44,""))</f>
        <v/>
      </c>
      <c r="V42" s="136"/>
      <c r="W42" s="138"/>
      <c r="X42" s="139"/>
      <c r="Y42" s="134"/>
      <c r="Z42" s="134"/>
      <c r="AA42" s="134"/>
      <c r="AB42" s="134"/>
      <c r="AC42" s="134"/>
      <c r="AD42" s="134"/>
      <c r="AE42" s="135"/>
      <c r="AF42" s="136"/>
      <c r="AG42" s="136"/>
      <c r="AH42" s="136"/>
      <c r="AI42" s="136"/>
      <c r="AJ42" s="136"/>
    </row>
    <row r="43" spans="1:36" s="88" customFormat="1" ht="9.6" customHeight="1" x14ac:dyDescent="0.2">
      <c r="A43" s="93">
        <v>19</v>
      </c>
      <c r="B43" s="105" t="str">
        <f>IF($D43="","",VLOOKUP($D43,'[1]m glavni turnir žrebna lista'!$A$7:$R$38,17))</f>
        <v/>
      </c>
      <c r="C43" s="105" t="str">
        <f>IF($D43="","",VLOOKUP($D43,'[1]m glavni turnir žrebna lista'!$A$7:$R$38,2))</f>
        <v/>
      </c>
      <c r="D43" s="79"/>
      <c r="E43" s="106" t="str">
        <f>UPPER(IF($D43="","",VLOOKUP($D43,'[1]m glavni turnir žrebna lista'!$A$7:$R$38,3)))</f>
        <v/>
      </c>
      <c r="F43" s="106" t="str">
        <f>PROPER(IF($D43="","",VLOOKUP($D43,'[1]m glavni turnir žrebna lista'!$A$7:$R$38,4)))</f>
        <v/>
      </c>
      <c r="G43" s="106"/>
      <c r="H43" s="106" t="str">
        <f>IF($D43="","",VLOOKUP($D43,'[1]m glavni turnir žrebna lista'!$A$7:$R$38,5))</f>
        <v/>
      </c>
      <c r="I43" s="80" t="str">
        <f>IF($D43="","",VLOOKUP($D43,'[1]m glavni turnir žrebna lista'!$A$7:$R$38,14))</f>
        <v/>
      </c>
      <c r="J43" s="81"/>
      <c r="K43" s="117"/>
      <c r="L43" s="108"/>
      <c r="M43" s="118"/>
      <c r="N43" s="83"/>
      <c r="O43" s="84"/>
      <c r="P43" s="83"/>
      <c r="Q43" s="122"/>
      <c r="R43" s="87"/>
      <c r="U43" s="34" t="str">
        <f>IF($D43="","",VLOOKUP($D43,'[1]m glavni turnir žrebna lista'!$A$7:$R$38,2))</f>
        <v/>
      </c>
      <c r="V43" s="140" t="s">
        <v>21</v>
      </c>
      <c r="W43" s="138" t="s">
        <v>15</v>
      </c>
      <c r="X43" s="138" t="s">
        <v>16</v>
      </c>
      <c r="Y43" s="134" t="s">
        <v>22</v>
      </c>
      <c r="Z43" s="134" t="s">
        <v>23</v>
      </c>
      <c r="AA43" s="134" t="s">
        <v>18</v>
      </c>
      <c r="AB43" s="134" t="s">
        <v>19</v>
      </c>
      <c r="AC43" s="134" t="s">
        <v>20</v>
      </c>
      <c r="AD43" s="134"/>
      <c r="AE43" s="141" t="s">
        <v>26</v>
      </c>
      <c r="AF43" s="136"/>
      <c r="AG43" s="138" t="s">
        <v>15</v>
      </c>
      <c r="AH43" s="138" t="s">
        <v>16</v>
      </c>
      <c r="AI43" s="138" t="s">
        <v>6</v>
      </c>
      <c r="AJ43" s="137" t="s">
        <v>26</v>
      </c>
    </row>
    <row r="44" spans="1:36" s="88" customFormat="1" ht="9.6" customHeight="1" x14ac:dyDescent="0.2">
      <c r="A44" s="93"/>
      <c r="B44" s="94"/>
      <c r="C44" s="94"/>
      <c r="D44" s="110"/>
      <c r="E44" s="95"/>
      <c r="F44" s="95"/>
      <c r="G44" s="96"/>
      <c r="H44" s="97" t="s">
        <v>28</v>
      </c>
      <c r="I44" s="98"/>
      <c r="J44" s="99" t="str">
        <f>UPPER(IF(OR(I44="a",I44="as"),E43,IF(OR(I44="b",I44="bs"),E45,)))</f>
        <v/>
      </c>
      <c r="K44" s="119">
        <f>IF(OR(I44="a",I44="as"),I43,IF(OR(I44="b",I44="bs"),I45,))</f>
        <v>0</v>
      </c>
      <c r="L44" s="81"/>
      <c r="M44" s="118"/>
      <c r="N44" s="83"/>
      <c r="O44" s="84"/>
      <c r="P44" s="83"/>
      <c r="Q44" s="122"/>
      <c r="R44" s="87"/>
      <c r="S44" s="142"/>
      <c r="T44" s="143"/>
      <c r="U44" s="144" t="str">
        <f>IF(OR(I44="a",I44="as"),C43,IF(OR(I44="b",I44="bs"),C45,""))</f>
        <v/>
      </c>
      <c r="V44" s="138"/>
      <c r="W44" s="138"/>
      <c r="X44" s="138"/>
      <c r="Y44" s="134"/>
      <c r="Z44" s="134"/>
      <c r="AA44" s="134"/>
      <c r="AB44" s="134"/>
      <c r="AC44" s="134"/>
      <c r="AD44" s="134"/>
      <c r="AE44" s="145"/>
      <c r="AF44" s="136"/>
      <c r="AG44" s="136"/>
      <c r="AH44" s="136"/>
      <c r="AI44" s="136"/>
      <c r="AJ44" s="146"/>
    </row>
    <row r="45" spans="1:36" s="88" customFormat="1" ht="9.6" customHeight="1" x14ac:dyDescent="0.2">
      <c r="A45" s="93">
        <v>20</v>
      </c>
      <c r="B45" s="105" t="str">
        <f>IF($D45="","",VLOOKUP($D45,'[1]m glavni turnir žrebna lista'!$A$7:$R$38,17))</f>
        <v/>
      </c>
      <c r="C45" s="105" t="str">
        <f>IF($D45="","",VLOOKUP($D45,'[1]m glavni turnir žrebna lista'!$A$7:$R$38,2))</f>
        <v/>
      </c>
      <c r="D45" s="79"/>
      <c r="E45" s="106" t="str">
        <f>UPPER(IF($D45="","",VLOOKUP($D45,'[1]m glavni turnir žrebna lista'!$A$7:$R$38,3)))</f>
        <v/>
      </c>
      <c r="F45" s="106" t="str">
        <f>PROPER(IF($D45="","",VLOOKUP($D45,'[1]m glavni turnir žrebna lista'!$A$7:$R$38,4)))</f>
        <v/>
      </c>
      <c r="G45" s="106"/>
      <c r="H45" s="106" t="str">
        <f>IF($D45="","",VLOOKUP($D45,'[1]m glavni turnir žrebna lista'!$A$7:$R$38,5))</f>
        <v/>
      </c>
      <c r="I45" s="107" t="str">
        <f>IF($D45="","",VLOOKUP($D45,'[1]m glavni turnir žrebna lista'!$A$7:$R$38,14))</f>
        <v/>
      </c>
      <c r="J45" s="108"/>
      <c r="K45" s="82"/>
      <c r="L45" s="81"/>
      <c r="M45" s="118"/>
      <c r="N45" s="83"/>
      <c r="O45" s="84"/>
      <c r="P45" s="83"/>
      <c r="Q45" s="122"/>
      <c r="R45" s="87"/>
      <c r="S45" s="143"/>
      <c r="T45" s="143"/>
      <c r="U45" s="144" t="str">
        <f>IF($D45="","",VLOOKUP($D45,'[1]m glavni turnir žrebna lista'!$A$7:$R$38,2))</f>
        <v/>
      </c>
      <c r="V45" s="138">
        <v>1</v>
      </c>
      <c r="W45" s="147" t="str">
        <f>UPPER(IF($D$7="","",VLOOKUP($D$7,'[1]m glavni turnir žrebna lista'!$A$7:$R$38,3)))</f>
        <v/>
      </c>
      <c r="X45" s="138" t="str">
        <f>PROPER(IF($D$7="","",VLOOKUP($D$7,'[1]m glavni turnir žrebna lista'!$A$7:$R$38,4)))</f>
        <v/>
      </c>
      <c r="Y45" s="148" t="str">
        <f>IF($W$45="","",IF($U$7&lt;&gt;$U$8,"",IF($J$9="bb",1,IF($J$9="","0",$I$9))))</f>
        <v/>
      </c>
      <c r="Z45" s="134" t="str">
        <f>IF($W$45="","",IF($U$10&lt;&gt;$U$7,"",IF($L$11="bb",1,IF($L$11="","0",$K$12))))</f>
        <v/>
      </c>
      <c r="AA45" s="148" t="str">
        <f>IF($W$45="","",IF($U$14&lt;&gt;$U$7,"",IF($N$15="bb",1,IF($N$15="","0",$M$18))))</f>
        <v/>
      </c>
      <c r="AB45" s="148" t="str">
        <f>IF($W$45="","",IF($U$22&lt;&gt;$U$7,"",IF($P$23="bb",1,IF($P$23="","0",$O$30))))</f>
        <v/>
      </c>
      <c r="AC45" s="149" t="str">
        <f>IF($W$45="","",IF($U$38&lt;&gt;$U$7,"",IF($P$39="bb",1,IF($P$39="","0",$Q$54))))</f>
        <v/>
      </c>
      <c r="AD45" s="134"/>
      <c r="AE45" s="145">
        <f>IF($C$2="B turnir",SUM(Y45:AD45)*0.1,SUM(Y45:AD45))</f>
        <v>0</v>
      </c>
      <c r="AF45" s="136" t="str">
        <f>IF($C7="","",'m glavni 32'!$C$7)</f>
        <v/>
      </c>
      <c r="AG45" s="138" t="str">
        <f>UPPER(IF($D$7="","",VLOOKUP($D$7,'[1]m glavni turnir žrebna lista'!$A$7:$R$38,3)))</f>
        <v/>
      </c>
      <c r="AH45" s="138" t="str">
        <f>PROPER(IF($D$7="","",VLOOKUP($D$7,'[1]m glavni turnir žrebna lista'!$A$7:$R$38,4)))</f>
        <v/>
      </c>
      <c r="AI45" s="138" t="str">
        <f>UPPER(IF($D$7="","",VLOOKUP($D$7,'[1]m glavni turnir žrebna lista'!$A$7:$R$38,5)))</f>
        <v/>
      </c>
      <c r="AJ45" s="145">
        <f>SUM(AE7,AE45)</f>
        <v>0</v>
      </c>
    </row>
    <row r="46" spans="1:36" s="88" customFormat="1" ht="9.6" customHeight="1" x14ac:dyDescent="0.2">
      <c r="A46" s="93"/>
      <c r="B46" s="94"/>
      <c r="C46" s="94"/>
      <c r="D46" s="110"/>
      <c r="E46" s="81"/>
      <c r="F46" s="81"/>
      <c r="G46" s="120"/>
      <c r="H46" s="121"/>
      <c r="I46" s="111"/>
      <c r="J46" s="81"/>
      <c r="K46" s="82"/>
      <c r="L46" s="97" t="s">
        <v>28</v>
      </c>
      <c r="M46" s="112" t="s">
        <v>235</v>
      </c>
      <c r="N46" s="99" t="str">
        <f>UPPER(IF(OR(M46="a",M46="as"),L42,IF(OR(M46="b",M46="bs"),L50,)))</f>
        <v>HADŽIAGIČ GORAN</v>
      </c>
      <c r="O46" s="150">
        <f>IF(OR(M46="a",M46="as"),M42,IF(OR(M46="b",M46="bs"),M50,))</f>
        <v>0</v>
      </c>
      <c r="P46" s="83"/>
      <c r="Q46" s="122"/>
      <c r="R46" s="87"/>
      <c r="S46" s="151"/>
      <c r="T46" s="143"/>
      <c r="U46" s="144" t="str">
        <f>IF(OR(M46="a",M46="as"),U42,IF(OR(M46="b",M46="bs"),U50,""))</f>
        <v/>
      </c>
      <c r="V46" s="138">
        <v>2</v>
      </c>
      <c r="W46" s="138" t="str">
        <f>UPPER(IF($D$9="","",VLOOKUP($D$9,'[1]m glavni turnir žrebna lista'!$A$7:$R$38,3)))</f>
        <v/>
      </c>
      <c r="X46" s="138" t="str">
        <f>PROPER(IF($D$9="","",VLOOKUP($D$9,'[1]m glavni turnir žrebna lista'!$A$7:$R$38,4)))</f>
        <v/>
      </c>
      <c r="Y46" s="134" t="str">
        <f>IF(W46="","",IF($U$9&lt;&gt;$U$8,"",IF($J$9="bb",1,IF($J$9="","0",$I$7))))</f>
        <v/>
      </c>
      <c r="Z46" s="134" t="str">
        <f>IF($W$45="","",IF($U$10&lt;&gt;$U$9,"",IF($L$11="bb",1,IF($L$11="","0",$K$12))))</f>
        <v/>
      </c>
      <c r="AA46" s="134" t="str">
        <f>IF($W$45="","",IF($U$14&lt;&gt;$U$9,"",IF($N$15="bb",1,IF($N$15="","0",$M$18))))</f>
        <v/>
      </c>
      <c r="AB46" s="134" t="str">
        <f>IF($W$45="","",IF($U$22&lt;&gt;$U$9,"",IF($P$23="bb",1,IF($P$23="","0",$O$30))))</f>
        <v/>
      </c>
      <c r="AC46" s="134" t="str">
        <f>IF($W$45="","",IF($U$38&lt;&gt;$U$9,"",IF($P$39="bb",1,IF($P$39="","0",$Q$54))))</f>
        <v/>
      </c>
      <c r="AD46" s="134"/>
      <c r="AE46" s="145">
        <f t="shared" ref="AE46:AE76" si="3">IF($C$2="B turnir",SUM(Y46:AD46)*0.1,SUM(Y46:AD46))</f>
        <v>0</v>
      </c>
      <c r="AF46" s="136" t="str">
        <f>IF($C9="","",'m glavni 32'!$C$9)</f>
        <v/>
      </c>
      <c r="AG46" s="138" t="str">
        <f>UPPER(IF($D$9="","",VLOOKUP($D$9,'[1]m glavni turnir žrebna lista'!$A$7:$R$38,3)))</f>
        <v/>
      </c>
      <c r="AH46" s="138" t="str">
        <f>PROPER(IF($D$9="","",VLOOKUP($D$9,'[1]m glavni turnir žrebna lista'!$A$7:$R$38,4)))</f>
        <v/>
      </c>
      <c r="AI46" s="138" t="str">
        <f>UPPER(IF($D$9="","",VLOOKUP($D$9,'[1]m glavni turnir žrebna lista'!$A$7:$R$38,5)))</f>
        <v/>
      </c>
      <c r="AJ46" s="145">
        <f>SUM(AE8,AE46)</f>
        <v>0</v>
      </c>
    </row>
    <row r="47" spans="1:36" s="88" customFormat="1" ht="9.6" customHeight="1" x14ac:dyDescent="0.2">
      <c r="A47" s="93">
        <v>21</v>
      </c>
      <c r="B47" s="105" t="str">
        <f>IF($D47="","",VLOOKUP($D47,'[1]m glavni turnir žrebna lista'!$A$7:$R$38,17))</f>
        <v/>
      </c>
      <c r="C47" s="105" t="str">
        <f>IF($D47="","",VLOOKUP($D47,'[1]m glavni turnir žrebna lista'!$A$7:$R$38,2))</f>
        <v/>
      </c>
      <c r="D47" s="79"/>
      <c r="E47" s="106" t="str">
        <f>UPPER(IF($D47="","",VLOOKUP($D47,'[1]m glavni turnir žrebna lista'!$A$7:$R$38,3)))</f>
        <v/>
      </c>
      <c r="F47" s="106" t="str">
        <f>PROPER(IF($D47="","",VLOOKUP($D47,'[1]m glavni turnir žrebna lista'!$A$7:$R$38,4)))</f>
        <v/>
      </c>
      <c r="G47" s="106"/>
      <c r="H47" s="106" t="str">
        <f>IF($D47="","",VLOOKUP($D47,'[1]m glavni turnir žrebna lista'!$A$7:$R$38,5))</f>
        <v/>
      </c>
      <c r="I47" s="80" t="str">
        <f>IF($D47="","",VLOOKUP($D47,'[1]m glavni turnir žrebna lista'!$A$7:$R$38,14))</f>
        <v/>
      </c>
      <c r="J47" s="81"/>
      <c r="K47" s="82"/>
      <c r="L47" s="81"/>
      <c r="M47" s="118"/>
      <c r="N47" s="108" t="s">
        <v>242</v>
      </c>
      <c r="O47" s="122"/>
      <c r="P47" s="83"/>
      <c r="Q47" s="122"/>
      <c r="R47" s="87"/>
      <c r="S47" s="152"/>
      <c r="T47" s="143"/>
      <c r="U47" s="144" t="str">
        <f>IF($D47="","",VLOOKUP($D47,'[1]m glavni turnir žrebna lista'!$A$7:$R$38,2))</f>
        <v/>
      </c>
      <c r="V47" s="138">
        <v>3</v>
      </c>
      <c r="W47" s="138" t="str">
        <f>UPPER(IF($D$11="","",VLOOKUP($D$11,'[1]m glavni turnir žrebna lista'!$A$7:$R$38,3)))</f>
        <v/>
      </c>
      <c r="X47" s="138" t="str">
        <f>PROPER(IF($D$11="","",VLOOKUP($D$11,'[1]m glavni turnir žrebna lista'!$A$7:$R$38,4)))</f>
        <v/>
      </c>
      <c r="Y47" s="134" t="str">
        <f>IF(W47="","",IF($U$11&lt;&gt;$U$12,"",IF($J$13="bb",1,IF($J$13="","0",$I$13))))</f>
        <v/>
      </c>
      <c r="Z47" s="134" t="str">
        <f>IF($W$45="","",IF($U$10&lt;&gt;$U$11,"",IF($L$11="bb",1,IF($L$11="","0",$K$8))))</f>
        <v/>
      </c>
      <c r="AA47" s="134" t="str">
        <f>IF($W$45="","",IF($U$14&lt;&gt;$U$11,"",IF($N$15="bb",1,IF($N$15="","0",$M$18))))</f>
        <v/>
      </c>
      <c r="AB47" s="134" t="str">
        <f>IF($W$45="","",IF($U$22&lt;&gt;$U11,"",IF($P$23="bb",1,IF($P$23="","0",$O$30))))</f>
        <v/>
      </c>
      <c r="AC47" s="134" t="str">
        <f>IF($W$45="","",IF($U$38&lt;&gt;$U$11,"",IF($P$39="bb",1,IF($P$39="","0",$Q$54))))</f>
        <v/>
      </c>
      <c r="AD47" s="134"/>
      <c r="AE47" s="145">
        <f t="shared" si="3"/>
        <v>0</v>
      </c>
      <c r="AF47" s="136" t="str">
        <f>IF($C11="","",'m glavni 32'!$C$11)</f>
        <v/>
      </c>
      <c r="AG47" s="138" t="str">
        <f>UPPER(IF($D$11="","",VLOOKUP($D$11,'[1]m glavni turnir žrebna lista'!$A$7:$R$38,3)))</f>
        <v/>
      </c>
      <c r="AH47" s="138" t="str">
        <f>PROPER(IF($D$11="","",VLOOKUP($D$11,'[1]m glavni turnir žrebna lista'!$A$7:$R$38,4)))</f>
        <v/>
      </c>
      <c r="AI47" s="138" t="str">
        <f>UPPER(IF($D$11="","",VLOOKUP($D$11,'[1]m glavni turnir žrebna lista'!$A$7:$R$38,5)))</f>
        <v/>
      </c>
      <c r="AJ47" s="145">
        <f t="shared" ref="AJ47:AJ76" si="4">SUM(AE9,AE47)</f>
        <v>0</v>
      </c>
    </row>
    <row r="48" spans="1:36" s="88" customFormat="1" ht="9.6" customHeight="1" x14ac:dyDescent="0.2">
      <c r="A48" s="93"/>
      <c r="B48" s="94"/>
      <c r="C48" s="94"/>
      <c r="D48" s="110"/>
      <c r="E48" s="95"/>
      <c r="F48" s="95"/>
      <c r="G48" s="96"/>
      <c r="H48" s="97" t="s">
        <v>28</v>
      </c>
      <c r="I48" s="98"/>
      <c r="J48" s="99" t="str">
        <f>UPPER(IF(OR(I48="a",I48="as"),E47,IF(OR(I48="b",I48="bs"),E49,)))</f>
        <v/>
      </c>
      <c r="K48" s="100">
        <f>IF(OR(I48="a",I48="as"),I47,IF(OR(I48="b",I48="bs"),I49,))</f>
        <v>0</v>
      </c>
      <c r="L48" s="81"/>
      <c r="M48" s="118"/>
      <c r="N48" s="83"/>
      <c r="O48" s="122"/>
      <c r="P48" s="83"/>
      <c r="Q48" s="122"/>
      <c r="R48" s="87"/>
      <c r="S48" s="152"/>
      <c r="T48" s="143"/>
      <c r="U48" s="144" t="str">
        <f>IF(OR(I48="a",I48="as"),C47,IF(OR(I48="b",I48="bs"),C49,""))</f>
        <v/>
      </c>
      <c r="V48" s="138">
        <v>4</v>
      </c>
      <c r="W48" s="138" t="str">
        <f>UPPER(IF($D$13="","",VLOOKUP($D$13,'[1]m glavni turnir žrebna lista'!$A$7:$R$38,3)))</f>
        <v/>
      </c>
      <c r="X48" s="138" t="str">
        <f>PROPER(IF($D$13="","",VLOOKUP($D$13,'[1]m glavni turnir žrebna lista'!$A$7:$R$38,4)))</f>
        <v/>
      </c>
      <c r="Y48" s="134" t="str">
        <f>IF(W48="","",IF($U$12&lt;&gt;$U$13,"",IF($J$13="bb",1,IF($J$13="","0",$I$11))))</f>
        <v/>
      </c>
      <c r="Z48" s="134" t="str">
        <f>IF($W$45="","",IF($U$10&lt;&gt;$U$13,"",IF($L$11="bb",1,IF($L$11="","0",$K$8))))</f>
        <v/>
      </c>
      <c r="AA48" s="134" t="str">
        <f>IF($W$45="","",IF($U$14&lt;&gt;$U$13,"",IF($N$15="bb",1,IF($N$15="","0",$M$18))))</f>
        <v/>
      </c>
      <c r="AB48" s="134" t="str">
        <f>IF($W$45="","",IF($U$22&lt;&gt;$U$13,"",IF($P$23="bb",1,IF($P$23="","0",$O$30))))</f>
        <v/>
      </c>
      <c r="AC48" s="134" t="str">
        <f>IF($W$45="","",IF($U$38&lt;&gt;$U$13,"",IF($P$39="bb",1,IF($P$39="","0",$Q$54))))</f>
        <v/>
      </c>
      <c r="AD48" s="134"/>
      <c r="AE48" s="145">
        <f t="shared" si="3"/>
        <v>0</v>
      </c>
      <c r="AF48" s="136" t="str">
        <f>IF($C13="","",'m glavni 32'!$C$13)</f>
        <v/>
      </c>
      <c r="AG48" s="138" t="str">
        <f>UPPER(IF($D$13="","",VLOOKUP($D$13,'[1]m glavni turnir žrebna lista'!$A$7:$R$38,3)))</f>
        <v/>
      </c>
      <c r="AH48" s="138" t="str">
        <f>PROPER(IF($D$13="","",VLOOKUP($D$13,'[1]m glavni turnir žrebna lista'!$A$7:$R$38,4)))</f>
        <v/>
      </c>
      <c r="AI48" s="138" t="str">
        <f>UPPER(IF($D$13="","",VLOOKUP($D$13,'[1]m glavni turnir žrebna lista'!$A$7:$R$38,5)))</f>
        <v/>
      </c>
      <c r="AJ48" s="145">
        <f t="shared" si="4"/>
        <v>0</v>
      </c>
    </row>
    <row r="49" spans="1:36" s="88" customFormat="1" ht="9.6" customHeight="1" x14ac:dyDescent="0.2">
      <c r="A49" s="93">
        <v>22</v>
      </c>
      <c r="B49" s="105" t="str">
        <f>IF($D49="","",VLOOKUP($D49,'[1]m glavni turnir žrebna lista'!$A$7:$R$38,17))</f>
        <v/>
      </c>
      <c r="C49" s="105" t="str">
        <f>IF($D49="","",VLOOKUP($D49,'[1]m glavni turnir žrebna lista'!$A$7:$R$38,2))</f>
        <v/>
      </c>
      <c r="D49" s="79"/>
      <c r="E49" s="106" t="str">
        <f>UPPER(IF($D49="","",VLOOKUP($D49,'[1]m glavni turnir žrebna lista'!$A$7:$R$38,3)))</f>
        <v/>
      </c>
      <c r="F49" s="106" t="str">
        <f>PROPER(IF($D49="","",VLOOKUP($D49,'[1]m glavni turnir žrebna lista'!$A$7:$R$38,4)))</f>
        <v/>
      </c>
      <c r="G49" s="106"/>
      <c r="H49" s="106" t="str">
        <f>IF($D49="","",VLOOKUP($D49,'[1]m glavni turnir žrebna lista'!$A$7:$R$38,5))</f>
        <v/>
      </c>
      <c r="I49" s="107" t="str">
        <f>IF($D49="","",VLOOKUP($D49,'[1]m glavni turnir žrebna lista'!$A$7:$R$38,14))</f>
        <v/>
      </c>
      <c r="J49" s="108"/>
      <c r="K49" s="109"/>
      <c r="L49" s="81"/>
      <c r="M49" s="118"/>
      <c r="N49" s="83"/>
      <c r="O49" s="122"/>
      <c r="P49" s="83"/>
      <c r="Q49" s="122"/>
      <c r="R49" s="87"/>
      <c r="S49" s="152"/>
      <c r="T49" s="143"/>
      <c r="U49" s="144" t="str">
        <f>IF($D49="","",VLOOKUP($D49,'[1]m glavni turnir žrebna lista'!$A$7:$R$38,2))</f>
        <v/>
      </c>
      <c r="V49" s="138">
        <v>5</v>
      </c>
      <c r="W49" s="138" t="str">
        <f>UPPER(IF($D$15="","",VLOOKUP($D$15,'[1]m glavni turnir žrebna lista'!$A$7:$R$38,3)))</f>
        <v/>
      </c>
      <c r="X49" s="138" t="str">
        <f>PROPER(IF($D$15="","",VLOOKUP($D$15,'[1]m glavni turnir žrebna lista'!$A$7:$R$38,4)))</f>
        <v/>
      </c>
      <c r="Y49" s="134" t="str">
        <f>IF(W49="","",IF($U$16&lt;&gt;$U$15,"",IF($J$17="bb",1,IF($J$17="","0",$I$17))))</f>
        <v/>
      </c>
      <c r="Z49" s="134" t="str">
        <f>IF($W$45="","",IF($U$18&lt;&gt;$U$15,"",IF($L$19="bb",1,IF($L$19="","0",$K$20))))</f>
        <v/>
      </c>
      <c r="AA49" s="134" t="str">
        <f>IF($W$45="","",IF($U$14&lt;&gt;$U$15,"",IF($N$15="bb",1,IF($N$15="","0",$M$10))))</f>
        <v/>
      </c>
      <c r="AB49" s="134" t="str">
        <f>IF($W$45="","",IF($U$22&lt;&gt;$U$15,"",IF($P$23="bb",1,IF($P$23="","0",$O$30))))</f>
        <v/>
      </c>
      <c r="AC49" s="134" t="str">
        <f>IF($W$45="","",IF($U$38&lt;&gt;$U$15,"",IF($P$39="bb",1,IF($P$39="","0",$Q$54))))</f>
        <v/>
      </c>
      <c r="AD49" s="134"/>
      <c r="AE49" s="145">
        <f t="shared" si="3"/>
        <v>0</v>
      </c>
      <c r="AF49" s="136" t="str">
        <f>IF($C15="","",'m glavni 32'!$C$15)</f>
        <v/>
      </c>
      <c r="AG49" s="138" t="str">
        <f>UPPER(IF($D$15="","",VLOOKUP($D$15,'[1]m glavni turnir žrebna lista'!$A$7:$R$38,3)))</f>
        <v/>
      </c>
      <c r="AH49" s="138" t="str">
        <f>PROPER(IF($D$15="","",VLOOKUP($D$15,'[1]m glavni turnir žrebna lista'!$A$7:$R$38,4)))</f>
        <v/>
      </c>
      <c r="AI49" s="138" t="str">
        <f>UPPER(IF($D$15="","",VLOOKUP($D$15,'[1]m glavni turnir žrebna lista'!$A$7:$R$38,5)))</f>
        <v/>
      </c>
      <c r="AJ49" s="145">
        <f t="shared" si="4"/>
        <v>0</v>
      </c>
    </row>
    <row r="50" spans="1:36" s="88" customFormat="1" ht="9.6" customHeight="1" x14ac:dyDescent="0.2">
      <c r="A50" s="93"/>
      <c r="B50" s="94"/>
      <c r="C50" s="94"/>
      <c r="D50" s="110"/>
      <c r="E50" s="95"/>
      <c r="F50" s="95"/>
      <c r="G50" s="96"/>
      <c r="H50" s="81"/>
      <c r="I50" s="111"/>
      <c r="J50" s="97" t="s">
        <v>28</v>
      </c>
      <c r="K50" s="112"/>
      <c r="L50" s="99" t="s">
        <v>34</v>
      </c>
      <c r="M50" s="124">
        <f>IF(OR(K50="a",K50="as"),K48,IF(OR(K50="b",K50="bs"),K52,))</f>
        <v>0</v>
      </c>
      <c r="N50" s="83"/>
      <c r="O50" s="122"/>
      <c r="P50" s="83"/>
      <c r="Q50" s="122"/>
      <c r="R50" s="87"/>
      <c r="S50" s="152"/>
      <c r="T50" s="143"/>
      <c r="U50" s="144" t="str">
        <f>IF(OR(K50="a",K50="as"),U48,IF(OR(K50="b",K50="bs"),U52,""))</f>
        <v/>
      </c>
      <c r="V50" s="138">
        <v>6</v>
      </c>
      <c r="W50" s="138" t="str">
        <f>UPPER(IF($D$17="","",VLOOKUP($D$17,'[1]m glavni turnir žrebna lista'!$A$7:$R$38,3)))</f>
        <v/>
      </c>
      <c r="X50" s="138" t="str">
        <f>PROPER(IF($D$17="","",VLOOKUP($D$17,'[1]m glavni turnir žrebna lista'!$A$7:$R$38,4)))</f>
        <v/>
      </c>
      <c r="Y50" s="134" t="str">
        <f>IF(W50="","",IF($U$16&lt;&gt;$U$17,"",IF($J$17="bb",1,IF($J$17="","0",$I$15))))</f>
        <v/>
      </c>
      <c r="Z50" s="134" t="str">
        <f>IF($W$45="","",IF($U$18&lt;&gt;$U$17,"",IF($L$19="bb",1,IF($L$19="","0",$K$20))))</f>
        <v/>
      </c>
      <c r="AA50" s="134" t="str">
        <f>IF($W$45="","",IF($U$14&lt;&gt;$U$17,"",IF($N$15="bb",1,IF($N$15="","0",$M$10))))</f>
        <v/>
      </c>
      <c r="AB50" s="134" t="str">
        <f>IF($W$45="","",IF($U$22&lt;&gt;$U$17,"",IF($P$23="bb",1,IF($P$23="","0",$O$30))))</f>
        <v/>
      </c>
      <c r="AC50" s="134" t="str">
        <f>IF($W$45="","",IF($U$38&lt;&gt;$U$17,"",IF($P$39="bb",1,IF($P$39="","0",$Q$54))))</f>
        <v/>
      </c>
      <c r="AD50" s="134"/>
      <c r="AE50" s="145">
        <f t="shared" si="3"/>
        <v>0</v>
      </c>
      <c r="AF50" s="136" t="str">
        <f>IF($C17="","",'m glavni 32'!$C$17)</f>
        <v/>
      </c>
      <c r="AG50" s="138" t="str">
        <f>UPPER(IF($D$17="","",VLOOKUP($D$17,'[1]m glavni turnir žrebna lista'!$A$7:$R$38,3)))</f>
        <v/>
      </c>
      <c r="AH50" s="138" t="str">
        <f>PROPER(IF($D$17="","",VLOOKUP($D$17,'[1]m glavni turnir žrebna lista'!$A$7:$R$38,4)))</f>
        <v/>
      </c>
      <c r="AI50" s="138" t="str">
        <f>UPPER(IF($D$17="","",VLOOKUP($D$17,'[1]m glavni turnir žrebna lista'!$A$7:$R$38,5)))</f>
        <v/>
      </c>
      <c r="AJ50" s="145">
        <f t="shared" si="4"/>
        <v>0</v>
      </c>
    </row>
    <row r="51" spans="1:36" s="88" customFormat="1" ht="9.6" customHeight="1" x14ac:dyDescent="0.2">
      <c r="A51" s="93">
        <v>23</v>
      </c>
      <c r="B51" s="105" t="str">
        <f>IF($D51="","",VLOOKUP($D51,'[1]m glavni turnir žrebna lista'!$A$7:$R$38,17))</f>
        <v/>
      </c>
      <c r="C51" s="105" t="str">
        <f>IF($D51="","",VLOOKUP($D51,'[1]m glavni turnir žrebna lista'!$A$7:$R$38,2))</f>
        <v/>
      </c>
      <c r="D51" s="79"/>
      <c r="E51" s="106" t="str">
        <f>UPPER(IF($D51="","",VLOOKUP($D51,'[1]m glavni turnir žrebna lista'!$A$7:$R$38,3)))</f>
        <v/>
      </c>
      <c r="F51" s="106" t="str">
        <f>PROPER(IF($D51="","",VLOOKUP($D51,'[1]m glavni turnir žrebna lista'!$A$7:$R$38,4)))</f>
        <v/>
      </c>
      <c r="G51" s="106"/>
      <c r="H51" s="106" t="str">
        <f>IF($D51="","",VLOOKUP($D51,'[1]m glavni turnir žrebna lista'!$A$7:$R$38,5))</f>
        <v/>
      </c>
      <c r="I51" s="80" t="str">
        <f>IF($D51="","",VLOOKUP($D51,'[1]m glavni turnir žrebna lista'!$A$7:$R$38,14))</f>
        <v/>
      </c>
      <c r="J51" s="81"/>
      <c r="K51" s="117"/>
      <c r="L51" s="108"/>
      <c r="M51" s="115"/>
      <c r="N51" s="83"/>
      <c r="O51" s="122"/>
      <c r="P51" s="83"/>
      <c r="Q51" s="122"/>
      <c r="R51" s="87"/>
      <c r="S51" s="152"/>
      <c r="T51" s="143"/>
      <c r="U51" s="144" t="str">
        <f>IF($D51="","",VLOOKUP($D51,'[1]m glavni turnir žrebna lista'!$A$7:$R$38,2))</f>
        <v/>
      </c>
      <c r="V51" s="138">
        <v>7</v>
      </c>
      <c r="W51" s="138" t="str">
        <f>UPPER(IF($D$19="","",VLOOKUP($D$19,'[1]m glavni turnir žrebna lista'!$A$7:$R$38,3)))</f>
        <v/>
      </c>
      <c r="X51" s="138" t="str">
        <f>PROPER(IF($D$19="","",VLOOKUP($D$19,'[1]m glavni turnir žrebna lista'!$A$7:$R$38,4)))</f>
        <v/>
      </c>
      <c r="Y51" s="134" t="str">
        <f>IF(W51="","",IF($U$20&lt;&gt;$U$19,"",IF($J$21="bb",1,IF($J$21="","0",$I$21))))</f>
        <v/>
      </c>
      <c r="Z51" s="134" t="str">
        <f>IF($W$45="","",IF($U$18&lt;&gt;$U$19,"",IF($L$19="bb",1,IF($L$19="","0",$K$16))))</f>
        <v/>
      </c>
      <c r="AA51" s="134" t="str">
        <f>IF($W$45="","",IF($U$14&lt;&gt;$U$19,"",IF($N$15="bb",1,IF($N$15="","0",$M$10))))</f>
        <v/>
      </c>
      <c r="AB51" s="134" t="str">
        <f>IF($W$45="","",IF($U$22&lt;&gt;$U$19,"",IF($P$23="bb",1,IF($P$23="","0",$O$30))))</f>
        <v/>
      </c>
      <c r="AC51" s="134" t="str">
        <f>IF($W$45="","",IF($U$38&lt;&gt;$U$19,"",IF($P$39="bb",1,IF($P$39="","0",$Q$54))))</f>
        <v/>
      </c>
      <c r="AD51" s="134"/>
      <c r="AE51" s="145">
        <f t="shared" si="3"/>
        <v>0</v>
      </c>
      <c r="AF51" s="136" t="str">
        <f>IF($C19="","",'m glavni 32'!$C$19)</f>
        <v/>
      </c>
      <c r="AG51" s="138" t="str">
        <f>UPPER(IF($D$19="","",VLOOKUP($D$19,'[1]m glavni turnir žrebna lista'!$A$7:$R$38,3)))</f>
        <v/>
      </c>
      <c r="AH51" s="138" t="str">
        <f>PROPER(IF($D$19="","",VLOOKUP($D$19,'[1]m glavni turnir žrebna lista'!$A$7:$R$38,4)))</f>
        <v/>
      </c>
      <c r="AI51" s="138" t="str">
        <f>UPPER(IF($D$19="","",VLOOKUP($D$19,'[1]m glavni turnir žrebna lista'!$A$7:$R$38,5)))</f>
        <v/>
      </c>
      <c r="AJ51" s="145">
        <f t="shared" si="4"/>
        <v>0</v>
      </c>
    </row>
    <row r="52" spans="1:36" s="88" customFormat="1" ht="9.6" customHeight="1" x14ac:dyDescent="0.2">
      <c r="A52" s="93"/>
      <c r="B52" s="94"/>
      <c r="C52" s="94"/>
      <c r="D52" s="94"/>
      <c r="E52" s="95"/>
      <c r="F52" s="95"/>
      <c r="G52" s="96"/>
      <c r="H52" s="97" t="s">
        <v>28</v>
      </c>
      <c r="I52" s="98"/>
      <c r="J52" s="99" t="str">
        <f>UPPER(IF(OR(I52="a",I52="as"),E51,IF(OR(I52="b",I52="bs"),E53,)))</f>
        <v/>
      </c>
      <c r="K52" s="119">
        <f>IF(OR(I52="a",I52="as"),I51,IF(OR(I52="b",I52="bs"),I53,))</f>
        <v>0</v>
      </c>
      <c r="L52" s="81"/>
      <c r="M52" s="115"/>
      <c r="N52" s="83"/>
      <c r="O52" s="122"/>
      <c r="P52" s="83"/>
      <c r="Q52" s="122"/>
      <c r="R52" s="87"/>
      <c r="S52" s="153"/>
      <c r="U52" s="154" t="str">
        <f>IF(OR(I52="a",I52="as"),C51,IF(OR(I52="b",I52="bs"),C53,""))</f>
        <v/>
      </c>
      <c r="V52" s="138">
        <v>8</v>
      </c>
      <c r="W52" s="138" t="str">
        <f>UPPER(IF($D$21="","",VLOOKUP($D$21,'[1]m glavni turnir žrebna lista'!$A$7:$R$38,3)))</f>
        <v/>
      </c>
      <c r="X52" s="138" t="str">
        <f>PROPER(IF($D$21="","",VLOOKUP($D$21,'[1]m glavni turnir žrebna lista'!$A$7:$R$38,4)))</f>
        <v/>
      </c>
      <c r="Y52" s="134" t="str">
        <f>IF(W52="","",IF($U$20&lt;&gt;$U$21,"",IF($J$21="bb",1,IF($J$21="","0",$I$19))))</f>
        <v/>
      </c>
      <c r="Z52" s="134" t="str">
        <f>IF($W$45="","",IF($U$18&lt;&gt;$U$21,"",IF($L$19="bb",1,IF($L$19="","0",$K$16))))</f>
        <v/>
      </c>
      <c r="AA52" s="134" t="str">
        <f>IF($W$45="","",IF($U$14&lt;&gt;$U$21,"",IF($N$15="bb",1,IF($N$15="","0",$M$10))))</f>
        <v/>
      </c>
      <c r="AB52" s="134" t="str">
        <f>IF($W$45="","",IF($U$22&lt;&gt;$U$21,"",IF($P$23="bb",1,IF($P$23="","0",$O$30))))</f>
        <v/>
      </c>
      <c r="AC52" s="134" t="str">
        <f>IF($W$45="","",IF($U$38&lt;&gt;$U$21,"",IF($P$39="bb",1,IF($P$39="","0",$Q$54))))</f>
        <v/>
      </c>
      <c r="AD52" s="134"/>
      <c r="AE52" s="145">
        <f t="shared" si="3"/>
        <v>0</v>
      </c>
      <c r="AF52" s="136" t="str">
        <f>IF($C21="","",'m glavni 32'!$C$21)</f>
        <v/>
      </c>
      <c r="AG52" s="138" t="str">
        <f>UPPER(IF($D$21="","",VLOOKUP($D$21,'[1]m glavni turnir žrebna lista'!$A$7:$R$38,3)))</f>
        <v/>
      </c>
      <c r="AH52" s="138" t="str">
        <f>PROPER(IF($D$21="","",VLOOKUP($D$21,'[1]m glavni turnir žrebna lista'!$A$7:$R$38,4)))</f>
        <v/>
      </c>
      <c r="AI52" s="138" t="str">
        <f>UPPER(IF($D$21="","",VLOOKUP($D$21,'[1]m glavni turnir žrebna lista'!$A$7:$R$38,5)))</f>
        <v/>
      </c>
      <c r="AJ52" s="145">
        <f t="shared" si="4"/>
        <v>0</v>
      </c>
    </row>
    <row r="53" spans="1:36" s="88" customFormat="1" ht="9.6" customHeight="1" x14ac:dyDescent="0.2">
      <c r="A53" s="77">
        <v>24</v>
      </c>
      <c r="B53" s="78" t="str">
        <f>IF($D53="","",VLOOKUP($D53,'[1]m glavni turnir žrebna lista'!$A$7:$R$38,17))</f>
        <v/>
      </c>
      <c r="C53" s="78" t="str">
        <f>IF($D53="","",VLOOKUP($D53,'[1]m glavni turnir žrebna lista'!$A$7:$R$38,2))</f>
        <v/>
      </c>
      <c r="D53" s="79"/>
      <c r="E53" s="78" t="s">
        <v>169</v>
      </c>
      <c r="F53" s="78" t="s">
        <v>221</v>
      </c>
      <c r="G53" s="78"/>
      <c r="H53" s="78" t="str">
        <f>IF($D53="","",VLOOKUP($D53,'[1]m glavni turnir žrebna lista'!$A$7:$R$38,5))</f>
        <v/>
      </c>
      <c r="I53" s="107" t="str">
        <f>IF($D53="","",VLOOKUP($D53,'[1]m glavni turnir žrebna lista'!$A$7:$R$38,14))</f>
        <v/>
      </c>
      <c r="J53" s="108"/>
      <c r="K53" s="82"/>
      <c r="L53" s="81"/>
      <c r="M53" s="115"/>
      <c r="N53" s="83"/>
      <c r="O53" s="122"/>
      <c r="P53" s="83"/>
      <c r="Q53" s="122"/>
      <c r="R53" s="87"/>
      <c r="S53" s="153"/>
      <c r="U53" s="34" t="str">
        <f>IF($D53="","",VLOOKUP($D53,'[1]m glavni turnir žrebna lista'!$A$7:$R$38,2))</f>
        <v/>
      </c>
      <c r="V53" s="138">
        <v>9</v>
      </c>
      <c r="W53" s="138" t="str">
        <f>UPPER(IF($D$23="","",VLOOKUP($D$23,'[1]m glavni turnir žrebna lista'!$A$7:$R$38,3)))</f>
        <v/>
      </c>
      <c r="X53" s="138" t="str">
        <f>PROPER(IF($D$23="","",VLOOKUP($D$23,'[1]m glavni turnir žrebna lista'!$A$7:$R$38,4)))</f>
        <v/>
      </c>
      <c r="Y53" s="134" t="str">
        <f>IF(W53="","",IF($U$24&lt;&gt;$U$23,"",IF($J$25="bb",1,IF($J$25="","0",$I$25))))</f>
        <v/>
      </c>
      <c r="Z53" s="134" t="str">
        <f>IF($W$45="","",IF($U$26&lt;&gt;$U$23,"",IF($L$27="bb",1,IF($L$27="","0",$K$28))))</f>
        <v/>
      </c>
      <c r="AA53" s="134" t="str">
        <f>IF($W$45="","",IF($U$30&lt;&gt;$U$23,"",IF($N$31="bb",1,IF($N$31="","0",$M$34))))</f>
        <v/>
      </c>
      <c r="AB53" s="134" t="str">
        <f>IF($W$45="","",IF($U$22&lt;&gt;$U$23,"",IF($P$23="bb",1,IF($P$23="","0",$O$14))))</f>
        <v/>
      </c>
      <c r="AC53" s="134" t="str">
        <f>IF($W$45="","",IF($U$38&lt;&gt;$U$23,"",IF($P$39="bb",1,IF($P$39="","0",$Q$54))))</f>
        <v/>
      </c>
      <c r="AD53" s="134"/>
      <c r="AE53" s="145">
        <f t="shared" si="3"/>
        <v>0</v>
      </c>
      <c r="AF53" s="136" t="str">
        <f>IF($C23="","",'m glavni 32'!$C$23)</f>
        <v/>
      </c>
      <c r="AG53" s="138" t="str">
        <f>UPPER(IF($D$23="","",VLOOKUP($D$23,'[1]m glavni turnir žrebna lista'!$A$7:$R$38,3)))</f>
        <v/>
      </c>
      <c r="AH53" s="138" t="str">
        <f>PROPER(IF($D$23="","",VLOOKUP($D$23,'[1]m glavni turnir žrebna lista'!$A$7:$R$38,4)))</f>
        <v/>
      </c>
      <c r="AI53" s="138" t="str">
        <f>UPPER(IF($D$23="","",VLOOKUP($D$23,'[1]m glavni turnir žrebna lista'!$A$7:$R$38,5)))</f>
        <v/>
      </c>
      <c r="AJ53" s="145">
        <f t="shared" si="4"/>
        <v>0</v>
      </c>
    </row>
    <row r="54" spans="1:36" s="88" customFormat="1" ht="9.6" customHeight="1" x14ac:dyDescent="0.2">
      <c r="A54" s="93"/>
      <c r="B54" s="94"/>
      <c r="C54" s="94"/>
      <c r="D54" s="94"/>
      <c r="E54" s="121"/>
      <c r="F54" s="121"/>
      <c r="G54" s="126"/>
      <c r="H54" s="121"/>
      <c r="I54" s="111"/>
      <c r="J54" s="81"/>
      <c r="K54" s="82"/>
      <c r="L54" s="81"/>
      <c r="M54" s="115"/>
      <c r="N54" s="97" t="s">
        <v>28</v>
      </c>
      <c r="O54" s="112" t="s">
        <v>245</v>
      </c>
      <c r="P54" s="99" t="str">
        <f>UPPER(IF(OR(O54="a",O54="as"),N46,IF(OR(O54="b",O54="bs"),N62,)))</f>
        <v>MAČEK MATJAŽ</v>
      </c>
      <c r="Q54" s="129">
        <f>IF(OR(O54="a",O54="as"),O46,IF(OR(O54="b",O54="bs"),O62,))</f>
        <v>0</v>
      </c>
      <c r="R54" s="87"/>
      <c r="S54" s="153"/>
      <c r="U54" s="34" t="str">
        <f>IF(OR(O54="a",O54="as"),U46,IF(OR(O54="b",O54="bs"),U62,""))</f>
        <v/>
      </c>
      <c r="V54" s="138">
        <v>10</v>
      </c>
      <c r="W54" s="138" t="str">
        <f>UPPER(IF($D$25="","",VLOOKUP($D$25,'[1]m glavni turnir žrebna lista'!$A$7:$R$38,3)))</f>
        <v/>
      </c>
      <c r="X54" s="138" t="str">
        <f>PROPER(IF($D$25="","",VLOOKUP($D$25,'[1]m glavni turnir žrebna lista'!$A$7:$R$38,4)))</f>
        <v/>
      </c>
      <c r="Y54" s="134" t="str">
        <f>IF(W54="","",IF($U$24&lt;&gt;$U$25,"",IF($J$25="bb",1,IF($J$25="","0",$I$23))))</f>
        <v/>
      </c>
      <c r="Z54" s="134" t="str">
        <f>IF($W$45="","",IF($U$26&lt;&gt;$U$25,"",IF($L$27="bb",1,IF($L$27="","0",$K$28))))</f>
        <v/>
      </c>
      <c r="AA54" s="134" t="str">
        <f>IF($W$45="","",IF($U$30&lt;&gt;$U$25,"",IF($N$31="bb",1,IF($N$31="","0",$M$34))))</f>
        <v/>
      </c>
      <c r="AB54" s="134" t="str">
        <f>IF($W$45="","",IF($U$22&lt;&gt;$U$25,"",IF($P$23="bb",1,IF($P$23="","0",$O$14))))</f>
        <v/>
      </c>
      <c r="AC54" s="134" t="str">
        <f>IF($W$45="","",IF($U$38&lt;&gt;$U$25,"",IF($P$39="bb",1,IF($P$39="","0",$Q$54))))</f>
        <v/>
      </c>
      <c r="AD54" s="134"/>
      <c r="AE54" s="145">
        <f t="shared" si="3"/>
        <v>0</v>
      </c>
      <c r="AF54" s="136" t="str">
        <f>IF($C25="","",'m glavni 32'!$C$25)</f>
        <v/>
      </c>
      <c r="AG54" s="138" t="str">
        <f>UPPER(IF($D$25="","",VLOOKUP($D$25,'[1]m glavni turnir žrebna lista'!$A$7:$R$38,3)))</f>
        <v/>
      </c>
      <c r="AH54" s="138" t="str">
        <f>PROPER(IF($D$25="","",VLOOKUP($D$25,'[1]m glavni turnir žrebna lista'!$A$7:$R$38,4)))</f>
        <v/>
      </c>
      <c r="AI54" s="138" t="str">
        <f>UPPER(IF($D$25="","",VLOOKUP($D$25,'[1]m glavni turnir žrebna lista'!$A$7:$R$38,5)))</f>
        <v/>
      </c>
      <c r="AJ54" s="145">
        <f t="shared" si="4"/>
        <v>0</v>
      </c>
    </row>
    <row r="55" spans="1:36" s="88" customFormat="1" ht="9.6" customHeight="1" x14ac:dyDescent="0.2">
      <c r="A55" s="77">
        <v>25</v>
      </c>
      <c r="B55" s="78" t="str">
        <f>IF($D55="","",VLOOKUP($D55,'[1]m glavni turnir žrebna lista'!$A$7:$R$38,17))</f>
        <v/>
      </c>
      <c r="C55" s="78" t="str">
        <f>IF($D55="","",VLOOKUP($D55,'[1]m glavni turnir žrebna lista'!$A$7:$R$38,2))</f>
        <v/>
      </c>
      <c r="D55" s="79"/>
      <c r="E55" s="78" t="str">
        <f>UPPER(IF($D55="","",VLOOKUP($D55,'[1]m glavni turnir žrebna lista'!$A$7:$R$38,3)))</f>
        <v/>
      </c>
      <c r="F55" s="78" t="str">
        <f>PROPER(IF($D55="","",VLOOKUP($D55,'[1]m glavni turnir žrebna lista'!$A$7:$R$38,4)))</f>
        <v/>
      </c>
      <c r="G55" s="78"/>
      <c r="H55" s="78" t="str">
        <f>IF($D55="","",VLOOKUP($D55,'[1]m glavni turnir žrebna lista'!$A$7:$R$38,5))</f>
        <v/>
      </c>
      <c r="I55" s="80" t="str">
        <f>IF($D55="","",VLOOKUP($D55,'[1]m glavni turnir žrebna lista'!$A$7:$R$38,14))</f>
        <v/>
      </c>
      <c r="J55" s="81"/>
      <c r="K55" s="82"/>
      <c r="L55" s="81"/>
      <c r="M55" s="115"/>
      <c r="N55" s="83"/>
      <c r="O55" s="122"/>
      <c r="P55" s="108" t="s">
        <v>264</v>
      </c>
      <c r="Q55" s="84"/>
      <c r="R55" s="87"/>
      <c r="S55" s="153"/>
      <c r="U55" s="34" t="str">
        <f>IF($D55="","",VLOOKUP($D55,'[1]m glavni turnir žrebna lista'!$A$7:$R$38,2))</f>
        <v/>
      </c>
      <c r="V55" s="138">
        <v>11</v>
      </c>
      <c r="W55" s="138" t="str">
        <f>UPPER(IF($D$27="","",VLOOKUP($D$27,'[1]m glavni turnir žrebna lista'!$A$7:$R$38,3)))</f>
        <v/>
      </c>
      <c r="X55" s="138" t="str">
        <f>PROPER(IF($D$27="","",VLOOKUP($D$27,'[1]m glavni turnir žrebna lista'!$A$7:$R$38,4)))</f>
        <v/>
      </c>
      <c r="Y55" s="134" t="str">
        <f>IF(W55="","",IF($U$28&lt;&gt;$U$27,"",IF($J$29="bb",1,IF($J$29="","0",$I$29))))</f>
        <v/>
      </c>
      <c r="Z55" s="134" t="str">
        <f>IF($W$45="","",IF($U$26&lt;&gt;$U$27,"",IF($L$27="bb",1,IF($L$27="","0",$K$24))))</f>
        <v/>
      </c>
      <c r="AA55" s="134" t="str">
        <f>IF($W$45="","",IF($U$30&lt;&gt;$U$27,"",IF($N$31="bb",1,IF($N$31="","0",$M$34))))</f>
        <v/>
      </c>
      <c r="AB55" s="134" t="str">
        <f>IF($W$45="","",IF($U$22&lt;&gt;$U$27,"",IF($P$23="bb",1,IF($P$23="","0",$O$14))))</f>
        <v/>
      </c>
      <c r="AC55" s="134" t="str">
        <f>IF($W$45="","",IF($U$38&lt;&gt;$U$27,"",IF($P$39="bb",1,IF($P$39="","0",$Q$54))))</f>
        <v/>
      </c>
      <c r="AD55" s="134"/>
      <c r="AE55" s="145">
        <f t="shared" si="3"/>
        <v>0</v>
      </c>
      <c r="AF55" s="136" t="str">
        <f>IF($C27="","",'m glavni 32'!$C$27)</f>
        <v/>
      </c>
      <c r="AG55" s="138" t="str">
        <f>UPPER(IF($D$27="","",VLOOKUP($D$27,'[1]m glavni turnir žrebna lista'!$A$7:$R$38,3)))</f>
        <v/>
      </c>
      <c r="AH55" s="138" t="str">
        <f>PROPER(IF($D$27="","",VLOOKUP($D$27,'[1]m glavni turnir žrebna lista'!$A$7:$R$38,4)))</f>
        <v/>
      </c>
      <c r="AI55" s="138" t="str">
        <f>UPPER(IF($D$27="","",VLOOKUP($D$27,'[1]m glavni turnir žrebna lista'!$A$7:$R$38,5)))</f>
        <v/>
      </c>
      <c r="AJ55" s="145">
        <f t="shared" si="4"/>
        <v>0</v>
      </c>
    </row>
    <row r="56" spans="1:36" s="88" customFormat="1" ht="9.6" customHeight="1" x14ac:dyDescent="0.2">
      <c r="A56" s="93"/>
      <c r="B56" s="94"/>
      <c r="C56" s="94"/>
      <c r="D56" s="94"/>
      <c r="E56" s="95"/>
      <c r="F56" s="95"/>
      <c r="G56" s="96"/>
      <c r="H56" s="97" t="s">
        <v>28</v>
      </c>
      <c r="I56" s="98"/>
      <c r="J56" s="99" t="str">
        <f>UPPER(IF(OR(I56="a",I56="as"),E55,IF(OR(I56="b",I56="bs"),E57,)))</f>
        <v/>
      </c>
      <c r="K56" s="100">
        <f>IF(OR(I56="a",I56="as"),I55,IF(OR(I56="b",I56="bs"),I57,))</f>
        <v>0</v>
      </c>
      <c r="L56" s="81"/>
      <c r="M56" s="115"/>
      <c r="N56" s="83"/>
      <c r="O56" s="122"/>
      <c r="P56" s="83"/>
      <c r="Q56" s="84"/>
      <c r="R56" s="87"/>
      <c r="S56" s="153"/>
      <c r="U56" s="34" t="str">
        <f>IF(OR(I56="a",I56="as"),C55,IF(OR(I56="b",I56="bs"),C57,""))</f>
        <v/>
      </c>
      <c r="V56" s="138">
        <v>12</v>
      </c>
      <c r="W56" s="138" t="str">
        <f>UPPER(IF($D$29="","",VLOOKUP($D$29,'[1]m glavni turnir žrebna lista'!$A$7:$R$38,3)))</f>
        <v/>
      </c>
      <c r="X56" s="138" t="str">
        <f>PROPER(IF($D$29="","",VLOOKUP($D$29,'[1]m glavni turnir žrebna lista'!$A$7:$R$38,4)))</f>
        <v/>
      </c>
      <c r="Y56" s="134" t="str">
        <f>IF(W56="","",IF($U$28&lt;&gt;$U$29,"",IF($J$29="bb",1,IF($J$29="","0",$I$27))))</f>
        <v/>
      </c>
      <c r="Z56" s="134" t="str">
        <f>IF($W$45="","",IF($U$26&lt;&gt;$U$29,"",IF($L$27="bb",1,IF($L$27="","0",$K$24))))</f>
        <v/>
      </c>
      <c r="AA56" s="134" t="str">
        <f>IF($W$45="","",IF($U$30&lt;&gt;$U$29,"",IF($N$31="bb",1,IF($N$31="","0",$M$34))))</f>
        <v/>
      </c>
      <c r="AB56" s="134" t="str">
        <f>IF($W$45="","",IF($U$22&lt;&gt;$U$29,"",IF($P$23="bb",1,IF($P$23="","0",$O$14))))</f>
        <v/>
      </c>
      <c r="AC56" s="134" t="str">
        <f>IF($W$45="","",IF($U$38&lt;&gt;$U$29,"",IF($P$39="bb",1,IF($P$39="","0",$Q$54))))</f>
        <v/>
      </c>
      <c r="AD56" s="134"/>
      <c r="AE56" s="145">
        <f t="shared" si="3"/>
        <v>0</v>
      </c>
      <c r="AF56" s="136" t="str">
        <f>IF($C29="","",'m glavni 32'!$C$29)</f>
        <v/>
      </c>
      <c r="AG56" s="138" t="str">
        <f>UPPER(IF($D$29="","",VLOOKUP($D$29,'[1]m glavni turnir žrebna lista'!$A$7:$R$38,3)))</f>
        <v/>
      </c>
      <c r="AH56" s="138" t="str">
        <f>PROPER(IF($D$29="","",VLOOKUP($D$29,'[1]m glavni turnir žrebna lista'!$A$7:$R$38,4)))</f>
        <v/>
      </c>
      <c r="AI56" s="138" t="str">
        <f>UPPER(IF($D$29="","",VLOOKUP($D$29,'[1]m glavni turnir žrebna lista'!$A$7:$R$38,5)))</f>
        <v/>
      </c>
      <c r="AJ56" s="145">
        <f t="shared" si="4"/>
        <v>0</v>
      </c>
    </row>
    <row r="57" spans="1:36" s="88" customFormat="1" ht="9.6" customHeight="1" x14ac:dyDescent="0.2">
      <c r="A57" s="93">
        <v>26</v>
      </c>
      <c r="B57" s="105" t="str">
        <f>IF($D57="","",VLOOKUP($D57,'[1]m glavni turnir žrebna lista'!$A$7:$R$38,17))</f>
        <v/>
      </c>
      <c r="C57" s="105" t="str">
        <f>IF($D57="","",VLOOKUP($D57,'[1]m glavni turnir žrebna lista'!$A$7:$R$38,2))</f>
        <v/>
      </c>
      <c r="D57" s="79"/>
      <c r="E57" s="106" t="str">
        <f>UPPER(IF($D57="","",VLOOKUP($D57,'[1]m glavni turnir žrebna lista'!$A$7:$R$38,3)))</f>
        <v/>
      </c>
      <c r="F57" s="106" t="str">
        <f>PROPER(IF($D57="","",VLOOKUP($D57,'[1]m glavni turnir žrebna lista'!$A$7:$R$38,4)))</f>
        <v/>
      </c>
      <c r="G57" s="106"/>
      <c r="H57" s="106" t="str">
        <f>IF($D57="","",VLOOKUP($D57,'[1]m glavni turnir žrebna lista'!$A$7:$R$38,5))</f>
        <v/>
      </c>
      <c r="I57" s="107" t="str">
        <f>IF($D57="","",VLOOKUP($D57,'[1]m glavni turnir žrebna lista'!$A$7:$R$38,14))</f>
        <v/>
      </c>
      <c r="J57" s="108"/>
      <c r="K57" s="109"/>
      <c r="L57" s="81"/>
      <c r="M57" s="83"/>
      <c r="O57" s="122"/>
      <c r="P57" s="83"/>
      <c r="Q57" s="84"/>
      <c r="R57" s="87"/>
      <c r="S57" s="153"/>
      <c r="U57" s="34" t="str">
        <f>IF($D57="","",VLOOKUP($D57,'[1]m glavni turnir žrebna lista'!$A$7:$R$38,2))</f>
        <v/>
      </c>
      <c r="V57" s="138">
        <v>13</v>
      </c>
      <c r="W57" s="138" t="str">
        <f>UPPER(IF($D$31="","",VLOOKUP($D$31,'[1]m glavni turnir žrebna lista'!$A$7:$R$38,3)))</f>
        <v/>
      </c>
      <c r="X57" s="138" t="str">
        <f>PROPER(IF($D$31="","",VLOOKUP($D$31,'[1]m glavni turnir žrebna lista'!$A$7:$R$38,4)))</f>
        <v/>
      </c>
      <c r="Y57" s="134" t="str">
        <f>IF(W57="","",IF($U$32&lt;&gt;$U$31,"",IF($J$33="bb",1,IF($J$33="","0",$I$33))))</f>
        <v/>
      </c>
      <c r="Z57" s="134" t="str">
        <f>IF($W$45="","",IF($U$34&lt;&gt;$U$31,"",IF($L$35="bb",1,IF($L$35="","0",$K$36))))</f>
        <v/>
      </c>
      <c r="AA57" s="134" t="str">
        <f>IF($W$45="","",IF($U$30&lt;&gt;$U$31,"",IF($N$31="bb",1,IF($N$31="","0",$M$26))))</f>
        <v/>
      </c>
      <c r="AB57" s="134" t="str">
        <f>IF($W$45="","",IF($U$22&lt;&gt;$U$31,"",IF($P$23="bb",1,IF($P$23="","0",$O$14))))</f>
        <v/>
      </c>
      <c r="AC57" s="134" t="str">
        <f>IF($W$45="","",IF($U$38&lt;&gt;$U$31,"",IF($P$39="bb",1,IF($P$39="","0",$Q$54))))</f>
        <v/>
      </c>
      <c r="AD57" s="134"/>
      <c r="AE57" s="145">
        <f t="shared" si="3"/>
        <v>0</v>
      </c>
      <c r="AF57" s="136" t="str">
        <f>IF($C31="","",'m glavni 32'!$C$31)</f>
        <v/>
      </c>
      <c r="AG57" s="138" t="str">
        <f>UPPER(IF($D$31="","",VLOOKUP($D$31,'[1]m glavni turnir žrebna lista'!$A$7:$R$38,3)))</f>
        <v/>
      </c>
      <c r="AH57" s="138" t="str">
        <f>PROPER(IF($D$31="","",VLOOKUP($D$31,'[1]m glavni turnir žrebna lista'!$A$7:$R$38,4)))</f>
        <v/>
      </c>
      <c r="AI57" s="138" t="str">
        <f>UPPER(IF($D$31="","",VLOOKUP($D$31,'[1]m glavni turnir žrebna lista'!$A$7:$R$38,5)))</f>
        <v/>
      </c>
      <c r="AJ57" s="145">
        <f t="shared" si="4"/>
        <v>0</v>
      </c>
    </row>
    <row r="58" spans="1:36" s="88" customFormat="1" ht="9.6" customHeight="1" x14ac:dyDescent="0.2">
      <c r="A58" s="93"/>
      <c r="B58" s="94"/>
      <c r="C58" s="94"/>
      <c r="D58" s="110"/>
      <c r="E58" s="95"/>
      <c r="F58" s="95"/>
      <c r="G58" s="96"/>
      <c r="H58" s="95"/>
      <c r="I58" s="111"/>
      <c r="J58" s="97" t="s">
        <v>28</v>
      </c>
      <c r="K58" s="112"/>
      <c r="L58" s="99" t="str">
        <f>UPPER(IF(OR(K58="a",K58="as"),J56,IF(OR(K58="b",K58="bs"),J60,)))</f>
        <v/>
      </c>
      <c r="M58" s="113">
        <f>IF(OR(K58="a",K58="as"),K56,IF(OR(K58="b",K58="bs"),K60,))</f>
        <v>0</v>
      </c>
      <c r="N58" s="83"/>
      <c r="O58" s="122"/>
      <c r="P58" s="83"/>
      <c r="Q58" s="84"/>
      <c r="R58" s="87"/>
      <c r="S58" s="153"/>
      <c r="U58" s="34" t="str">
        <f>IF(OR(K58="a",K58="as"),U56,IF(OR(K58="b",K58="bs"),U60,""))</f>
        <v/>
      </c>
      <c r="V58" s="138">
        <v>14</v>
      </c>
      <c r="W58" s="138" t="str">
        <f>UPPER(IF($D$33="","",VLOOKUP($D$33,'[1]m glavni turnir žrebna lista'!$A$7:$R$38,3)))</f>
        <v/>
      </c>
      <c r="X58" s="138" t="str">
        <f>PROPER(IF($D$33="","",VLOOKUP($D$33,'[1]m glavni turnir žrebna lista'!$A$7:$R$38,4)))</f>
        <v/>
      </c>
      <c r="Y58" s="134" t="str">
        <f>IF(W58="","",IF($U$32&lt;&gt;$U$33,"",IF($J$33="bb",1,IF($J$33="","0",$I$31))))</f>
        <v/>
      </c>
      <c r="Z58" s="134" t="str">
        <f>IF($W$45="","",IF($U$34&lt;&gt;$U$33,"",IF($L$35="bb",1,IF($L$35="","0",$K$36))))</f>
        <v/>
      </c>
      <c r="AA58" s="134" t="str">
        <f>IF($W$45="","",IF($U$30&lt;&gt;$U$33,"",IF($N$31="bb",1,IF($N$31="","0",$M$26))))</f>
        <v/>
      </c>
      <c r="AB58" s="134" t="str">
        <f>IF($W$45="","",IF($U$22&lt;&gt;$U$33,"",IF($P$23="bb",1,IF($P$23="","0",$O$14))))</f>
        <v/>
      </c>
      <c r="AC58" s="134" t="str">
        <f>IF($W$45="","",IF($U$38&lt;&gt;$U$33,"",IF($P$39="bb",1,IF($P$39="","0",$Q$54))))</f>
        <v/>
      </c>
      <c r="AD58" s="134"/>
      <c r="AE58" s="145">
        <f t="shared" si="3"/>
        <v>0</v>
      </c>
      <c r="AF58" s="136" t="str">
        <f>IF($C33="","",'m glavni 32'!$C$33)</f>
        <v/>
      </c>
      <c r="AG58" s="138" t="str">
        <f>UPPER(IF($D$33="","",VLOOKUP($D$33,'[1]m glavni turnir žrebna lista'!$A$7:$R$38,3)))</f>
        <v/>
      </c>
      <c r="AH58" s="138" t="str">
        <f>PROPER(IF($D$33="","",VLOOKUP($D$33,'[1]m glavni turnir žrebna lista'!$A$7:$R$38,4)))</f>
        <v/>
      </c>
      <c r="AI58" s="138" t="str">
        <f>UPPER(IF($D$33="","",VLOOKUP($D$33,'[1]m glavni turnir žrebna lista'!$A$7:$R$38,5)))</f>
        <v/>
      </c>
      <c r="AJ58" s="145">
        <f t="shared" si="4"/>
        <v>0</v>
      </c>
    </row>
    <row r="59" spans="1:36" s="88" customFormat="1" ht="9.6" customHeight="1" x14ac:dyDescent="0.2">
      <c r="A59" s="93">
        <v>27</v>
      </c>
      <c r="B59" s="105" t="str">
        <f>IF($D59="","",VLOOKUP($D59,'[1]m glavni turnir žrebna lista'!$A$7:$R$38,17))</f>
        <v/>
      </c>
      <c r="C59" s="105" t="str">
        <f>IF($D59="","",VLOOKUP($D59,'[1]m glavni turnir žrebna lista'!$A$7:$R$38,2))</f>
        <v/>
      </c>
      <c r="D59" s="79"/>
      <c r="E59" s="106" t="str">
        <f>UPPER(IF($D59="","",VLOOKUP($D59,'[1]m glavni turnir žrebna lista'!$A$7:$R$38,3)))</f>
        <v/>
      </c>
      <c r="F59" s="106" t="str">
        <f>PROPER(IF($D59="","",VLOOKUP($D59,'[1]m glavni turnir žrebna lista'!$A$7:$R$38,4)))</f>
        <v/>
      </c>
      <c r="G59" s="106"/>
      <c r="H59" s="106" t="str">
        <f>IF($D59="","",VLOOKUP($D59,'[1]m glavni turnir žrebna lista'!$A$7:$R$38,5))</f>
        <v/>
      </c>
      <c r="I59" s="80" t="str">
        <f>IF($D59="","",VLOOKUP($D59,'[1]m glavni turnir žrebna lista'!$A$7:$R$38,14))</f>
        <v/>
      </c>
      <c r="J59" s="81"/>
      <c r="K59" s="117"/>
      <c r="L59" s="108"/>
      <c r="M59" s="118"/>
      <c r="N59" s="83"/>
      <c r="O59" s="122"/>
      <c r="P59" s="83"/>
      <c r="Q59" s="84"/>
      <c r="R59" s="155"/>
      <c r="S59" s="153"/>
      <c r="U59" s="34" t="str">
        <f>IF($D59="","",VLOOKUP($D59,'[1]m glavni turnir žrebna lista'!$A$7:$R$38,2))</f>
        <v/>
      </c>
      <c r="V59" s="138">
        <v>15</v>
      </c>
      <c r="W59" s="138" t="str">
        <f>UPPER(IF($D$35="","",VLOOKUP($D$35,'[1]m glavni turnir žrebna lista'!$A$7:$R$38,3)))</f>
        <v/>
      </c>
      <c r="X59" s="138" t="str">
        <f>PROPER(IF($D$35="","",VLOOKUP($D$35,'[1]m glavni turnir žrebna lista'!$A$7:$R$38,4)))</f>
        <v/>
      </c>
      <c r="Y59" s="134" t="str">
        <f>IF(W59="","",IF($U$36&lt;&gt;$U$35,"",IF($J$37="bb",1,IF($J$37="","0",$I$37))))</f>
        <v/>
      </c>
      <c r="Z59" s="134" t="str">
        <f>IF($W$45="","",IF($U$34&lt;&gt;$U$35,"",IF($L$35="bb",1,IF($L$35="","0",$K$32))))</f>
        <v/>
      </c>
      <c r="AA59" s="134" t="str">
        <f>IF($W$45="","",IF($U$30&lt;&gt;$U$35,"",IF($N$31="bb",1,IF($N$31="","0",$M$26))))</f>
        <v/>
      </c>
      <c r="AB59" s="134" t="str">
        <f>IF($W$45="","",IF($U$22&lt;&gt;$U$35,"",IF($P$23="bb",1,IF($P$23="","0",$O$14))))</f>
        <v/>
      </c>
      <c r="AC59" s="134" t="str">
        <f>IF($W$45="","",IF($U$38&lt;&gt;$U$35,"",IF($P$39="bb",1,IF($P$39="","0",$Q$54))))</f>
        <v/>
      </c>
      <c r="AD59" s="134"/>
      <c r="AE59" s="145">
        <f t="shared" si="3"/>
        <v>0</v>
      </c>
      <c r="AF59" s="136" t="str">
        <f>IF($C35="","",'m glavni 32'!$C$35)</f>
        <v/>
      </c>
      <c r="AG59" s="138" t="str">
        <f>UPPER(IF($D$35="","",VLOOKUP($D$35,'[1]m glavni turnir žrebna lista'!$A$7:$R$38,3)))</f>
        <v/>
      </c>
      <c r="AH59" s="138" t="str">
        <f>PROPER(IF($D$35="","",VLOOKUP($D$35,'[1]m glavni turnir žrebna lista'!$A$7:$R$38,4)))</f>
        <v/>
      </c>
      <c r="AI59" s="138" t="str">
        <f>UPPER(IF($D$35="","",VLOOKUP($D$35,'[1]m glavni turnir žrebna lista'!$A$7:$R$38,5)))</f>
        <v/>
      </c>
      <c r="AJ59" s="145">
        <f t="shared" si="4"/>
        <v>0</v>
      </c>
    </row>
    <row r="60" spans="1:36" s="88" customFormat="1" ht="9.6" customHeight="1" x14ac:dyDescent="0.2">
      <c r="A60" s="93"/>
      <c r="B60" s="94"/>
      <c r="C60" s="94"/>
      <c r="D60" s="110"/>
      <c r="E60" s="95"/>
      <c r="F60" s="95"/>
      <c r="G60" s="96"/>
      <c r="H60" s="97" t="s">
        <v>28</v>
      </c>
      <c r="I60" s="98"/>
      <c r="J60" s="99" t="str">
        <f>UPPER(IF(OR(I60="a",I60="as"),E59,IF(OR(I60="b",I60="bs"),E61,)))</f>
        <v/>
      </c>
      <c r="K60" s="119">
        <f>IF(OR(I60="a",I60="as"),I59,IF(OR(I60="b",I60="bs"),I61,))</f>
        <v>0</v>
      </c>
      <c r="L60" s="81"/>
      <c r="M60" s="118"/>
      <c r="N60" s="83"/>
      <c r="O60" s="122"/>
      <c r="P60" s="611"/>
      <c r="Q60" s="612"/>
      <c r="R60" s="87"/>
      <c r="S60" s="153"/>
      <c r="U60" s="34" t="str">
        <f>IF(OR(I60="a",I60="as"),C59,IF(OR(I60="b",I60="bs"),C61,""))</f>
        <v/>
      </c>
      <c r="V60" s="138">
        <v>16</v>
      </c>
      <c r="W60" s="138" t="str">
        <f>UPPER(IF($D$37="","",VLOOKUP($D$37,'[1]m glavni turnir žrebna lista'!$A$7:$R$38,3)))</f>
        <v/>
      </c>
      <c r="X60" s="138" t="str">
        <f>PROPER(IF($D$37="","",VLOOKUP($D$37,'[1]m glavni turnir žrebna lista'!$A$7:$R$38,4)))</f>
        <v/>
      </c>
      <c r="Y60" s="134" t="str">
        <f>IF(W60="","",IF($U$36&lt;&gt;$U$37,"",IF($J$37="bb",1,IF($J$37="","0",$I$35))))</f>
        <v/>
      </c>
      <c r="Z60" s="134" t="str">
        <f>IF($W$45="","",IF($U$34&lt;&gt;$U$37,"",IF($L$35="bb",1,IF($L$35="","0",$K$32))))</f>
        <v/>
      </c>
      <c r="AA60" s="134" t="str">
        <f>IF($W$45="","",IF($U$30&lt;&gt;$U$37,"",IF($N$31="bb",1,IF($N$31="","0",$M$26))))</f>
        <v/>
      </c>
      <c r="AB60" s="134" t="str">
        <f>IF($W$45="","",IF($U$22&lt;&gt;$U$37,"",IF($P$23="bb",1,IF($P$23="","0",$O$14))))</f>
        <v/>
      </c>
      <c r="AC60" s="134" t="str">
        <f>IF($W$45="","",IF($U$38&lt;&gt;$U$37,"",IF($P$39="bb",1,IF($P$39="","0",$Q$54))))</f>
        <v/>
      </c>
      <c r="AD60" s="134"/>
      <c r="AE60" s="145">
        <f t="shared" si="3"/>
        <v>0</v>
      </c>
      <c r="AF60" s="136" t="str">
        <f>IF($C37="","",'m glavni 32'!$C$37)</f>
        <v/>
      </c>
      <c r="AG60" s="138" t="str">
        <f>UPPER(IF($D$37="","",VLOOKUP($D$37,'[1]m glavni turnir žrebna lista'!$A$7:$R$38,3)))</f>
        <v/>
      </c>
      <c r="AH60" s="138" t="str">
        <f>PROPER(IF($D$37="","",VLOOKUP($D$37,'[1]m glavni turnir žrebna lista'!$A$7:$R$38,4)))</f>
        <v/>
      </c>
      <c r="AI60" s="138" t="str">
        <f>UPPER(IF($D$37="","",VLOOKUP($D$37,'[1]m glavni turnir žrebna lista'!$A$7:$R$38,5)))</f>
        <v/>
      </c>
      <c r="AJ60" s="145">
        <f t="shared" si="4"/>
        <v>0</v>
      </c>
    </row>
    <row r="61" spans="1:36" s="88" customFormat="1" ht="9.6" customHeight="1" x14ac:dyDescent="0.2">
      <c r="A61" s="93">
        <v>28</v>
      </c>
      <c r="B61" s="105" t="str">
        <f>IF($D61="","",VLOOKUP($D61,'[1]m glavni turnir žrebna lista'!$A$7:$R$38,17))</f>
        <v/>
      </c>
      <c r="C61" s="105" t="str">
        <f>IF($D61="","",VLOOKUP($D61,'[1]m glavni turnir žrebna lista'!$A$7:$R$38,2))</f>
        <v/>
      </c>
      <c r="D61" s="79"/>
      <c r="E61" s="106" t="str">
        <f>UPPER(IF($D61="","",VLOOKUP($D61,'[1]m glavni turnir žrebna lista'!$A$7:$R$38,3)))</f>
        <v/>
      </c>
      <c r="F61" s="106" t="str">
        <f>PROPER(IF($D61="","",VLOOKUP($D61,'[1]m glavni turnir žrebna lista'!$A$7:$R$38,4)))</f>
        <v/>
      </c>
      <c r="G61" s="106"/>
      <c r="H61" s="106" t="str">
        <f>IF($D61="","",VLOOKUP($D61,'[1]m glavni turnir žrebna lista'!$A$7:$R$38,5))</f>
        <v/>
      </c>
      <c r="I61" s="107" t="str">
        <f>IF($D61="","",VLOOKUP($D61,'[1]m glavni turnir žrebna lista'!$A$7:$R$38,14))</f>
        <v/>
      </c>
      <c r="J61" s="108"/>
      <c r="K61" s="82"/>
      <c r="L61" s="81"/>
      <c r="M61" s="118"/>
      <c r="N61" s="83"/>
      <c r="O61" s="156"/>
      <c r="P61" s="611" t="s">
        <v>35</v>
      </c>
      <c r="Q61" s="613"/>
      <c r="R61" s="87"/>
      <c r="S61" s="153"/>
      <c r="U61" s="34" t="str">
        <f>IF($D61="","",VLOOKUP($D61,'[1]m glavni turnir žrebna lista'!$A$7:$R$38,2))</f>
        <v/>
      </c>
      <c r="V61" s="138">
        <v>17</v>
      </c>
      <c r="W61" s="138" t="str">
        <f>UPPER(IF($D$39="","",VLOOKUP($D$39,'[1]m glavni turnir žrebna lista'!$A$7:$R$38,3)))</f>
        <v/>
      </c>
      <c r="X61" s="138" t="str">
        <f>PROPER(IF($D$39="","",VLOOKUP($D$39,'[1]m glavni turnir žrebna lista'!$A$7:$R$38,4)))</f>
        <v/>
      </c>
      <c r="Y61" s="134" t="str">
        <f>IF(W61="","",IF($U$40&lt;&gt;$U$39,"",IF($J$41="bb",1,IF($J$41="","0",$I$41))))</f>
        <v/>
      </c>
      <c r="Z61" s="134" t="str">
        <f>IF($W$45="","",IF($U$42&lt;&gt;$U$39,"",IF($L$43="bb",1,IF($L$43="","0",$K$44))))</f>
        <v/>
      </c>
      <c r="AA61" s="134" t="str">
        <f>IF($W$45="","",IF($U$46&lt;&gt;$U$39,"",IF($N$47="bb",1,IF($N$47="","0",$M$50))))</f>
        <v/>
      </c>
      <c r="AB61" s="134" t="str">
        <f>IF($W$45="","",IF($U$54&lt;&gt;$U$39,"",IF($P$55="bb",1,IF($P$55="","0",$O$62))))</f>
        <v/>
      </c>
      <c r="AC61" s="134" t="str">
        <f>IF($W$45="","",IF($U$38&lt;&gt;$U$39,"",IF($P$39="bb",1,IF($P$39="","0",$Q$22))))</f>
        <v/>
      </c>
      <c r="AD61" s="134"/>
      <c r="AE61" s="145">
        <f t="shared" si="3"/>
        <v>0</v>
      </c>
      <c r="AF61" s="136" t="str">
        <f>IF($C39="","",'m glavni 32'!$C$39)</f>
        <v/>
      </c>
      <c r="AG61" s="138" t="str">
        <f>UPPER(IF($D$39="","",VLOOKUP($D$39,'[1]m glavni turnir žrebna lista'!$A$7:$R$38,3)))</f>
        <v/>
      </c>
      <c r="AH61" s="138" t="str">
        <f>PROPER(IF($D$39="","",VLOOKUP($D$39,'[1]m glavni turnir žrebna lista'!$A$7:$R$38,4)))</f>
        <v/>
      </c>
      <c r="AI61" s="138" t="str">
        <f>UPPER(IF($D$39="","",VLOOKUP($D$39,'[1]m glavni turnir žrebna lista'!$A$7:$R$38,5)))</f>
        <v/>
      </c>
      <c r="AJ61" s="145">
        <f t="shared" si="4"/>
        <v>0</v>
      </c>
    </row>
    <row r="62" spans="1:36" s="88" customFormat="1" ht="9.6" customHeight="1" x14ac:dyDescent="0.2">
      <c r="A62" s="93"/>
      <c r="B62" s="94"/>
      <c r="C62" s="94"/>
      <c r="D62" s="110"/>
      <c r="E62" s="81"/>
      <c r="F62" s="81"/>
      <c r="G62" s="120"/>
      <c r="H62" s="121"/>
      <c r="I62" s="111"/>
      <c r="J62" s="81"/>
      <c r="K62" s="82"/>
      <c r="L62" s="97" t="s">
        <v>28</v>
      </c>
      <c r="M62" s="112" t="s">
        <v>239</v>
      </c>
      <c r="N62" s="99" t="str">
        <f>UPPER(IF(OR(M62="a",M62="as"),L58,IF(OR(M62="b",M62="bs"),L66,)))</f>
        <v>MAČEK MATJAŽ</v>
      </c>
      <c r="O62" s="150">
        <f>IF(OR(M62="a",M62="as"),M58,IF(OR(M62="b",M62="bs"),M66,))</f>
        <v>0</v>
      </c>
      <c r="P62" s="611"/>
      <c r="Q62" s="613"/>
      <c r="R62" s="157" t="str">
        <f>IF($R$63&gt;=310,1,IF($R$63&gt;=220,2,IF($R$63&gt;=10,3,"")))</f>
        <v/>
      </c>
      <c r="S62" s="153"/>
      <c r="U62" s="34" t="str">
        <f>IF(OR(M62="a",M62="as"),U58,IF(OR(M62="b",M62="bs"),U66,""))</f>
        <v/>
      </c>
      <c r="V62" s="138">
        <v>18</v>
      </c>
      <c r="W62" s="138" t="str">
        <f>UPPER(IF($D$41="","",VLOOKUP($D$41,'[1]m glavni turnir žrebna lista'!$A$7:$R$38,3)))</f>
        <v/>
      </c>
      <c r="X62" s="138" t="str">
        <f>PROPER(IF($D$41="","",VLOOKUP($D$41,'[1]m glavni turnir žrebna lista'!$A$7:$R$38,4)))</f>
        <v/>
      </c>
      <c r="Y62" s="134" t="str">
        <f>IF(W62="","",IF($U$40&lt;&gt;$U$41,"",IF($J$41="bb",1,IF($J$41="","0",$I$39))))</f>
        <v/>
      </c>
      <c r="Z62" s="134" t="str">
        <f>IF($W$45="","",IF($U$42&lt;&gt;$U$41,"",IF($L$43="bb",1,IF($L$43="","0",$K$44))))</f>
        <v/>
      </c>
      <c r="AA62" s="134" t="str">
        <f>IF($W$45="","",IF($U$46&lt;&gt;$U$41,"",IF($N$47="bb",1,IF($N$47="","0",$M$50))))</f>
        <v/>
      </c>
      <c r="AB62" s="134" t="str">
        <f>IF($W$45="","",IF($U$54&lt;&gt;$U$41,"",IF($P$55="bb",1,IF($P$55="","0",$O$62))))</f>
        <v/>
      </c>
      <c r="AC62" s="134" t="str">
        <f>IF($W$45="","",IF($U$38&lt;&gt;$U$41,"",IF($P$39="bb",1,IF($P$39="","0",$Q$22))))</f>
        <v/>
      </c>
      <c r="AD62" s="134"/>
      <c r="AE62" s="145">
        <f t="shared" si="3"/>
        <v>0</v>
      </c>
      <c r="AF62" s="136" t="str">
        <f>IF($C41="","",'m glavni 32'!$C$41)</f>
        <v/>
      </c>
      <c r="AG62" s="138" t="str">
        <f>UPPER(IF($D$41="","",VLOOKUP($D$41,'[1]m glavni turnir žrebna lista'!$A$7:$R$38,3)))</f>
        <v/>
      </c>
      <c r="AH62" s="138" t="str">
        <f>PROPER(IF($D$41="","",VLOOKUP($D$41,'[1]m glavni turnir žrebna lista'!$A$7:$R$38,4)))</f>
        <v/>
      </c>
      <c r="AI62" s="138" t="str">
        <f>UPPER(IF($D$41="","",VLOOKUP($D$41,'[1]m glavni turnir žrebna lista'!$A$7:$R$38,5)))</f>
        <v/>
      </c>
      <c r="AJ62" s="145">
        <f t="shared" si="4"/>
        <v>0</v>
      </c>
    </row>
    <row r="63" spans="1:36" s="88" customFormat="1" ht="9.6" customHeight="1" x14ac:dyDescent="0.2">
      <c r="A63" s="93">
        <v>29</v>
      </c>
      <c r="B63" s="105" t="str">
        <f>IF($D63="","",VLOOKUP($D63,'[1]m glavni turnir žrebna lista'!$A$7:$R$38,17))</f>
        <v/>
      </c>
      <c r="C63" s="105" t="str">
        <f>IF($D63="","",VLOOKUP($D63,'[1]m glavni turnir žrebna lista'!$A$7:$R$38,2))</f>
        <v/>
      </c>
      <c r="D63" s="79"/>
      <c r="E63" s="106" t="str">
        <f>UPPER(IF($D63="","",VLOOKUP($D63,'[1]m glavni turnir žrebna lista'!$A$7:$R$38,3)))</f>
        <v/>
      </c>
      <c r="F63" s="106" t="str">
        <f>PROPER(IF($D63="","",VLOOKUP($D63,'[1]m glavni turnir žrebna lista'!$A$7:$R$38,4)))</f>
        <v/>
      </c>
      <c r="G63" s="106"/>
      <c r="H63" s="106" t="str">
        <f>IF($D63="","",VLOOKUP($D63,'[1]m glavni turnir žrebna lista'!$A$7:$R$38,5))</f>
        <v/>
      </c>
      <c r="I63" s="80" t="str">
        <f>IF($D63="","",VLOOKUP($D63,'[1]m glavni turnir žrebna lista'!$A$7:$R$38,14))</f>
        <v/>
      </c>
      <c r="J63" s="81"/>
      <c r="K63" s="82"/>
      <c r="L63" s="81"/>
      <c r="M63" s="118"/>
      <c r="N63" s="108"/>
      <c r="O63" s="115"/>
      <c r="P63" s="158" t="s">
        <v>36</v>
      </c>
      <c r="Q63" s="159">
        <f>MIN(J4,R62)</f>
        <v>1</v>
      </c>
      <c r="R63" s="157">
        <f>SUM(LARGE(H72:H79,{1}),LARGE(H72:H79,{2}),LARGE(H72:H79,{3}),LARGE(H72:H79,{4}))</f>
        <v>0</v>
      </c>
      <c r="S63" s="153"/>
      <c r="U63" s="34" t="str">
        <f>IF($D63="","",VLOOKUP($D63,'[1]m glavni turnir žrebna lista'!$A$7:$R$38,2))</f>
        <v/>
      </c>
      <c r="V63" s="138">
        <v>19</v>
      </c>
      <c r="W63" s="138" t="str">
        <f>UPPER(IF($D$43="","",VLOOKUP($D$43,'[1]m glavni turnir žrebna lista'!$A$7:$R$38,3)))</f>
        <v/>
      </c>
      <c r="X63" s="138" t="str">
        <f>PROPER(IF($D$43="","",VLOOKUP($D$43,'[1]m glavni turnir žrebna lista'!$A$7:$R$38,4)))</f>
        <v/>
      </c>
      <c r="Y63" s="134" t="str">
        <f>IF(W63="","",IF($U$44&lt;&gt;$U$43,"",IF($J$45="bb",1,IF($J$45="","0",$I$45))))</f>
        <v/>
      </c>
      <c r="Z63" s="134" t="str">
        <f>IF($W$45="","",IF($U$42&lt;&gt;$U$43,"",IF($L$43="bb",1,IF($L$43="","0",$K$40))))</f>
        <v/>
      </c>
      <c r="AA63" s="134" t="str">
        <f>IF($W$45="","",IF($U$46&lt;&gt;$U$43,"",IF($N$47="bb",1,IF($N$47="","0",$M$50))))</f>
        <v/>
      </c>
      <c r="AB63" s="134" t="str">
        <f>IF($W$45="","",IF($U$54&lt;&gt;$U$43,"",IF($P$55="bb",1,IF($P$55="","0",$O$62))))</f>
        <v/>
      </c>
      <c r="AC63" s="134" t="str">
        <f>IF($W$45="","",IF($U$38&lt;&gt;$U$43,"",IF($P$39="bb",1,IF($P$39="","0",$Q$22))))</f>
        <v/>
      </c>
      <c r="AD63" s="134"/>
      <c r="AE63" s="145">
        <f t="shared" si="3"/>
        <v>0</v>
      </c>
      <c r="AF63" s="136" t="str">
        <f>IF($C43="","",'m glavni 32'!$C$43)</f>
        <v/>
      </c>
      <c r="AG63" s="138" t="str">
        <f>UPPER(IF($D$43="","",VLOOKUP($D$43,'[1]m glavni turnir žrebna lista'!$A$7:$R$38,3)))</f>
        <v/>
      </c>
      <c r="AH63" s="138" t="str">
        <f>PROPER(IF($D$43="","",VLOOKUP($D$43,'[1]m glavni turnir žrebna lista'!$A$7:$R$38,4)))</f>
        <v/>
      </c>
      <c r="AI63" s="138" t="str">
        <f>UPPER(IF($D$43="","",VLOOKUP($D$43,'[1]m glavni turnir žrebna lista'!$A$7:$R$38,5)))</f>
        <v/>
      </c>
      <c r="AJ63" s="145">
        <f t="shared" si="4"/>
        <v>0</v>
      </c>
    </row>
    <row r="64" spans="1:36" s="88" customFormat="1" ht="9.6" customHeight="1" x14ac:dyDescent="0.2">
      <c r="A64" s="93"/>
      <c r="B64" s="94"/>
      <c r="C64" s="94"/>
      <c r="D64" s="110"/>
      <c r="E64" s="95"/>
      <c r="F64" s="95"/>
      <c r="G64" s="96"/>
      <c r="H64" s="97" t="s">
        <v>28</v>
      </c>
      <c r="I64" s="98"/>
      <c r="J64" s="99" t="str">
        <f>UPPER(IF(OR(I64="a",I64="as"),E63,IF(OR(I64="b",I64="bs"),E65,)))</f>
        <v/>
      </c>
      <c r="K64" s="100">
        <f>IF(OR(I64="a",I64="as"),I63,IF(OR(I64="b",I64="bs"),I65,))</f>
        <v>0</v>
      </c>
      <c r="L64" s="81"/>
      <c r="M64" s="118"/>
      <c r="N64" s="114"/>
      <c r="O64" s="115"/>
      <c r="P64" s="160" t="s">
        <v>37</v>
      </c>
      <c r="Q64" s="161">
        <f>IF($C$2="B turnir",16,IF($Q$63=1,480,IF($Q$63=2,240,IF($Q$63=3,160,""))))</f>
        <v>480</v>
      </c>
      <c r="R64" s="87"/>
      <c r="S64" s="153"/>
      <c r="U64" s="34" t="str">
        <f>IF(OR(I64="a",I64="as"),C63,IF(OR(I64="b",I64="bs"),C65,""))</f>
        <v/>
      </c>
      <c r="V64" s="138">
        <v>20</v>
      </c>
      <c r="W64" s="138" t="str">
        <f>UPPER(IF($D$45="","",VLOOKUP($D$45,'[1]m glavni turnir žrebna lista'!$A$7:$R$38,3)))</f>
        <v/>
      </c>
      <c r="X64" s="138" t="str">
        <f>PROPER(IF($D$45="","",VLOOKUP($D$45,'[1]m glavni turnir žrebna lista'!$A$7:$R$38,4)))</f>
        <v/>
      </c>
      <c r="Y64" s="134" t="str">
        <f>IF(W64="","",IF($U$44&lt;&gt;$U$45,"",IF($J$45="bb",1,IF($J$45="","0",$I$43))))</f>
        <v/>
      </c>
      <c r="Z64" s="134" t="str">
        <f>IF($W$45="","",IF($U$42&lt;&gt;$U$45,"",IF($L$43="bb",1,IF($L$43="","0",$K$40))))</f>
        <v/>
      </c>
      <c r="AA64" s="134" t="str">
        <f>IF($W$45="","",IF($U$46&lt;&gt;$U$45,"",IF($N$47="bb",1,IF($N$47="","0",$M$50))))</f>
        <v/>
      </c>
      <c r="AB64" s="134" t="str">
        <f>IF($W$45="","",IF($U$54&lt;&gt;$U$45,"",IF($P$55="bb",1,IF($P$55="","0",$O$62))))</f>
        <v/>
      </c>
      <c r="AC64" s="134" t="str">
        <f>IF($W$45="","",IF($U$38&lt;&gt;$U$45,"",IF($P$39="bb",1,IF($P$39="","0",$Q$22))))</f>
        <v/>
      </c>
      <c r="AD64" s="134"/>
      <c r="AE64" s="145">
        <f t="shared" si="3"/>
        <v>0</v>
      </c>
      <c r="AF64" s="136" t="str">
        <f>IF($C45="","",'m glavni 32'!$C$45)</f>
        <v/>
      </c>
      <c r="AG64" s="138" t="str">
        <f>UPPER(IF($D$45="","",VLOOKUP($D$45,'[1]m glavni turnir žrebna lista'!$A$7:$R$38,3)))</f>
        <v/>
      </c>
      <c r="AH64" s="138" t="str">
        <f>PROPER(IF($D$45="","",VLOOKUP($D$45,'[1]m glavni turnir žrebna lista'!$A$7:$R$38,4)))</f>
        <v/>
      </c>
      <c r="AI64" s="138" t="str">
        <f>UPPER(IF($D$45="","",VLOOKUP($D$45,'[1]m glavni turnir žrebna lista'!$A$7:$R$38,5)))</f>
        <v/>
      </c>
      <c r="AJ64" s="145">
        <f t="shared" si="4"/>
        <v>0</v>
      </c>
    </row>
    <row r="65" spans="1:36" s="88" customFormat="1" ht="9.6" customHeight="1" x14ac:dyDescent="0.2">
      <c r="A65" s="93">
        <v>30</v>
      </c>
      <c r="B65" s="105" t="str">
        <f>IF($D65="","",VLOOKUP($D65,'[1]m glavni turnir žrebna lista'!$A$7:$R$38,17))</f>
        <v/>
      </c>
      <c r="C65" s="105" t="str">
        <f>IF($D65="","",VLOOKUP($D65,'[1]m glavni turnir žrebna lista'!$A$7:$R$38,2))</f>
        <v/>
      </c>
      <c r="D65" s="79"/>
      <c r="E65" s="106" t="str">
        <f>UPPER(IF($D65="","",VLOOKUP($D65,'[1]m glavni turnir žrebna lista'!$A$7:$R$38,3)))</f>
        <v/>
      </c>
      <c r="F65" s="106" t="str">
        <f>PROPER(IF($D65="","",VLOOKUP($D65,'[1]m glavni turnir žrebna lista'!$A$7:$R$38,4)))</f>
        <v/>
      </c>
      <c r="G65" s="106"/>
      <c r="H65" s="106" t="str">
        <f>IF($D65="","",VLOOKUP($D65,'[1]m glavni turnir žrebna lista'!$A$7:$R$38,5))</f>
        <v/>
      </c>
      <c r="I65" s="107" t="str">
        <f>IF($D65="","",VLOOKUP($D65,'[1]m glavni turnir žrebna lista'!$A$7:$R$38,14))</f>
        <v/>
      </c>
      <c r="J65" s="108"/>
      <c r="K65" s="109"/>
      <c r="L65" s="81"/>
      <c r="M65" s="118"/>
      <c r="N65" s="114"/>
      <c r="O65" s="115"/>
      <c r="P65" s="162" t="s">
        <v>38</v>
      </c>
      <c r="Q65" s="163">
        <f>IF($C$2="B turnir",12,IF($Q$63=1,360,IF($Q$63=2,180,IF($Q$63=3,120,""))))</f>
        <v>360</v>
      </c>
      <c r="R65" s="87"/>
      <c r="S65" s="153"/>
      <c r="U65" s="34" t="str">
        <f>IF($D65="","",VLOOKUP($D65,'[1]m glavni turnir žrebna lista'!$A$7:$R$38,2))</f>
        <v/>
      </c>
      <c r="V65" s="138">
        <v>21</v>
      </c>
      <c r="W65" s="138" t="str">
        <f>UPPER(IF($D$47="","",VLOOKUP($D$47,'[1]m glavni turnir žrebna lista'!$A$7:$R$38,3)))</f>
        <v/>
      </c>
      <c r="X65" s="138" t="str">
        <f>PROPER(IF($D$47="","",VLOOKUP($D$47,'[1]m glavni turnir žrebna lista'!$A$7:$R$38,4)))</f>
        <v/>
      </c>
      <c r="Y65" s="134" t="str">
        <f>IF(W65="","",IF($U$48&lt;&gt;$U$47,"",IF($J$49="bb",1,IF($J$49="","0",$I$49))))</f>
        <v/>
      </c>
      <c r="Z65" s="134" t="str">
        <f>IF($W$45="","",IF($U$50&lt;&gt;$U$47,"",IF($L$51="bb",1,IF($L$51="","0",$K$52))))</f>
        <v/>
      </c>
      <c r="AA65" s="134" t="str">
        <f>IF($W$45="","",IF($U$46&lt;&gt;$U$47,"",IF($N$47="bb",1,IF($N$47="","0",$M$42))))</f>
        <v/>
      </c>
      <c r="AB65" s="134" t="str">
        <f>IF($W$45="","",IF($U$54&lt;&gt;$U$47,"",IF($P$55="bb",1,IF($P$55="","0",$O$62))))</f>
        <v/>
      </c>
      <c r="AC65" s="134" t="str">
        <f>IF($W$45="","",IF($U$38&lt;&gt;$U$47,"",IF($P$39="bb",1,IF($P$39="","0",$Q$22))))</f>
        <v/>
      </c>
      <c r="AD65" s="134"/>
      <c r="AE65" s="145">
        <f t="shared" si="3"/>
        <v>0</v>
      </c>
      <c r="AF65" s="136" t="str">
        <f>IF($C47="","",'m glavni 32'!$C$47)</f>
        <v/>
      </c>
      <c r="AG65" s="138" t="str">
        <f>UPPER(IF($D$47="","",VLOOKUP($D$47,'[1]m glavni turnir žrebna lista'!$A$7:$R$38,3)))</f>
        <v/>
      </c>
      <c r="AH65" s="138" t="str">
        <f>PROPER(IF($D$47="","",VLOOKUP($D$47,'[1]m glavni turnir žrebna lista'!$A$7:$R$38,4)))</f>
        <v/>
      </c>
      <c r="AI65" s="138" t="str">
        <f>UPPER(IF($D$47="","",VLOOKUP($D$47,'[1]m glavni turnir žrebna lista'!$A$7:$R$38,5)))</f>
        <v/>
      </c>
      <c r="AJ65" s="145">
        <f t="shared" si="4"/>
        <v>0</v>
      </c>
    </row>
    <row r="66" spans="1:36" s="88" customFormat="1" ht="9.6" customHeight="1" x14ac:dyDescent="0.2">
      <c r="A66" s="93"/>
      <c r="B66" s="94"/>
      <c r="C66" s="94"/>
      <c r="D66" s="110"/>
      <c r="E66" s="95"/>
      <c r="F66" s="95"/>
      <c r="G66" s="96"/>
      <c r="H66" s="81"/>
      <c r="I66" s="111"/>
      <c r="J66" s="97" t="s">
        <v>28</v>
      </c>
      <c r="K66" s="112"/>
      <c r="L66" s="99" t="s">
        <v>39</v>
      </c>
      <c r="M66" s="124">
        <f>IF(OR(K66="a",K66="as"),K64,IF(OR(K66="b",K66="bs"),K68,))</f>
        <v>0</v>
      </c>
      <c r="N66" s="114"/>
      <c r="O66" s="115"/>
      <c r="P66" s="162" t="s">
        <v>40</v>
      </c>
      <c r="Q66" s="163">
        <f>IF($C$2="B turnir",8,IF($Q$63=1,240,IF($Q$63=2,120,IF($Q$63=3,80,""))))</f>
        <v>240</v>
      </c>
      <c r="R66" s="87"/>
      <c r="S66" s="153"/>
      <c r="U66" s="34" t="str">
        <f>IF(OR(K66="a",K66="as"),U64,IF(OR(K66="b",K66="bs"),U68,""))</f>
        <v/>
      </c>
      <c r="V66" s="138">
        <v>22</v>
      </c>
      <c r="W66" s="138" t="str">
        <f>UPPER(IF($D$49="","",VLOOKUP($D$49,'[1]m glavni turnir žrebna lista'!$A$7:$R$38,3)))</f>
        <v/>
      </c>
      <c r="X66" s="138" t="str">
        <f>PROPER(IF($D$49="","",VLOOKUP($D$49,'[1]m glavni turnir žrebna lista'!$A$7:$R$38,4)))</f>
        <v/>
      </c>
      <c r="Y66" s="134" t="str">
        <f>IF(W66="","",IF($U$48&lt;&gt;$U$49,"",IF($J$49="bb",1,IF($J$49="","0",$I$47))))</f>
        <v/>
      </c>
      <c r="Z66" s="134" t="str">
        <f>IF($W$45="","",IF($U$50&lt;&gt;$U$49,"",IF($L$51="bb",1,IF($L$51="","0",$K$52))))</f>
        <v/>
      </c>
      <c r="AA66" s="134" t="str">
        <f>IF($W$45="","",IF($U$46&lt;&gt;$U$49,"",IF($N$47="bb",1,IF($N$47="","0",$M$42))))</f>
        <v/>
      </c>
      <c r="AB66" s="134" t="str">
        <f>IF($W$45="","",IF($U$54&lt;&gt;$U$49,"",IF($P$55="bb",1,IF($P$55="","0",$O$62))))</f>
        <v/>
      </c>
      <c r="AC66" s="134" t="str">
        <f>IF($W$45="","",IF($U$38&lt;&gt;$U$49,"",IF($P$39="bb",1,IF($P$39="","0",$Q$22))))</f>
        <v/>
      </c>
      <c r="AD66" s="134"/>
      <c r="AE66" s="145">
        <f t="shared" si="3"/>
        <v>0</v>
      </c>
      <c r="AF66" s="136" t="str">
        <f>IF($C49="","",'m glavni 32'!$C$49)</f>
        <v/>
      </c>
      <c r="AG66" s="138" t="str">
        <f>UPPER(IF($D$49="","",VLOOKUP($D$49,'[1]m glavni turnir žrebna lista'!$A$7:$R$38,3)))</f>
        <v/>
      </c>
      <c r="AH66" s="138" t="str">
        <f>PROPER(IF($D$49="","",VLOOKUP($D$49,'[1]m glavni turnir žrebna lista'!$A$7:$R$38,4)))</f>
        <v/>
      </c>
      <c r="AI66" s="138" t="str">
        <f>UPPER(IF($D$49="","",VLOOKUP($D49,'[1]m glavni turnir žrebna lista'!$A$7:$R$38,5)))</f>
        <v/>
      </c>
      <c r="AJ66" s="145">
        <f t="shared" si="4"/>
        <v>0</v>
      </c>
    </row>
    <row r="67" spans="1:36" s="88" customFormat="1" ht="9.6" customHeight="1" x14ac:dyDescent="0.2">
      <c r="A67" s="93">
        <v>31</v>
      </c>
      <c r="B67" s="105" t="str">
        <f>IF($D67="","",VLOOKUP($D67,'[1]m glavni turnir žrebna lista'!$A$7:$R$38,17))</f>
        <v/>
      </c>
      <c r="C67" s="105" t="str">
        <f>IF($D67="","",VLOOKUP($D67,'[1]m glavni turnir žrebna lista'!$A$7:$R$38,2))</f>
        <v/>
      </c>
      <c r="D67" s="79"/>
      <c r="E67" s="106" t="str">
        <f>UPPER(IF($D67="","",VLOOKUP($D67,'[1]m glavni turnir žrebna lista'!$A$7:$R$38,3)))</f>
        <v/>
      </c>
      <c r="F67" s="106" t="str">
        <f>PROPER(IF($D67="","",VLOOKUP($D67,'[1]m glavni turnir žrebna lista'!$A$7:$R$38,4)))</f>
        <v/>
      </c>
      <c r="G67" s="106"/>
      <c r="H67" s="106" t="str">
        <f>IF($D67="","",VLOOKUP($D67,'[1]m glavni turnir žrebna lista'!$A$7:$R$38,5))</f>
        <v/>
      </c>
      <c r="I67" s="80" t="str">
        <f>IF($D67="","",VLOOKUP($D67,'[1]m glavni turnir žrebna lista'!$A$7:$R$38,14))</f>
        <v/>
      </c>
      <c r="J67" s="81"/>
      <c r="K67" s="117"/>
      <c r="L67" s="108"/>
      <c r="M67" s="115"/>
      <c r="N67" s="114"/>
      <c r="O67" s="115"/>
      <c r="P67" s="162" t="s">
        <v>41</v>
      </c>
      <c r="Q67" s="163">
        <f>IF($C$2="B turnir",4,IF($Q$63=1,120,IF($Q$63=2,60,IF($Q$63=3,40,""))))</f>
        <v>120</v>
      </c>
      <c r="R67" s="87"/>
      <c r="S67" s="153"/>
      <c r="U67" s="34" t="str">
        <f>IF($D67="","",VLOOKUP($D67,'[1]m glavni turnir žrebna lista'!$A$7:$R$38,2))</f>
        <v/>
      </c>
      <c r="V67" s="138">
        <v>23</v>
      </c>
      <c r="W67" s="138" t="str">
        <f>UPPER(IF($D$51="","",VLOOKUP($D$51,'[1]m glavni turnir žrebna lista'!$A$7:$R$38,3)))</f>
        <v/>
      </c>
      <c r="X67" s="138" t="str">
        <f>PROPER(IF($D$51="","",VLOOKUP($D$51,'[1]m glavni turnir žrebna lista'!$A$7:$R$38,4)))</f>
        <v/>
      </c>
      <c r="Y67" s="134" t="str">
        <f>IF(W67="","",IF($U$52&lt;&gt;$U$51,"",IF($J$53="bb",1,IF($J$53="","0",$I$53))))</f>
        <v/>
      </c>
      <c r="Z67" s="134" t="str">
        <f>IF($W$45="","",IF($U$50&lt;&gt;$U$51,"",IF($L$51="bb",1,IF($L$51="","0",$K$48))))</f>
        <v/>
      </c>
      <c r="AA67" s="134" t="str">
        <f>IF($W$45="","",IF($U$46&lt;&gt;$U$51,"",IF($N$47="bb",1,IF($N$47="","0",$M$42))))</f>
        <v/>
      </c>
      <c r="AB67" s="134" t="str">
        <f>IF($W$45="","",IF($U$54&lt;&gt;$U$51,"",IF($P$55="bb",1,IF($P$55="","0",$O$62))))</f>
        <v/>
      </c>
      <c r="AC67" s="134" t="str">
        <f>IF($W$45="","",IF($U$38&lt;&gt;$U$51,"",IF($P$39="bb",1,IF($P$39="","0",$Q$22))))</f>
        <v/>
      </c>
      <c r="AD67" s="134"/>
      <c r="AE67" s="145">
        <f t="shared" si="3"/>
        <v>0</v>
      </c>
      <c r="AF67" s="136" t="str">
        <f>IF($C51="","",'m glavni 32'!$C$51)</f>
        <v/>
      </c>
      <c r="AG67" s="138" t="str">
        <f>UPPER(IF($D$51="","",VLOOKUP($D$51,'[1]m glavni turnir žrebna lista'!$A$7:$R$38,3)))</f>
        <v/>
      </c>
      <c r="AH67" s="138" t="str">
        <f>PROPER(IF($D$51="","",VLOOKUP($D$51,'[1]m glavni turnir žrebna lista'!$A$7:$R$38,4)))</f>
        <v/>
      </c>
      <c r="AI67" s="138" t="str">
        <f>UPPER(IF($D$51="","",VLOOKUP($D$51,'[1]m glavni turnir žrebna lista'!$A$7:$R$38,5)))</f>
        <v/>
      </c>
      <c r="AJ67" s="145">
        <f t="shared" si="4"/>
        <v>0</v>
      </c>
    </row>
    <row r="68" spans="1:36" s="88" customFormat="1" ht="9.6" customHeight="1" x14ac:dyDescent="0.2">
      <c r="A68" s="93"/>
      <c r="B68" s="94"/>
      <c r="C68" s="94"/>
      <c r="D68" s="94"/>
      <c r="E68" s="95"/>
      <c r="F68" s="95"/>
      <c r="G68" s="96"/>
      <c r="H68" s="97" t="s">
        <v>28</v>
      </c>
      <c r="I68" s="98"/>
      <c r="J68" s="99" t="str">
        <f>UPPER(IF(OR(I68="a",I68="as"),E67,IF(OR(I68="b",I68="bs"),E69,)))</f>
        <v/>
      </c>
      <c r="K68" s="119">
        <f>IF(OR(I68="a",I68="as"),I67,IF(OR(I68="b",I68="bs"),I69,))</f>
        <v>0</v>
      </c>
      <c r="L68" s="81"/>
      <c r="M68" s="115"/>
      <c r="N68" s="114"/>
      <c r="O68" s="115"/>
      <c r="P68" s="162" t="s">
        <v>42</v>
      </c>
      <c r="Q68" s="163">
        <f>IF($C$2="B turnir",2,IF($Q$63=1,60,IF($Q$63=2,30,IF($Q$63=3,20,""))))</f>
        <v>60</v>
      </c>
      <c r="R68" s="87"/>
      <c r="S68" s="153"/>
      <c r="U68" s="34" t="str">
        <f>IF(OR(I68="a",I68="as"),C67,IF(OR(I68="b",I68="bs"),C69,""))</f>
        <v/>
      </c>
      <c r="V68" s="138">
        <v>24</v>
      </c>
      <c r="W68" s="138" t="str">
        <f>UPPER(IF($D$53="","",VLOOKUP($D$53,'[1]m glavni turnir žrebna lista'!$A$7:$R$38,3)))</f>
        <v/>
      </c>
      <c r="X68" s="138" t="str">
        <f>PROPER(IF($D$53="","",VLOOKUP($D$53,'[1]m glavni turnir žrebna lista'!$A$7:$R$38,4)))</f>
        <v/>
      </c>
      <c r="Y68" s="134" t="str">
        <f>IF(W68="","",IF($U$52&lt;&gt;$U$53,"",IF($J$53="bb",1,IF($J$53="","0",$I$51))))</f>
        <v/>
      </c>
      <c r="Z68" s="134" t="str">
        <f>IF($W$45="","",IF($U$50&lt;&gt;$U$53,"",IF($L$51="bb",1,IF($L$51="","0",$K$48))))</f>
        <v/>
      </c>
      <c r="AA68" s="134" t="str">
        <f>IF($W$45="","",IF($U$46&lt;&gt;$U$53,"",IF($N$47="bb",1,IF($N$47="","0",$M$42))))</f>
        <v/>
      </c>
      <c r="AB68" s="134" t="str">
        <f>IF($W$45="","",IF($U$54&lt;&gt;$U$53,"",IF($P$55="bb",1,IF($P$55="","0",$O$62))))</f>
        <v/>
      </c>
      <c r="AC68" s="134" t="str">
        <f>IF($W$45="","",IF($U$38&lt;&gt;$U$53,"",IF($P$39="bb",1,IF($P$39="","0",$Q$22))))</f>
        <v/>
      </c>
      <c r="AD68" s="134"/>
      <c r="AE68" s="145">
        <f t="shared" si="3"/>
        <v>0</v>
      </c>
      <c r="AF68" s="136" t="str">
        <f>IF($C53="","",'m glavni 32'!$C$53)</f>
        <v/>
      </c>
      <c r="AG68" s="138" t="str">
        <f>UPPER(IF($D$53="","",VLOOKUP($D$53,'[1]m glavni turnir žrebna lista'!$A$7:$R$38,3)))</f>
        <v/>
      </c>
      <c r="AH68" s="138" t="str">
        <f>PROPER(IF($D$53="","",VLOOKUP($D$53,'[1]m glavni turnir žrebna lista'!$A$7:$R$38,4)))</f>
        <v/>
      </c>
      <c r="AI68" s="138" t="str">
        <f>UPPER(IF($D$53="","",VLOOKUP($D$53,'[1]m glavni turnir žrebna lista'!$A$7:$R$38,5)))</f>
        <v/>
      </c>
      <c r="AJ68" s="145">
        <f t="shared" si="4"/>
        <v>0</v>
      </c>
    </row>
    <row r="69" spans="1:36" s="88" customFormat="1" ht="9.6" customHeight="1" x14ac:dyDescent="0.2">
      <c r="A69" s="77">
        <v>32</v>
      </c>
      <c r="B69" s="78" t="str">
        <f>IF($D69="","",VLOOKUP($D69,'[1]m glavni turnir žrebna lista'!$A$7:$R$38,17))</f>
        <v/>
      </c>
      <c r="C69" s="78" t="str">
        <f>IF($D69="","",VLOOKUP($D69,'[1]m glavni turnir žrebna lista'!$A$7:$R$38,2))</f>
        <v/>
      </c>
      <c r="D69" s="79"/>
      <c r="E69" s="78" t="s">
        <v>39</v>
      </c>
      <c r="F69" s="78" t="str">
        <f>PROPER(IF($D69="","",VLOOKUP($D69,'[1]m glavni turnir žrebna lista'!$A$7:$R$38,4)))</f>
        <v/>
      </c>
      <c r="G69" s="78"/>
      <c r="H69" s="78" t="str">
        <f>IF($D69="","",VLOOKUP($D69,'[1]m glavni turnir žrebna lista'!$A$7:$R$38,5))</f>
        <v/>
      </c>
      <c r="I69" s="107" t="str">
        <f>IF($D69="","",VLOOKUP($D69,'[1]m glavni turnir žrebna lista'!$A$7:$R$38,14))</f>
        <v/>
      </c>
      <c r="J69" s="108"/>
      <c r="K69" s="82"/>
      <c r="L69" s="81"/>
      <c r="M69" s="82"/>
      <c r="N69" s="83"/>
      <c r="O69" s="84"/>
      <c r="P69" s="162" t="s">
        <v>43</v>
      </c>
      <c r="Q69" s="163">
        <f>IF($C$2="B turnir",1,IF($Q$63=1,30,IF($Q$63=2,15,IF($Q$63=3,10,""))))</f>
        <v>30</v>
      </c>
      <c r="R69" s="87"/>
      <c r="U69" s="34" t="str">
        <f>IF($D69="","",VLOOKUP($D69,'[1]m glavni turnir žrebna lista'!$A$7:$R$38,2))</f>
        <v/>
      </c>
      <c r="V69" s="138">
        <v>25</v>
      </c>
      <c r="W69" s="138" t="str">
        <f>UPPER(IF($D$55="","",VLOOKUP($D$55,'[1]m glavni turnir žrebna lista'!$A$7:$R$38,3)))</f>
        <v/>
      </c>
      <c r="X69" s="138" t="str">
        <f>PROPER(IF($D$55="","",VLOOKUP($D$55,'[1]m glavni turnir žrebna lista'!$A$7:$R$38,4)))</f>
        <v/>
      </c>
      <c r="Y69" s="134" t="str">
        <f>IF(W69="","",IF($U$56&lt;&gt;$U$55,"",IF($J$57="bb",1,IF($J$57="","0",$I$57))))</f>
        <v/>
      </c>
      <c r="Z69" s="134" t="str">
        <f>IF($W$45="","",IF($U$58&lt;&gt;$U$55,"",IF($L$59="bb",1,IF($L$59="","0",$K$60))))</f>
        <v/>
      </c>
      <c r="AA69" s="134" t="str">
        <f>IF($W$45="","",IF($U$62&lt;&gt;$U$55,"",IF($N$63="bb",1,IF($N$63="","0",$M$66))))</f>
        <v/>
      </c>
      <c r="AB69" s="134" t="str">
        <f>IF($W$45="","",IF($U$54&lt;&gt;$U$55,"",IF($P$55="bb",1,IF($P$55="","0",$O$46))))</f>
        <v/>
      </c>
      <c r="AC69" s="134" t="str">
        <f>IF($W$45="","",IF($U$38&lt;&gt;$U$55,"",IF($P$39="bb",1,IF($P$39="","0",$Q$22))))</f>
        <v/>
      </c>
      <c r="AD69" s="134"/>
      <c r="AE69" s="145">
        <f t="shared" si="3"/>
        <v>0</v>
      </c>
      <c r="AF69" s="136" t="str">
        <f>IF($C55="","",'m glavni 32'!$C$55)</f>
        <v/>
      </c>
      <c r="AG69" s="138" t="str">
        <f>UPPER(IF($D$55="","",VLOOKUP($D$55,'[1]m glavni turnir žrebna lista'!$A$7:$R$38,3)))</f>
        <v/>
      </c>
      <c r="AH69" s="138" t="str">
        <f>PROPER(IF($D$55="","",VLOOKUP($D$55,'[1]m glavni turnir žrebna lista'!$A$7:$R$38,4)))</f>
        <v/>
      </c>
      <c r="AI69" s="138" t="str">
        <f>UPPER(IF($D$55="","",VLOOKUP($D$55,'[1]m glavni turnir žrebna lista'!$A$7:$R$38,5)))</f>
        <v/>
      </c>
      <c r="AJ69" s="145">
        <f t="shared" si="4"/>
        <v>0</v>
      </c>
    </row>
    <row r="70" spans="1:36" s="170" customFormat="1" ht="9" customHeight="1" x14ac:dyDescent="0.2">
      <c r="A70" s="164"/>
      <c r="B70" s="164"/>
      <c r="C70" s="164"/>
      <c r="D70" s="164"/>
      <c r="E70" s="165"/>
      <c r="F70" s="165"/>
      <c r="G70" s="165"/>
      <c r="H70" s="165"/>
      <c r="I70" s="166"/>
      <c r="J70" s="167"/>
      <c r="K70" s="168"/>
      <c r="L70" s="167"/>
      <c r="M70" s="168"/>
      <c r="N70" s="167"/>
      <c r="O70" s="168"/>
      <c r="P70" s="167"/>
      <c r="Q70" s="168"/>
      <c r="R70" s="169"/>
      <c r="U70" s="34"/>
      <c r="V70" s="138">
        <v>26</v>
      </c>
      <c r="W70" s="138" t="str">
        <f>UPPER(IF($D$57="","",VLOOKUP($D$57,'[1]m glavni turnir žrebna lista'!$A$7:$R$38,3)))</f>
        <v/>
      </c>
      <c r="X70" s="138" t="str">
        <f>PROPER(IF($D$57="","",VLOOKUP($D$57,'[1]m glavni turnir žrebna lista'!$A$7:$R$38,4)))</f>
        <v/>
      </c>
      <c r="Y70" s="134" t="str">
        <f>IF(W70="","",IF($U$56&lt;&gt;$U$57,"",IF($J$57="bb",1,IF($J$57="","0",$I$55))))</f>
        <v/>
      </c>
      <c r="Z70" s="134" t="str">
        <f>IF($W$45="","",IF($U$58&lt;&gt;$U$57,"",IF($L$59="bb",1,IF($L$59="","0",$K$60))))</f>
        <v/>
      </c>
      <c r="AA70" s="134" t="str">
        <f>IF($W$45="","",IF($U$62&lt;&gt;$U$57,"",IF($N$63="bb",1,IF($N$63="","0",$M$66))))</f>
        <v/>
      </c>
      <c r="AB70" s="134" t="str">
        <f>IF($W$45="","",IF($U$54&lt;&gt;$U$57,"",IF($P$55="bb",1,IF($P$55="","0",$O$46))))</f>
        <v/>
      </c>
      <c r="AC70" s="134" t="str">
        <f>IF($W$45="","",IF($U$38&lt;&gt;$U$57,"",IF($P$39="bb",1,IF($P$39="","0",$Q$22))))</f>
        <v/>
      </c>
      <c r="AD70" s="134"/>
      <c r="AE70" s="145">
        <f t="shared" si="3"/>
        <v>0</v>
      </c>
      <c r="AF70" s="136" t="str">
        <f>IF($C57="","",'m glavni 32'!$C$57)</f>
        <v/>
      </c>
      <c r="AG70" s="138" t="str">
        <f>UPPER(IF($D$57="","",VLOOKUP($D$57,'[1]m glavni turnir žrebna lista'!$A$7:$R$38,3)))</f>
        <v/>
      </c>
      <c r="AH70" s="138" t="str">
        <f>PROPER(IF($D$57="","",VLOOKUP($D$57,'[1]m glavni turnir žrebna lista'!$A$7:$R$38,4)))</f>
        <v/>
      </c>
      <c r="AI70" s="138" t="str">
        <f>UPPER(IF($D$57="","",VLOOKUP($D$57,'[1]m glavni turnir žrebna lista'!$A$7:$R$38,5)))</f>
        <v/>
      </c>
      <c r="AJ70" s="145">
        <f t="shared" si="4"/>
        <v>0</v>
      </c>
    </row>
    <row r="71" spans="1:36" s="183" customFormat="1" ht="9" customHeight="1" x14ac:dyDescent="0.2">
      <c r="A71" s="171" t="s">
        <v>44</v>
      </c>
      <c r="B71" s="172"/>
      <c r="C71" s="173"/>
      <c r="D71" s="174" t="s">
        <v>45</v>
      </c>
      <c r="E71" s="175" t="s">
        <v>46</v>
      </c>
      <c r="F71" s="174"/>
      <c r="G71" s="174" t="s">
        <v>47</v>
      </c>
      <c r="H71" s="176" t="s">
        <v>48</v>
      </c>
      <c r="I71" s="177" t="s">
        <v>45</v>
      </c>
      <c r="J71" s="175" t="s">
        <v>49</v>
      </c>
      <c r="K71" s="178"/>
      <c r="L71" s="179" t="s">
        <v>50</v>
      </c>
      <c r="M71" s="180"/>
      <c r="N71" s="181" t="s">
        <v>51</v>
      </c>
      <c r="O71" s="182"/>
      <c r="P71" s="614"/>
      <c r="Q71" s="615"/>
      <c r="U71" s="34"/>
      <c r="V71" s="138">
        <v>27</v>
      </c>
      <c r="W71" s="138" t="str">
        <f>UPPER(IF($D$59="","",VLOOKUP($D$59,'[1]m glavni turnir žrebna lista'!$A$7:$R$38,3)))</f>
        <v/>
      </c>
      <c r="X71" s="138" t="str">
        <f>PROPER(IF($D$59="","",VLOOKUP($D$59,'[1]m glavni turnir žrebna lista'!$A$7:$R$38,4)))</f>
        <v/>
      </c>
      <c r="Y71" s="134" t="str">
        <f>IF(W71="","",IF($U$60&lt;&gt;$U$59,"",IF($J$61="bb",1,IF($J$61="","0",$I$61))))</f>
        <v/>
      </c>
      <c r="Z71" s="134" t="str">
        <f>IF($W$45="","",IF($U$58&lt;&gt;$U$59,"",IF($L$59="bb",1,IF($L$59="","0",$K$56))))</f>
        <v/>
      </c>
      <c r="AA71" s="134" t="str">
        <f>IF($W$45="","",IF($U$62&lt;&gt;$U$59,"",IF($N$63="bb",1,IF($N$63="","0",$M$66))))</f>
        <v/>
      </c>
      <c r="AB71" s="134" t="str">
        <f>IF($W$45="","",IF($U$54&lt;&gt;$U$59,"",IF($P$55="bb",1,IF($P$55="","0",$O$46))))</f>
        <v/>
      </c>
      <c r="AC71" s="134" t="str">
        <f>IF($W$45="","",IF($U$38&lt;&gt;$U$59,"",IF($P$39="bb",1,IF($P$39="","0",$Q$22))))</f>
        <v/>
      </c>
      <c r="AD71" s="134"/>
      <c r="AE71" s="145">
        <f t="shared" si="3"/>
        <v>0</v>
      </c>
      <c r="AF71" s="136" t="str">
        <f>IF($C59="","",'m glavni 32'!$C$59)</f>
        <v/>
      </c>
      <c r="AG71" s="138" t="str">
        <f>UPPER(IF($D$59="","",VLOOKUP($D$59,'[1]m glavni turnir žrebna lista'!$A$7:$R$38,3)))</f>
        <v/>
      </c>
      <c r="AH71" s="138" t="str">
        <f>PROPER(IF($D$59="","",VLOOKUP($D$59,'[1]m glavni turnir žrebna lista'!$A$7:$R$38,4)))</f>
        <v/>
      </c>
      <c r="AI71" s="138" t="str">
        <f>UPPER(IF($D$59="","",VLOOKUP($D$59,'[1]m glavni turnir žrebna lista'!$A$7:$R$38,5)))</f>
        <v/>
      </c>
      <c r="AJ71" s="145">
        <f t="shared" si="4"/>
        <v>0</v>
      </c>
    </row>
    <row r="72" spans="1:36" s="183" customFormat="1" ht="9" customHeight="1" x14ac:dyDescent="0.2">
      <c r="A72" s="184" t="s">
        <v>5</v>
      </c>
      <c r="B72" s="185"/>
      <c r="C72" s="186"/>
      <c r="D72" s="56">
        <v>1</v>
      </c>
      <c r="E72" s="187" t="str">
        <f>UPPER(IF($D72="","",VLOOKUP($D72,'[1]m glavni turnir žrebna lista'!$A$7:$R$38,3)))</f>
        <v/>
      </c>
      <c r="F72" s="57"/>
      <c r="G72" s="188">
        <f>IF($D72="","",VLOOKUP($D72,'[1]m glavni turnir žrebna lista'!$A$7:$R$38,10))</f>
        <v>0</v>
      </c>
      <c r="H72" s="188">
        <f>IF($D72="","",VLOOKUP($D72,'[1]m glavni turnir žrebna lista'!$A$7:$R$38,14))</f>
        <v>0</v>
      </c>
      <c r="I72" s="189" t="s">
        <v>52</v>
      </c>
      <c r="J72" s="185"/>
      <c r="K72" s="60"/>
      <c r="L72" s="185"/>
      <c r="M72" s="190"/>
      <c r="N72" s="191" t="s">
        <v>53</v>
      </c>
      <c r="O72" s="192"/>
      <c r="P72" s="193"/>
      <c r="Q72" s="190"/>
      <c r="U72" s="34"/>
      <c r="V72" s="138">
        <v>28</v>
      </c>
      <c r="W72" s="138" t="str">
        <f>UPPER(IF($D$61="","",VLOOKUP($D$61,'[1]m glavni turnir žrebna lista'!$A$7:$R$38,3)))</f>
        <v/>
      </c>
      <c r="X72" s="138" t="str">
        <f>PROPER(IF($D$61="","",VLOOKUP($D$61,'[1]m glavni turnir žrebna lista'!$A$7:$R$38,4)))</f>
        <v/>
      </c>
      <c r="Y72" s="134" t="str">
        <f>IF(W72="","",IF($U$60&lt;&gt;$U$61,"",IF($J$61="bb",1,IF($J$61="","0",$I$59))))</f>
        <v/>
      </c>
      <c r="Z72" s="134" t="str">
        <f>IF($W$45="","",IF($U$58&lt;&gt;$U$61,"",IF($L$59="bb",1,IF($L$59="","0",$K$56))))</f>
        <v/>
      </c>
      <c r="AA72" s="134" t="str">
        <f>IF($W$45="","",IF($U$62&lt;&gt;$U$61,"",IF($N$63="bb",1,IF($N$63="","0",$M$66))))</f>
        <v/>
      </c>
      <c r="AB72" s="134" t="str">
        <f>IF($W$45="","",IF($U$54&lt;&gt;$U$61,"",IF($P$55="bb",1,IF($P$55="","0",$O$46))))</f>
        <v/>
      </c>
      <c r="AC72" s="134" t="str">
        <f>IF($W$45="","",IF($U$38&lt;&gt;$U$61,"",IF($P$39="bb",1,IF($P$39="","0",$Q$22))))</f>
        <v/>
      </c>
      <c r="AD72" s="134"/>
      <c r="AE72" s="145">
        <f t="shared" si="3"/>
        <v>0</v>
      </c>
      <c r="AF72" s="136" t="str">
        <f>IF($C61="","",'m glavni 32'!$C$61)</f>
        <v/>
      </c>
      <c r="AG72" s="138" t="str">
        <f>UPPER(IF($D$61="","",VLOOKUP($D$61,'[1]m glavni turnir žrebna lista'!$A$7:$R$38,3)))</f>
        <v/>
      </c>
      <c r="AH72" s="138" t="str">
        <f>PROPER(IF($D$61="","",VLOOKUP($D$61,'[1]m glavni turnir žrebna lista'!$A$7:$R$38,4)))</f>
        <v/>
      </c>
      <c r="AI72" s="138" t="str">
        <f>UPPER(IF($D$61="","",VLOOKUP($D$61,'[1]m glavni turnir žrebna lista'!$A$7:$R$38,5)))</f>
        <v/>
      </c>
      <c r="AJ72" s="145">
        <f t="shared" si="4"/>
        <v>0</v>
      </c>
    </row>
    <row r="73" spans="1:36" s="183" customFormat="1" ht="9" customHeight="1" x14ac:dyDescent="0.2">
      <c r="A73" s="603"/>
      <c r="B73" s="604"/>
      <c r="C73" s="194"/>
      <c r="D73" s="56">
        <v>2</v>
      </c>
      <c r="E73" s="187" t="str">
        <f>UPPER(IF($D73="","",VLOOKUP($D73,'[1]m glavni turnir žrebna lista'!$A$7:$R$38,3)))</f>
        <v/>
      </c>
      <c r="F73" s="56"/>
      <c r="G73" s="188">
        <f>IF($D73="","",VLOOKUP($D73,'[1]m glavni turnir žrebna lista'!$A$7:$R$38,10))</f>
        <v>0</v>
      </c>
      <c r="H73" s="188">
        <f>IF($D73="","",VLOOKUP($D73,'[1]m glavni turnir žrebna lista'!$A$7:$R$38,14))</f>
        <v>0</v>
      </c>
      <c r="I73" s="195" t="s">
        <v>54</v>
      </c>
      <c r="J73" s="196"/>
      <c r="K73" s="60"/>
      <c r="L73" s="185"/>
      <c r="M73" s="190"/>
      <c r="N73" s="197"/>
      <c r="O73" s="198"/>
      <c r="P73" s="199"/>
      <c r="Q73" s="200"/>
      <c r="U73" s="34"/>
      <c r="V73" s="138">
        <v>29</v>
      </c>
      <c r="W73" s="138" t="str">
        <f>UPPER(IF($D$63="","",VLOOKUP($D$63,'[1]m glavni turnir žrebna lista'!$A$7:$R$38,3)))</f>
        <v/>
      </c>
      <c r="X73" s="138" t="str">
        <f>PROPER(IF($D$63="","",VLOOKUP($D$63,'[1]m glavni turnir žrebna lista'!$A$7:$R$38,4)))</f>
        <v/>
      </c>
      <c r="Y73" s="134" t="str">
        <f>IF(W73="","",IF($U$64&lt;&gt;$U$63,"",IF($J$65="bb",1,IF($J$65="","0",$I$65))))</f>
        <v/>
      </c>
      <c r="Z73" s="134" t="str">
        <f>IF($W$45="","",IF($U$66&lt;&gt;$U$63,"",IF($L$67="bb",1,IF($L$67="","0",$K$68))))</f>
        <v/>
      </c>
      <c r="AA73" s="134" t="str">
        <f>IF($W$45="","",IF($U$62&lt;&gt;$U$63,"",IF($N$63="bb",1,IF($N$63="","0",$M$58))))</f>
        <v/>
      </c>
      <c r="AB73" s="134" t="str">
        <f>IF($W$45="","",IF($U$54&lt;&gt;$U$63,"",IF($P$55="bb",1,IF($P$55="","0",$O$46))))</f>
        <v/>
      </c>
      <c r="AC73" s="134" t="str">
        <f>IF($W$45="","",IF($U$38&lt;&gt;$U$63,"",IF($P$39="bb",1,IF($P$39="","0",$Q$22))))</f>
        <v/>
      </c>
      <c r="AD73" s="134"/>
      <c r="AE73" s="145">
        <f t="shared" si="3"/>
        <v>0</v>
      </c>
      <c r="AF73" s="136" t="str">
        <f>IF($C63="","",'m glavni 32'!$C$63)</f>
        <v/>
      </c>
      <c r="AG73" s="138" t="str">
        <f>UPPER(IF($D$63="","",VLOOKUP($D$63,'[1]m glavni turnir žrebna lista'!$A$7:$R$38,3)))</f>
        <v/>
      </c>
      <c r="AH73" s="138" t="str">
        <f>PROPER(IF($D$63="","",VLOOKUP($D$63,'[1]m glavni turnir žrebna lista'!$A$7:$R$38,4)))</f>
        <v/>
      </c>
      <c r="AI73" s="138" t="str">
        <f>UPPER(IF($D$63="","",VLOOKUP($D$63,'[1]m glavni turnir žrebna lista'!$A$7:$R$38,5)))</f>
        <v/>
      </c>
      <c r="AJ73" s="145">
        <f t="shared" si="4"/>
        <v>0</v>
      </c>
    </row>
    <row r="74" spans="1:36" s="183" customFormat="1" ht="9" customHeight="1" x14ac:dyDescent="0.2">
      <c r="A74" s="201"/>
      <c r="B74" s="202"/>
      <c r="C74" s="203"/>
      <c r="D74" s="56">
        <v>3</v>
      </c>
      <c r="E74" s="187" t="str">
        <f>UPPER(IF($D74="","",VLOOKUP($D74,'[1]m glavni turnir žrebna lista'!$A$7:$R$38,3)))</f>
        <v/>
      </c>
      <c r="F74" s="56"/>
      <c r="G74" s="188">
        <f>IF($D74="","",VLOOKUP($D74,'[1]m glavni turnir žrebna lista'!$A$7:$R$38,10))</f>
        <v>0</v>
      </c>
      <c r="H74" s="188">
        <f>IF($D74="","",VLOOKUP($D74,'[1]m glavni turnir žrebna lista'!$A$7:$R$38,14))</f>
        <v>0</v>
      </c>
      <c r="I74" s="195" t="s">
        <v>55</v>
      </c>
      <c r="J74" s="196"/>
      <c r="K74" s="60"/>
      <c r="L74" s="185"/>
      <c r="M74" s="190"/>
      <c r="N74" s="191" t="s">
        <v>56</v>
      </c>
      <c r="O74" s="192"/>
      <c r="P74" s="193"/>
      <c r="Q74" s="190"/>
      <c r="U74" s="34"/>
      <c r="V74" s="138">
        <v>30</v>
      </c>
      <c r="W74" s="138" t="str">
        <f>UPPER(IF($D$65="","",VLOOKUP($D$65,'[1]m glavni turnir žrebna lista'!$A$7:$R$38,3)))</f>
        <v/>
      </c>
      <c r="X74" s="138" t="str">
        <f>PROPER(IF($D$65="","",VLOOKUP($D$65,'[1]m glavni turnir žrebna lista'!$A$7:$R$38,4)))</f>
        <v/>
      </c>
      <c r="Y74" s="134" t="str">
        <f>IF(W74="","",IF($U$64&lt;&gt;$U$65,"",IF($J$65="bb",1,IF($J$65="","0",$I$63))))</f>
        <v/>
      </c>
      <c r="Z74" s="134" t="str">
        <f>IF($W$45="","",IF($U$66&lt;&gt;$U$65,"",IF($L$67="bb",1,IF($L$67="","0",$K$68))))</f>
        <v/>
      </c>
      <c r="AA74" s="134" t="str">
        <f>IF($W$45="","",IF($U$62&lt;&gt;$U$65,"",IF($N$63="bb",1,IF($N$63="","0",$M$58))))</f>
        <v/>
      </c>
      <c r="AB74" s="134" t="str">
        <f>IF($W$45="","",IF($U$54&lt;&gt;$U$65,"",IF($P$55="bb",1,IF($P$55="","0",$O$46))))</f>
        <v/>
      </c>
      <c r="AC74" s="134" t="str">
        <f>IF($W$45="","",IF($U$38&lt;&gt;$U$65,"",IF($P$39="bb",1,IF($P$39="","0",$Q$22))))</f>
        <v/>
      </c>
      <c r="AD74" s="134"/>
      <c r="AE74" s="145">
        <f t="shared" si="3"/>
        <v>0</v>
      </c>
      <c r="AF74" s="136" t="str">
        <f>IF($C65="","",'m glavni 32'!$C$65)</f>
        <v/>
      </c>
      <c r="AG74" s="138" t="str">
        <f>UPPER(IF($D$65="","",VLOOKUP($D$65,'[1]m glavni turnir žrebna lista'!$A$7:$R$38,3)))</f>
        <v/>
      </c>
      <c r="AH74" s="138" t="str">
        <f>PROPER(IF($D$65="","",VLOOKUP($D$65,'[1]m glavni turnir žrebna lista'!$A$7:$R$38,4)))</f>
        <v/>
      </c>
      <c r="AI74" s="138" t="str">
        <f>UPPER(IF($D$65="","",VLOOKUP($D$65,'[1]m glavni turnir žrebna lista'!$A$7:$R$38,5)))</f>
        <v/>
      </c>
      <c r="AJ74" s="145">
        <f t="shared" si="4"/>
        <v>0</v>
      </c>
    </row>
    <row r="75" spans="1:36" s="183" customFormat="1" ht="9" customHeight="1" x14ac:dyDescent="0.2">
      <c r="A75" s="204"/>
      <c r="B75" s="55"/>
      <c r="C75" s="186"/>
      <c r="D75" s="56">
        <v>4</v>
      </c>
      <c r="E75" s="187" t="str">
        <f>UPPER(IF($D75="","",VLOOKUP($D75,'[1]m glavni turnir žrebna lista'!$A$7:$R$38,3)))</f>
        <v/>
      </c>
      <c r="F75" s="56"/>
      <c r="G75" s="188">
        <f>IF($D75="","",VLOOKUP($D75,'[1]m glavni turnir žrebna lista'!$A$7:$R$38,10))</f>
        <v>0</v>
      </c>
      <c r="H75" s="188">
        <f>IF($D75="","",VLOOKUP($D75,'[1]m glavni turnir žrebna lista'!$A$7:$R$38,14))</f>
        <v>0</v>
      </c>
      <c r="I75" s="195" t="s">
        <v>57</v>
      </c>
      <c r="J75" s="196"/>
      <c r="K75" s="60"/>
      <c r="L75" s="185"/>
      <c r="M75" s="190"/>
      <c r="N75" s="185" t="s">
        <v>58</v>
      </c>
      <c r="O75" s="60"/>
      <c r="P75" s="185"/>
      <c r="Q75" s="190"/>
      <c r="U75" s="34"/>
      <c r="V75" s="138">
        <v>31</v>
      </c>
      <c r="W75" s="138" t="str">
        <f>UPPER(IF($D$67="","",VLOOKUP($D$67,'[1]m glavni turnir žrebna lista'!$A$7:$R$38,3)))</f>
        <v/>
      </c>
      <c r="X75" s="138" t="str">
        <f>PROPER(IF($D$67="","",VLOOKUP($D$67,'[1]m glavni turnir žrebna lista'!$A$7:$R$38,4)))</f>
        <v/>
      </c>
      <c r="Y75" s="134" t="str">
        <f>IF(W75="","",IF($U$68&lt;&gt;$U$67,"",IF($J$69="bb",1,IF($J$69="","0",$I$69))))</f>
        <v/>
      </c>
      <c r="Z75" s="134" t="str">
        <f>IF($W$45="","",IF($U$66&lt;&gt;$U$67,"",IF($L$67="bb",1,IF($L$67="","0",$K$64))))</f>
        <v/>
      </c>
      <c r="AA75" s="134" t="str">
        <f>IF($W$45="","",IF($U$62&lt;&gt;$U$67,"",IF($N$63="bb",1,IF($N$63="","0",$M$58))))</f>
        <v/>
      </c>
      <c r="AB75" s="134" t="str">
        <f>IF($W$45="","",IF($U$54&lt;&gt;$U$67,"",IF($P$55="bb",1,IF($P$55="","0",$O$46))))</f>
        <v/>
      </c>
      <c r="AC75" s="134" t="str">
        <f>IF($W$45="","",IF($U$38&lt;&gt;$U$67,"",IF($P$39="bb",1,IF($P$39="","0",$Q$22))))</f>
        <v/>
      </c>
      <c r="AD75" s="134"/>
      <c r="AE75" s="145">
        <f t="shared" si="3"/>
        <v>0</v>
      </c>
      <c r="AF75" s="136" t="str">
        <f>IF($C67="","",'m glavni 32'!$C$67)</f>
        <v/>
      </c>
      <c r="AG75" s="138" t="str">
        <f>UPPER(IF($D$67="","",VLOOKUP($D$67,'[1]m glavni turnir žrebna lista'!$A$7:$R$38,3)))</f>
        <v/>
      </c>
      <c r="AH75" s="138" t="str">
        <f>PROPER(IF($D$67="","",VLOOKUP($D$67,'[1]m glavni turnir žrebna lista'!$A$7:$R$38,4)))</f>
        <v/>
      </c>
      <c r="AI75" s="138" t="str">
        <f>UPPER(IF($D$67="","",VLOOKUP($D$67,'[1]m glavni turnir žrebna lista'!$A$7:$R$38,5)))</f>
        <v/>
      </c>
      <c r="AJ75" s="145">
        <f t="shared" si="4"/>
        <v>0</v>
      </c>
    </row>
    <row r="76" spans="1:36" s="183" customFormat="1" ht="9" customHeight="1" x14ac:dyDescent="0.2">
      <c r="A76" s="205"/>
      <c r="B76" s="206"/>
      <c r="C76" s="207"/>
      <c r="D76" s="56">
        <v>5</v>
      </c>
      <c r="E76" s="187" t="str">
        <f>UPPER(IF($D76="","",VLOOKUP($D76,'[1]m glavni turnir žrebna lista'!$A$7:$R$38,3)))</f>
        <v/>
      </c>
      <c r="F76" s="56"/>
      <c r="G76" s="188">
        <f>IF($D76="","",VLOOKUP($D76,'[1]m glavni turnir žrebna lista'!$A$7:$R$38,10))</f>
        <v>0</v>
      </c>
      <c r="H76" s="188">
        <f>IF($D76="","",VLOOKUP($D76,'[1]m glavni turnir žrebna lista'!$A$7:$R$38,14))</f>
        <v>0</v>
      </c>
      <c r="I76" s="195" t="s">
        <v>59</v>
      </c>
      <c r="J76" s="196"/>
      <c r="K76" s="60"/>
      <c r="L76" s="185"/>
      <c r="M76" s="190"/>
      <c r="N76" s="199"/>
      <c r="O76" s="198"/>
      <c r="P76" s="199"/>
      <c r="Q76" s="200"/>
      <c r="U76" s="34"/>
      <c r="V76" s="138">
        <v>32</v>
      </c>
      <c r="W76" s="138" t="str">
        <f>UPPER(IF($D$69="","",VLOOKUP($D$69,'[1]m glavni turnir žrebna lista'!$A$7:$R$38,3)))</f>
        <v/>
      </c>
      <c r="X76" s="138" t="str">
        <f>PROPER(IF($D$69="","",VLOOKUP($D$69,'[1]m glavni turnir žrebna lista'!$A$7:$R$38,4)))</f>
        <v/>
      </c>
      <c r="Y76" s="134" t="str">
        <f>IF(W76="","",IF($U$68&lt;&gt;$U$69,"",IF($J$69="bb",1,IF($J$69="","0",$I$67))))</f>
        <v/>
      </c>
      <c r="Z76" s="134" t="str">
        <f>IF($W$45="","",IF($U$66&lt;&gt;$U$69,"",IF($L$67="bb",1,IF($L$67="","0",$K$64))))</f>
        <v/>
      </c>
      <c r="AA76" s="134" t="str">
        <f>IF($W$45="","",IF($U$62&lt;&gt;$U$69,"",IF($N$63="bb",1,IF($N$63="","0",$M$58))))</f>
        <v/>
      </c>
      <c r="AB76" s="134" t="str">
        <f>IF($W$45="","",IF($U$54&lt;&gt;$U$69,"",IF($P$55="bb",1,IF($P$55="","0",$O$46))))</f>
        <v/>
      </c>
      <c r="AC76" s="134" t="str">
        <f>IF($W$45="","",IF($U$38&lt;&gt;$U$69,"",IF($P$39="bb",1,IF($P$39="","0",$Q$22))))</f>
        <v/>
      </c>
      <c r="AD76" s="134"/>
      <c r="AE76" s="145">
        <f t="shared" si="3"/>
        <v>0</v>
      </c>
      <c r="AF76" s="136" t="str">
        <f>IF($C69="","",'m glavni 32'!$C$69)</f>
        <v/>
      </c>
      <c r="AG76" s="138" t="str">
        <f>UPPER(IF($D$69="","",VLOOKUP($D$69,'[1]m glavni turnir žrebna lista'!$A$7:$R$38,3)))</f>
        <v/>
      </c>
      <c r="AH76" s="138" t="str">
        <f>PROPER(IF($D$69="","",VLOOKUP($D$69,'[1]m glavni turnir žrebna lista'!$A$7:$R$38,4)))</f>
        <v/>
      </c>
      <c r="AI76" s="138" t="str">
        <f>UPPER(IF($D$69="","",VLOOKUP($D$69,'[1]m glavni turnir žrebna lista'!$A$7:$R$38,5)))</f>
        <v/>
      </c>
      <c r="AJ76" s="145">
        <f t="shared" si="4"/>
        <v>0</v>
      </c>
    </row>
    <row r="77" spans="1:36" s="183" customFormat="1" ht="9" customHeight="1" x14ac:dyDescent="0.2">
      <c r="A77" s="184"/>
      <c r="B77" s="185"/>
      <c r="C77" s="186"/>
      <c r="D77" s="56">
        <v>6</v>
      </c>
      <c r="E77" s="187" t="str">
        <f>UPPER(IF($D77="","",VLOOKUP($D77,'[1]m glavni turnir žrebna lista'!$A$7:$R$38,3)))</f>
        <v/>
      </c>
      <c r="F77" s="56"/>
      <c r="G77" s="188">
        <f>IF($D77="","",VLOOKUP($D77,'[1]m glavni turnir žrebna lista'!$A$7:$R$38,10))</f>
        <v>0</v>
      </c>
      <c r="H77" s="188">
        <f>IF($D77="","",VLOOKUP($D77,'[1]m glavni turnir žrebna lista'!$A$7:$R$38,14))</f>
        <v>0</v>
      </c>
      <c r="I77" s="195" t="s">
        <v>60</v>
      </c>
      <c r="J77" s="196"/>
      <c r="K77" s="60"/>
      <c r="L77" s="185"/>
      <c r="M77" s="190"/>
      <c r="N77" s="191" t="s">
        <v>56</v>
      </c>
      <c r="O77" s="192"/>
      <c r="P77" s="193"/>
      <c r="Q77" s="190"/>
      <c r="U77" s="34"/>
      <c r="V77" s="208"/>
      <c r="W77" s="208"/>
      <c r="X77" s="208"/>
      <c r="Y77" s="134">
        <f>COUNTIF(Y45:Y76,"&gt;0")</f>
        <v>0</v>
      </c>
      <c r="Z77" s="134">
        <f t="shared" ref="Z77:AE77" si="5">COUNTIF(Z45:Z76,"&gt;0")</f>
        <v>0</v>
      </c>
      <c r="AA77" s="134">
        <f t="shared" si="5"/>
        <v>0</v>
      </c>
      <c r="AB77" s="134">
        <f t="shared" si="5"/>
        <v>0</v>
      </c>
      <c r="AC77" s="134">
        <f t="shared" si="5"/>
        <v>0</v>
      </c>
      <c r="AD77" s="134"/>
      <c r="AE77" s="134">
        <f t="shared" si="5"/>
        <v>0</v>
      </c>
      <c r="AF77" s="136"/>
      <c r="AG77" s="208"/>
      <c r="AH77" s="208"/>
      <c r="AI77" s="208"/>
      <c r="AJ77" s="134">
        <f>COUNTIF(AJ45:AJ76,"&gt;0")</f>
        <v>0</v>
      </c>
    </row>
    <row r="78" spans="1:36" s="183" customFormat="1" ht="9" customHeight="1" x14ac:dyDescent="0.2">
      <c r="A78" s="184"/>
      <c r="B78" s="185"/>
      <c r="C78" s="209"/>
      <c r="D78" s="56">
        <v>7</v>
      </c>
      <c r="E78" s="187" t="str">
        <f>UPPER(IF($D78="","",VLOOKUP($D78,'[1]m glavni turnir žrebna lista'!$A$7:$R$38,3)))</f>
        <v/>
      </c>
      <c r="F78" s="56"/>
      <c r="G78" s="188">
        <f>IF($D78="","",VLOOKUP($D78,'[1]m glavni turnir žrebna lista'!$A$7:$R$38,10))</f>
        <v>0</v>
      </c>
      <c r="H78" s="188">
        <f>IF($D78="","",VLOOKUP($D78,'[1]m glavni turnir žrebna lista'!$A$7:$R$38,14))</f>
        <v>0</v>
      </c>
      <c r="I78" s="195" t="s">
        <v>61</v>
      </c>
      <c r="J78" s="196"/>
      <c r="K78" s="60"/>
      <c r="L78" s="185"/>
      <c r="M78" s="190"/>
      <c r="N78" s="185" t="s">
        <v>62</v>
      </c>
      <c r="O78" s="60"/>
      <c r="P78" s="605" t="str">
        <f>'[1]vnos podatkov'!$B$10</f>
        <v>SAŠO SVOLJŠAK</v>
      </c>
      <c r="Q78" s="606"/>
      <c r="U78" s="34"/>
      <c r="V78" s="208"/>
      <c r="W78" s="208"/>
      <c r="X78" s="208"/>
      <c r="Y78" s="208"/>
      <c r="Z78" s="208"/>
      <c r="AA78" s="208"/>
      <c r="AB78" s="208"/>
      <c r="AC78" s="208"/>
      <c r="AD78" s="208"/>
      <c r="AE78" s="208"/>
      <c r="AF78" s="136"/>
      <c r="AG78" s="208"/>
      <c r="AH78" s="208"/>
      <c r="AI78" s="208"/>
      <c r="AJ78" s="208"/>
    </row>
    <row r="79" spans="1:36" s="183" customFormat="1" ht="9" customHeight="1" x14ac:dyDescent="0.2">
      <c r="A79" s="210"/>
      <c r="B79" s="199"/>
      <c r="C79" s="211"/>
      <c r="D79" s="212">
        <v>8</v>
      </c>
      <c r="E79" s="213" t="str">
        <f>UPPER(IF($D79="","",VLOOKUP($D79,'[1]m glavni turnir žrebna lista'!$A$7:$R$38,3)))</f>
        <v/>
      </c>
      <c r="F79" s="212"/>
      <c r="G79" s="214">
        <f>IF($D79="","",VLOOKUP($D79,'[1]m glavni turnir žrebna lista'!$A$7:$R$38,10))</f>
        <v>0</v>
      </c>
      <c r="H79" s="214">
        <f>IF($D79="","",VLOOKUP($D79,'[1]m glavni turnir žrebna lista'!$A$7:$R$38,14))</f>
        <v>0</v>
      </c>
      <c r="I79" s="215" t="s">
        <v>63</v>
      </c>
      <c r="J79" s="199"/>
      <c r="K79" s="198"/>
      <c r="L79" s="199"/>
      <c r="M79" s="200"/>
      <c r="N79" s="199" t="s">
        <v>64</v>
      </c>
      <c r="O79" s="198"/>
      <c r="P79" s="607" t="str">
        <f>'[1]vnos podatkov'!$E$10</f>
        <v>MARJAN OGRINC</v>
      </c>
      <c r="Q79" s="608"/>
      <c r="U79" s="34"/>
      <c r="V79" s="216"/>
      <c r="W79" s="216"/>
      <c r="X79" s="216"/>
      <c r="Y79" s="216"/>
      <c r="Z79" s="216"/>
      <c r="AA79" s="216"/>
      <c r="AB79" s="216"/>
      <c r="AC79" s="216"/>
      <c r="AD79" s="216"/>
      <c r="AE79" s="216"/>
      <c r="AF79" s="217"/>
      <c r="AG79" s="216"/>
      <c r="AH79" s="216"/>
      <c r="AI79" s="216"/>
      <c r="AJ79" s="216"/>
    </row>
  </sheetData>
  <mergeCells count="8">
    <mergeCell ref="A73:B73"/>
    <mergeCell ref="P78:Q78"/>
    <mergeCell ref="P79:Q79"/>
    <mergeCell ref="F3:G3"/>
    <mergeCell ref="V41:Z41"/>
    <mergeCell ref="P60:Q60"/>
    <mergeCell ref="P61:Q62"/>
    <mergeCell ref="P71:Q71"/>
  </mergeCells>
  <conditionalFormatting sqref="G39 G41 G7 G9 G11 G13 G15 G17 G19 G23 G43 G45 G47 G49 G51 G53 G21 G25 G27 G29 G31 G33 G35 G37 G55 G57 G59 G61 G63 G65 G67 G69">
    <cfRule type="expression" dxfId="95" priority="17" stopIfTrue="1">
      <formula>AND($D7&lt;9,$C7&gt;0)</formula>
    </cfRule>
  </conditionalFormatting>
  <conditionalFormatting sqref="L10 L18 L26 L34 L42 L50 L58 L66 N14 N30 N46 N62 P22 P54 J8 J12 J16 J20 J24 J28 J32 J36 J40 J44 J48 J52 J56 J60 J64 J68">
    <cfRule type="expression" dxfId="94" priority="15" stopIfTrue="1">
      <formula>I8="as"</formula>
    </cfRule>
    <cfRule type="expression" dxfId="93" priority="16" stopIfTrue="1">
      <formula>I8="bs"</formula>
    </cfRule>
  </conditionalFormatting>
  <conditionalFormatting sqref="B57 B9 B11 B13 B15 B17 B19 B67 B59 B25 B27 B29 B31 B33 B35 B65 B63 B41 B43 B45 B47 B49 B51 B61">
    <cfRule type="cellIs" dxfId="92" priority="13" stopIfTrue="1" operator="equal">
      <formula>"QA"</formula>
    </cfRule>
    <cfRule type="cellIs" dxfId="91" priority="14" stopIfTrue="1" operator="equal">
      <formula>"DA"</formula>
    </cfRule>
  </conditionalFormatting>
  <conditionalFormatting sqref="I8 I12 I16 I20 I24 I28 I32 I36 I40 I44 I48 I52 I56 I60 I64 I68 K66 K58 K50 K42 K34 K26 K18 K10 M14 M30 M46 M62 O22 O54 O39">
    <cfRule type="expression" dxfId="90" priority="12" stopIfTrue="1">
      <formula>$N$1="CU"</formula>
    </cfRule>
  </conditionalFormatting>
  <conditionalFormatting sqref="P38">
    <cfRule type="expression" dxfId="89" priority="10" stopIfTrue="1">
      <formula>O39="as"</formula>
    </cfRule>
    <cfRule type="expression" dxfId="88" priority="11" stopIfTrue="1">
      <formula>O39="bs"</formula>
    </cfRule>
  </conditionalFormatting>
  <conditionalFormatting sqref="N39 H8 H12 H16 H20 H24 H28 H32 H36 H40 H44 H48 H52 H56 H60 H64 H68 J66 J58 J50 J42 J34 J26 J18 J10 L14 L30 L46 L62 N54 N22">
    <cfRule type="expression" dxfId="87" priority="7" stopIfTrue="1">
      <formula>AND($N$1="CU",H8="Sodnik")</formula>
    </cfRule>
    <cfRule type="expression" dxfId="86" priority="8" stopIfTrue="1">
      <formula>AND($N$1="CU",H8&lt;&gt;"Sodnik",I8&lt;&gt;"")</formula>
    </cfRule>
    <cfRule type="expression" dxfId="85" priority="9" stopIfTrue="1">
      <formula>AND($N$1="CU",H8&lt;&gt;"Sodnik")</formula>
    </cfRule>
  </conditionalFormatting>
  <conditionalFormatting sqref="E7 B21 B7:C7 B23:C23 B37:C37 B39:C39 B53:C53 B55:C55 B69:C69">
    <cfRule type="expression" dxfId="84" priority="6" stopIfTrue="1">
      <formula>"IF(D7&lt;9)"</formula>
    </cfRule>
  </conditionalFormatting>
  <conditionalFormatting sqref="U52">
    <cfRule type="expression" dxfId="83" priority="5" stopIfTrue="1">
      <formula>"IF(Q63=J4)"</formula>
    </cfRule>
  </conditionalFormatting>
  <conditionalFormatting sqref="Q63">
    <cfRule type="cellIs" dxfId="82" priority="4" stopIfTrue="1" operator="equal">
      <formula>1</formula>
    </cfRule>
  </conditionalFormatting>
  <conditionalFormatting sqref="P63">
    <cfRule type="cellIs" priority="3" stopIfTrue="1" operator="equal">
      <formula>"Rang turnirja"</formula>
    </cfRule>
  </conditionalFormatting>
  <conditionalFormatting sqref="D9 D11 D13 D15 D17 D19 D25 D27 D29 D31 D33 D35 D41 D43 D45 D47 D49 D51 D57 D59 D61 D63 D65 D67">
    <cfRule type="expression" dxfId="81" priority="2" stopIfTrue="1">
      <formula>$D9&gt;0</formula>
    </cfRule>
  </conditionalFormatting>
  <conditionalFormatting sqref="D7 D21 D23 D37 D39 D53 D55 D69">
    <cfRule type="expression" dxfId="80" priority="1" stopIfTrue="1">
      <formula>$D7&lt;&gt;""</formula>
    </cfRule>
  </conditionalFormatting>
  <dataValidations count="1">
    <dataValidation type="list" allowBlank="1" showInputMessage="1" sqref="H68 N22 N39 N54 L62 L30 L14 J10 L46 J18 J26 J34 J42 J50 J58 J66 H60 H56 H52 H48 H28 H24 H44 H40 H36 H12 H32 H8 H20 H64 H16">
      <formula1>$T$7:$T$16</formula1>
    </dataValidation>
  </dataValidations>
  <printOptions horizontalCentered="1"/>
  <pageMargins left="0.35" right="0.35" top="0.39" bottom="0.39" header="0" footer="0"/>
  <pageSetup paperSize="9" scale="98" orientation="portrait" horizontalDpi="4294967295"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Jun_Show_CU">
                <anchor moveWithCells="1" sizeWithCells="1">
                  <from>
                    <xdr:col>11</xdr:col>
                    <xdr:colOff>495300</xdr:colOff>
                    <xdr:row>0</xdr:row>
                    <xdr:rowOff>9525</xdr:rowOff>
                  </from>
                  <to>
                    <xdr:col>13</xdr:col>
                    <xdr:colOff>438150</xdr:colOff>
                    <xdr:row>0</xdr:row>
                    <xdr:rowOff>171450</xdr:rowOff>
                  </to>
                </anchor>
              </controlPr>
            </control>
          </mc:Choice>
        </mc:AlternateContent>
        <mc:AlternateContent xmlns:mc="http://schemas.openxmlformats.org/markup-compatibility/2006">
          <mc:Choice Requires="x14">
            <control shapeId="1026" r:id="rId5" name="Button 2">
              <controlPr defaultSize="0" print="0" autoFill="0" autoPict="0" macro="[0]!Jun_Hide_CU">
                <anchor moveWithCells="1" sizeWithCells="1">
                  <from>
                    <xdr:col>11</xdr:col>
                    <xdr:colOff>504825</xdr:colOff>
                    <xdr:row>0</xdr:row>
                    <xdr:rowOff>180975</xdr:rowOff>
                  </from>
                  <to>
                    <xdr:col>13</xdr:col>
                    <xdr:colOff>428625</xdr:colOff>
                    <xdr:row>1</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9">
    <pageSetUpPr fitToPage="1"/>
  </sheetPr>
  <dimension ref="A1:AJ79"/>
  <sheetViews>
    <sheetView showGridLines="0" showZeros="0" topLeftCell="A34" workbookViewId="0">
      <selection activeCell="P40" sqref="P40"/>
    </sheetView>
  </sheetViews>
  <sheetFormatPr defaultRowHeight="12.75" x14ac:dyDescent="0.2"/>
  <cols>
    <col min="1" max="1" width="3.140625" style="249" customWidth="1"/>
    <col min="2" max="2" width="3.5703125" style="249" customWidth="1"/>
    <col min="3" max="3" width="5" style="249" customWidth="1"/>
    <col min="4" max="4" width="4.28515625" style="249" customWidth="1"/>
    <col min="5" max="5" width="12.7109375" style="249" customWidth="1"/>
    <col min="6" max="6" width="2.7109375" style="249" customWidth="1"/>
    <col min="7" max="7" width="7.7109375" style="249" customWidth="1"/>
    <col min="8" max="8" width="5.85546875" style="249" customWidth="1"/>
    <col min="9" max="9" width="2.7109375" style="439" customWidth="1"/>
    <col min="10" max="10" width="10.7109375" style="249" customWidth="1"/>
    <col min="11" max="11" width="2.42578125" style="439" customWidth="1"/>
    <col min="12" max="12" width="10.7109375" style="249" customWidth="1"/>
    <col min="13" max="13" width="1.7109375" style="440" customWidth="1"/>
    <col min="14" max="14" width="10.7109375" style="249" customWidth="1"/>
    <col min="15" max="15" width="1.7109375" style="439" customWidth="1"/>
    <col min="16" max="16" width="10.7109375" style="249" customWidth="1"/>
    <col min="17" max="17" width="3.42578125" style="440" customWidth="1"/>
    <col min="18" max="18" width="7.85546875" style="249" customWidth="1"/>
    <col min="19" max="19" width="0.7109375" style="249" hidden="1" customWidth="1"/>
    <col min="20" max="20" width="4.7109375" style="249" hidden="1" customWidth="1"/>
    <col min="21" max="21" width="7.7109375" style="243" customWidth="1"/>
    <col min="22" max="22" width="4.140625" style="441" customWidth="1"/>
    <col min="23" max="30" width="9.140625" style="441"/>
    <col min="31" max="31" width="9.85546875" style="441" customWidth="1"/>
    <col min="32" max="32" width="9.140625" style="442"/>
    <col min="33" max="33" width="14.5703125" style="441" customWidth="1"/>
    <col min="34" max="34" width="10.85546875" style="441" customWidth="1"/>
    <col min="35" max="35" width="9.140625" style="441"/>
    <col min="36" max="36" width="9.5703125" style="441" customWidth="1"/>
    <col min="37" max="256" width="9.140625" style="249"/>
    <col min="257" max="257" width="3.140625" style="249" customWidth="1"/>
    <col min="258" max="258" width="3.5703125" style="249" customWidth="1"/>
    <col min="259" max="259" width="5" style="249" customWidth="1"/>
    <col min="260" max="260" width="4.28515625" style="249" customWidth="1"/>
    <col min="261" max="261" width="12.7109375" style="249" customWidth="1"/>
    <col min="262" max="262" width="2.7109375" style="249" customWidth="1"/>
    <col min="263" max="263" width="7.7109375" style="249" customWidth="1"/>
    <col min="264" max="264" width="5.85546875" style="249" customWidth="1"/>
    <col min="265" max="265" width="2.7109375" style="249" customWidth="1"/>
    <col min="266" max="266" width="10.7109375" style="249" customWidth="1"/>
    <col min="267" max="267" width="2.42578125" style="249" customWidth="1"/>
    <col min="268" max="268" width="10.7109375" style="249" customWidth="1"/>
    <col min="269" max="269" width="1.7109375" style="249" customWidth="1"/>
    <col min="270" max="270" width="10.7109375" style="249" customWidth="1"/>
    <col min="271" max="271" width="1.7109375" style="249" customWidth="1"/>
    <col min="272" max="272" width="10.7109375" style="249" customWidth="1"/>
    <col min="273" max="273" width="3.42578125" style="249" customWidth="1"/>
    <col min="274" max="274" width="7.85546875" style="249" customWidth="1"/>
    <col min="275" max="276" width="0" style="249" hidden="1" customWidth="1"/>
    <col min="277" max="277" width="7.7109375" style="249" customWidth="1"/>
    <col min="278" max="278" width="4.140625" style="249" customWidth="1"/>
    <col min="279" max="286" width="9.140625" style="249"/>
    <col min="287" max="287" width="9.85546875" style="249" customWidth="1"/>
    <col min="288" max="288" width="9.140625" style="249"/>
    <col min="289" max="289" width="14.5703125" style="249" customWidth="1"/>
    <col min="290" max="290" width="10.85546875" style="249" customWidth="1"/>
    <col min="291" max="291" width="9.140625" style="249"/>
    <col min="292" max="292" width="9.5703125" style="249" customWidth="1"/>
    <col min="293" max="512" width="9.140625" style="249"/>
    <col min="513" max="513" width="3.140625" style="249" customWidth="1"/>
    <col min="514" max="514" width="3.5703125" style="249" customWidth="1"/>
    <col min="515" max="515" width="5" style="249" customWidth="1"/>
    <col min="516" max="516" width="4.28515625" style="249" customWidth="1"/>
    <col min="517" max="517" width="12.7109375" style="249" customWidth="1"/>
    <col min="518" max="518" width="2.7109375" style="249" customWidth="1"/>
    <col min="519" max="519" width="7.7109375" style="249" customWidth="1"/>
    <col min="520" max="520" width="5.85546875" style="249" customWidth="1"/>
    <col min="521" max="521" width="2.7109375" style="249" customWidth="1"/>
    <col min="522" max="522" width="10.7109375" style="249" customWidth="1"/>
    <col min="523" max="523" width="2.42578125" style="249" customWidth="1"/>
    <col min="524" max="524" width="10.7109375" style="249" customWidth="1"/>
    <col min="525" max="525" width="1.7109375" style="249" customWidth="1"/>
    <col min="526" max="526" width="10.7109375" style="249" customWidth="1"/>
    <col min="527" max="527" width="1.7109375" style="249" customWidth="1"/>
    <col min="528" max="528" width="10.7109375" style="249" customWidth="1"/>
    <col min="529" max="529" width="3.42578125" style="249" customWidth="1"/>
    <col min="530" max="530" width="7.85546875" style="249" customWidth="1"/>
    <col min="531" max="532" width="0" style="249" hidden="1" customWidth="1"/>
    <col min="533" max="533" width="7.7109375" style="249" customWidth="1"/>
    <col min="534" max="534" width="4.140625" style="249" customWidth="1"/>
    <col min="535" max="542" width="9.140625" style="249"/>
    <col min="543" max="543" width="9.85546875" style="249" customWidth="1"/>
    <col min="544" max="544" width="9.140625" style="249"/>
    <col min="545" max="545" width="14.5703125" style="249" customWidth="1"/>
    <col min="546" max="546" width="10.85546875" style="249" customWidth="1"/>
    <col min="547" max="547" width="9.140625" style="249"/>
    <col min="548" max="548" width="9.5703125" style="249" customWidth="1"/>
    <col min="549" max="768" width="9.140625" style="249"/>
    <col min="769" max="769" width="3.140625" style="249" customWidth="1"/>
    <col min="770" max="770" width="3.5703125" style="249" customWidth="1"/>
    <col min="771" max="771" width="5" style="249" customWidth="1"/>
    <col min="772" max="772" width="4.28515625" style="249" customWidth="1"/>
    <col min="773" max="773" width="12.7109375" style="249" customWidth="1"/>
    <col min="774" max="774" width="2.7109375" style="249" customWidth="1"/>
    <col min="775" max="775" width="7.7109375" style="249" customWidth="1"/>
    <col min="776" max="776" width="5.85546875" style="249" customWidth="1"/>
    <col min="777" max="777" width="2.7109375" style="249" customWidth="1"/>
    <col min="778" max="778" width="10.7109375" style="249" customWidth="1"/>
    <col min="779" max="779" width="2.42578125" style="249" customWidth="1"/>
    <col min="780" max="780" width="10.7109375" style="249" customWidth="1"/>
    <col min="781" max="781" width="1.7109375" style="249" customWidth="1"/>
    <col min="782" max="782" width="10.7109375" style="249" customWidth="1"/>
    <col min="783" max="783" width="1.7109375" style="249" customWidth="1"/>
    <col min="784" max="784" width="10.7109375" style="249" customWidth="1"/>
    <col min="785" max="785" width="3.42578125" style="249" customWidth="1"/>
    <col min="786" max="786" width="7.85546875" style="249" customWidth="1"/>
    <col min="787" max="788" width="0" style="249" hidden="1" customWidth="1"/>
    <col min="789" max="789" width="7.7109375" style="249" customWidth="1"/>
    <col min="790" max="790" width="4.140625" style="249" customWidth="1"/>
    <col min="791" max="798" width="9.140625" style="249"/>
    <col min="799" max="799" width="9.85546875" style="249" customWidth="1"/>
    <col min="800" max="800" width="9.140625" style="249"/>
    <col min="801" max="801" width="14.5703125" style="249" customWidth="1"/>
    <col min="802" max="802" width="10.85546875" style="249" customWidth="1"/>
    <col min="803" max="803" width="9.140625" style="249"/>
    <col min="804" max="804" width="9.5703125" style="249" customWidth="1"/>
    <col min="805" max="1024" width="9.140625" style="249"/>
    <col min="1025" max="1025" width="3.140625" style="249" customWidth="1"/>
    <col min="1026" max="1026" width="3.5703125" style="249" customWidth="1"/>
    <col min="1027" max="1027" width="5" style="249" customWidth="1"/>
    <col min="1028" max="1028" width="4.28515625" style="249" customWidth="1"/>
    <col min="1029" max="1029" width="12.7109375" style="249" customWidth="1"/>
    <col min="1030" max="1030" width="2.7109375" style="249" customWidth="1"/>
    <col min="1031" max="1031" width="7.7109375" style="249" customWidth="1"/>
    <col min="1032" max="1032" width="5.85546875" style="249" customWidth="1"/>
    <col min="1033" max="1033" width="2.7109375" style="249" customWidth="1"/>
    <col min="1034" max="1034" width="10.7109375" style="249" customWidth="1"/>
    <col min="1035" max="1035" width="2.42578125" style="249" customWidth="1"/>
    <col min="1036" max="1036" width="10.7109375" style="249" customWidth="1"/>
    <col min="1037" max="1037" width="1.7109375" style="249" customWidth="1"/>
    <col min="1038" max="1038" width="10.7109375" style="249" customWidth="1"/>
    <col min="1039" max="1039" width="1.7109375" style="249" customWidth="1"/>
    <col min="1040" max="1040" width="10.7109375" style="249" customWidth="1"/>
    <col min="1041" max="1041" width="3.42578125" style="249" customWidth="1"/>
    <col min="1042" max="1042" width="7.85546875" style="249" customWidth="1"/>
    <col min="1043" max="1044" width="0" style="249" hidden="1" customWidth="1"/>
    <col min="1045" max="1045" width="7.7109375" style="249" customWidth="1"/>
    <col min="1046" max="1046" width="4.140625" style="249" customWidth="1"/>
    <col min="1047" max="1054" width="9.140625" style="249"/>
    <col min="1055" max="1055" width="9.85546875" style="249" customWidth="1"/>
    <col min="1056" max="1056" width="9.140625" style="249"/>
    <col min="1057" max="1057" width="14.5703125" style="249" customWidth="1"/>
    <col min="1058" max="1058" width="10.85546875" style="249" customWidth="1"/>
    <col min="1059" max="1059" width="9.140625" style="249"/>
    <col min="1060" max="1060" width="9.5703125" style="249" customWidth="1"/>
    <col min="1061" max="1280" width="9.140625" style="249"/>
    <col min="1281" max="1281" width="3.140625" style="249" customWidth="1"/>
    <col min="1282" max="1282" width="3.5703125" style="249" customWidth="1"/>
    <col min="1283" max="1283" width="5" style="249" customWidth="1"/>
    <col min="1284" max="1284" width="4.28515625" style="249" customWidth="1"/>
    <col min="1285" max="1285" width="12.7109375" style="249" customWidth="1"/>
    <col min="1286" max="1286" width="2.7109375" style="249" customWidth="1"/>
    <col min="1287" max="1287" width="7.7109375" style="249" customWidth="1"/>
    <col min="1288" max="1288" width="5.85546875" style="249" customWidth="1"/>
    <col min="1289" max="1289" width="2.7109375" style="249" customWidth="1"/>
    <col min="1290" max="1290" width="10.7109375" style="249" customWidth="1"/>
    <col min="1291" max="1291" width="2.42578125" style="249" customWidth="1"/>
    <col min="1292" max="1292" width="10.7109375" style="249" customWidth="1"/>
    <col min="1293" max="1293" width="1.7109375" style="249" customWidth="1"/>
    <col min="1294" max="1294" width="10.7109375" style="249" customWidth="1"/>
    <col min="1295" max="1295" width="1.7109375" style="249" customWidth="1"/>
    <col min="1296" max="1296" width="10.7109375" style="249" customWidth="1"/>
    <col min="1297" max="1297" width="3.42578125" style="249" customWidth="1"/>
    <col min="1298" max="1298" width="7.85546875" style="249" customWidth="1"/>
    <col min="1299" max="1300" width="0" style="249" hidden="1" customWidth="1"/>
    <col min="1301" max="1301" width="7.7109375" style="249" customWidth="1"/>
    <col min="1302" max="1302" width="4.140625" style="249" customWidth="1"/>
    <col min="1303" max="1310" width="9.140625" style="249"/>
    <col min="1311" max="1311" width="9.85546875" style="249" customWidth="1"/>
    <col min="1312" max="1312" width="9.140625" style="249"/>
    <col min="1313" max="1313" width="14.5703125" style="249" customWidth="1"/>
    <col min="1314" max="1314" width="10.85546875" style="249" customWidth="1"/>
    <col min="1315" max="1315" width="9.140625" style="249"/>
    <col min="1316" max="1316" width="9.5703125" style="249" customWidth="1"/>
    <col min="1317" max="1536" width="9.140625" style="249"/>
    <col min="1537" max="1537" width="3.140625" style="249" customWidth="1"/>
    <col min="1538" max="1538" width="3.5703125" style="249" customWidth="1"/>
    <col min="1539" max="1539" width="5" style="249" customWidth="1"/>
    <col min="1540" max="1540" width="4.28515625" style="249" customWidth="1"/>
    <col min="1541" max="1541" width="12.7109375" style="249" customWidth="1"/>
    <col min="1542" max="1542" width="2.7109375" style="249" customWidth="1"/>
    <col min="1543" max="1543" width="7.7109375" style="249" customWidth="1"/>
    <col min="1544" max="1544" width="5.85546875" style="249" customWidth="1"/>
    <col min="1545" max="1545" width="2.7109375" style="249" customWidth="1"/>
    <col min="1546" max="1546" width="10.7109375" style="249" customWidth="1"/>
    <col min="1547" max="1547" width="2.42578125" style="249" customWidth="1"/>
    <col min="1548" max="1548" width="10.7109375" style="249" customWidth="1"/>
    <col min="1549" max="1549" width="1.7109375" style="249" customWidth="1"/>
    <col min="1550" max="1550" width="10.7109375" style="249" customWidth="1"/>
    <col min="1551" max="1551" width="1.7109375" style="249" customWidth="1"/>
    <col min="1552" max="1552" width="10.7109375" style="249" customWidth="1"/>
    <col min="1553" max="1553" width="3.42578125" style="249" customWidth="1"/>
    <col min="1554" max="1554" width="7.85546875" style="249" customWidth="1"/>
    <col min="1555" max="1556" width="0" style="249" hidden="1" customWidth="1"/>
    <col min="1557" max="1557" width="7.7109375" style="249" customWidth="1"/>
    <col min="1558" max="1558" width="4.140625" style="249" customWidth="1"/>
    <col min="1559" max="1566" width="9.140625" style="249"/>
    <col min="1567" max="1567" width="9.85546875" style="249" customWidth="1"/>
    <col min="1568" max="1568" width="9.140625" style="249"/>
    <col min="1569" max="1569" width="14.5703125" style="249" customWidth="1"/>
    <col min="1570" max="1570" width="10.85546875" style="249" customWidth="1"/>
    <col min="1571" max="1571" width="9.140625" style="249"/>
    <col min="1572" max="1572" width="9.5703125" style="249" customWidth="1"/>
    <col min="1573" max="1792" width="9.140625" style="249"/>
    <col min="1793" max="1793" width="3.140625" style="249" customWidth="1"/>
    <col min="1794" max="1794" width="3.5703125" style="249" customWidth="1"/>
    <col min="1795" max="1795" width="5" style="249" customWidth="1"/>
    <col min="1796" max="1796" width="4.28515625" style="249" customWidth="1"/>
    <col min="1797" max="1797" width="12.7109375" style="249" customWidth="1"/>
    <col min="1798" max="1798" width="2.7109375" style="249" customWidth="1"/>
    <col min="1799" max="1799" width="7.7109375" style="249" customWidth="1"/>
    <col min="1800" max="1800" width="5.85546875" style="249" customWidth="1"/>
    <col min="1801" max="1801" width="2.7109375" style="249" customWidth="1"/>
    <col min="1802" max="1802" width="10.7109375" style="249" customWidth="1"/>
    <col min="1803" max="1803" width="2.42578125" style="249" customWidth="1"/>
    <col min="1804" max="1804" width="10.7109375" style="249" customWidth="1"/>
    <col min="1805" max="1805" width="1.7109375" style="249" customWidth="1"/>
    <col min="1806" max="1806" width="10.7109375" style="249" customWidth="1"/>
    <col min="1807" max="1807" width="1.7109375" style="249" customWidth="1"/>
    <col min="1808" max="1808" width="10.7109375" style="249" customWidth="1"/>
    <col min="1809" max="1809" width="3.42578125" style="249" customWidth="1"/>
    <col min="1810" max="1810" width="7.85546875" style="249" customWidth="1"/>
    <col min="1811" max="1812" width="0" style="249" hidden="1" customWidth="1"/>
    <col min="1813" max="1813" width="7.7109375" style="249" customWidth="1"/>
    <col min="1814" max="1814" width="4.140625" style="249" customWidth="1"/>
    <col min="1815" max="1822" width="9.140625" style="249"/>
    <col min="1823" max="1823" width="9.85546875" style="249" customWidth="1"/>
    <col min="1824" max="1824" width="9.140625" style="249"/>
    <col min="1825" max="1825" width="14.5703125" style="249" customWidth="1"/>
    <col min="1826" max="1826" width="10.85546875" style="249" customWidth="1"/>
    <col min="1827" max="1827" width="9.140625" style="249"/>
    <col min="1828" max="1828" width="9.5703125" style="249" customWidth="1"/>
    <col min="1829" max="2048" width="9.140625" style="249"/>
    <col min="2049" max="2049" width="3.140625" style="249" customWidth="1"/>
    <col min="2050" max="2050" width="3.5703125" style="249" customWidth="1"/>
    <col min="2051" max="2051" width="5" style="249" customWidth="1"/>
    <col min="2052" max="2052" width="4.28515625" style="249" customWidth="1"/>
    <col min="2053" max="2053" width="12.7109375" style="249" customWidth="1"/>
    <col min="2054" max="2054" width="2.7109375" style="249" customWidth="1"/>
    <col min="2055" max="2055" width="7.7109375" style="249" customWidth="1"/>
    <col min="2056" max="2056" width="5.85546875" style="249" customWidth="1"/>
    <col min="2057" max="2057" width="2.7109375" style="249" customWidth="1"/>
    <col min="2058" max="2058" width="10.7109375" style="249" customWidth="1"/>
    <col min="2059" max="2059" width="2.42578125" style="249" customWidth="1"/>
    <col min="2060" max="2060" width="10.7109375" style="249" customWidth="1"/>
    <col min="2061" max="2061" width="1.7109375" style="249" customWidth="1"/>
    <col min="2062" max="2062" width="10.7109375" style="249" customWidth="1"/>
    <col min="2063" max="2063" width="1.7109375" style="249" customWidth="1"/>
    <col min="2064" max="2064" width="10.7109375" style="249" customWidth="1"/>
    <col min="2065" max="2065" width="3.42578125" style="249" customWidth="1"/>
    <col min="2066" max="2066" width="7.85546875" style="249" customWidth="1"/>
    <col min="2067" max="2068" width="0" style="249" hidden="1" customWidth="1"/>
    <col min="2069" max="2069" width="7.7109375" style="249" customWidth="1"/>
    <col min="2070" max="2070" width="4.140625" style="249" customWidth="1"/>
    <col min="2071" max="2078" width="9.140625" style="249"/>
    <col min="2079" max="2079" width="9.85546875" style="249" customWidth="1"/>
    <col min="2080" max="2080" width="9.140625" style="249"/>
    <col min="2081" max="2081" width="14.5703125" style="249" customWidth="1"/>
    <col min="2082" max="2082" width="10.85546875" style="249" customWidth="1"/>
    <col min="2083" max="2083" width="9.140625" style="249"/>
    <col min="2084" max="2084" width="9.5703125" style="249" customWidth="1"/>
    <col min="2085" max="2304" width="9.140625" style="249"/>
    <col min="2305" max="2305" width="3.140625" style="249" customWidth="1"/>
    <col min="2306" max="2306" width="3.5703125" style="249" customWidth="1"/>
    <col min="2307" max="2307" width="5" style="249" customWidth="1"/>
    <col min="2308" max="2308" width="4.28515625" style="249" customWidth="1"/>
    <col min="2309" max="2309" width="12.7109375" style="249" customWidth="1"/>
    <col min="2310" max="2310" width="2.7109375" style="249" customWidth="1"/>
    <col min="2311" max="2311" width="7.7109375" style="249" customWidth="1"/>
    <col min="2312" max="2312" width="5.85546875" style="249" customWidth="1"/>
    <col min="2313" max="2313" width="2.7109375" style="249" customWidth="1"/>
    <col min="2314" max="2314" width="10.7109375" style="249" customWidth="1"/>
    <col min="2315" max="2315" width="2.42578125" style="249" customWidth="1"/>
    <col min="2316" max="2316" width="10.7109375" style="249" customWidth="1"/>
    <col min="2317" max="2317" width="1.7109375" style="249" customWidth="1"/>
    <col min="2318" max="2318" width="10.7109375" style="249" customWidth="1"/>
    <col min="2319" max="2319" width="1.7109375" style="249" customWidth="1"/>
    <col min="2320" max="2320" width="10.7109375" style="249" customWidth="1"/>
    <col min="2321" max="2321" width="3.42578125" style="249" customWidth="1"/>
    <col min="2322" max="2322" width="7.85546875" style="249" customWidth="1"/>
    <col min="2323" max="2324" width="0" style="249" hidden="1" customWidth="1"/>
    <col min="2325" max="2325" width="7.7109375" style="249" customWidth="1"/>
    <col min="2326" max="2326" width="4.140625" style="249" customWidth="1"/>
    <col min="2327" max="2334" width="9.140625" style="249"/>
    <col min="2335" max="2335" width="9.85546875" style="249" customWidth="1"/>
    <col min="2336" max="2336" width="9.140625" style="249"/>
    <col min="2337" max="2337" width="14.5703125" style="249" customWidth="1"/>
    <col min="2338" max="2338" width="10.85546875" style="249" customWidth="1"/>
    <col min="2339" max="2339" width="9.140625" style="249"/>
    <col min="2340" max="2340" width="9.5703125" style="249" customWidth="1"/>
    <col min="2341" max="2560" width="9.140625" style="249"/>
    <col min="2561" max="2561" width="3.140625" style="249" customWidth="1"/>
    <col min="2562" max="2562" width="3.5703125" style="249" customWidth="1"/>
    <col min="2563" max="2563" width="5" style="249" customWidth="1"/>
    <col min="2564" max="2564" width="4.28515625" style="249" customWidth="1"/>
    <col min="2565" max="2565" width="12.7109375" style="249" customWidth="1"/>
    <col min="2566" max="2566" width="2.7109375" style="249" customWidth="1"/>
    <col min="2567" max="2567" width="7.7109375" style="249" customWidth="1"/>
    <col min="2568" max="2568" width="5.85546875" style="249" customWidth="1"/>
    <col min="2569" max="2569" width="2.7109375" style="249" customWidth="1"/>
    <col min="2570" max="2570" width="10.7109375" style="249" customWidth="1"/>
    <col min="2571" max="2571" width="2.42578125" style="249" customWidth="1"/>
    <col min="2572" max="2572" width="10.7109375" style="249" customWidth="1"/>
    <col min="2573" max="2573" width="1.7109375" style="249" customWidth="1"/>
    <col min="2574" max="2574" width="10.7109375" style="249" customWidth="1"/>
    <col min="2575" max="2575" width="1.7109375" style="249" customWidth="1"/>
    <col min="2576" max="2576" width="10.7109375" style="249" customWidth="1"/>
    <col min="2577" max="2577" width="3.42578125" style="249" customWidth="1"/>
    <col min="2578" max="2578" width="7.85546875" style="249" customWidth="1"/>
    <col min="2579" max="2580" width="0" style="249" hidden="1" customWidth="1"/>
    <col min="2581" max="2581" width="7.7109375" style="249" customWidth="1"/>
    <col min="2582" max="2582" width="4.140625" style="249" customWidth="1"/>
    <col min="2583" max="2590" width="9.140625" style="249"/>
    <col min="2591" max="2591" width="9.85546875" style="249" customWidth="1"/>
    <col min="2592" max="2592" width="9.140625" style="249"/>
    <col min="2593" max="2593" width="14.5703125" style="249" customWidth="1"/>
    <col min="2594" max="2594" width="10.85546875" style="249" customWidth="1"/>
    <col min="2595" max="2595" width="9.140625" style="249"/>
    <col min="2596" max="2596" width="9.5703125" style="249" customWidth="1"/>
    <col min="2597" max="2816" width="9.140625" style="249"/>
    <col min="2817" max="2817" width="3.140625" style="249" customWidth="1"/>
    <col min="2818" max="2818" width="3.5703125" style="249" customWidth="1"/>
    <col min="2819" max="2819" width="5" style="249" customWidth="1"/>
    <col min="2820" max="2820" width="4.28515625" style="249" customWidth="1"/>
    <col min="2821" max="2821" width="12.7109375" style="249" customWidth="1"/>
    <col min="2822" max="2822" width="2.7109375" style="249" customWidth="1"/>
    <col min="2823" max="2823" width="7.7109375" style="249" customWidth="1"/>
    <col min="2824" max="2824" width="5.85546875" style="249" customWidth="1"/>
    <col min="2825" max="2825" width="2.7109375" style="249" customWidth="1"/>
    <col min="2826" max="2826" width="10.7109375" style="249" customWidth="1"/>
    <col min="2827" max="2827" width="2.42578125" style="249" customWidth="1"/>
    <col min="2828" max="2828" width="10.7109375" style="249" customWidth="1"/>
    <col min="2829" max="2829" width="1.7109375" style="249" customWidth="1"/>
    <col min="2830" max="2830" width="10.7109375" style="249" customWidth="1"/>
    <col min="2831" max="2831" width="1.7109375" style="249" customWidth="1"/>
    <col min="2832" max="2832" width="10.7109375" style="249" customWidth="1"/>
    <col min="2833" max="2833" width="3.42578125" style="249" customWidth="1"/>
    <col min="2834" max="2834" width="7.85546875" style="249" customWidth="1"/>
    <col min="2835" max="2836" width="0" style="249" hidden="1" customWidth="1"/>
    <col min="2837" max="2837" width="7.7109375" style="249" customWidth="1"/>
    <col min="2838" max="2838" width="4.140625" style="249" customWidth="1"/>
    <col min="2839" max="2846" width="9.140625" style="249"/>
    <col min="2847" max="2847" width="9.85546875" style="249" customWidth="1"/>
    <col min="2848" max="2848" width="9.140625" style="249"/>
    <col min="2849" max="2849" width="14.5703125" style="249" customWidth="1"/>
    <col min="2850" max="2850" width="10.85546875" style="249" customWidth="1"/>
    <col min="2851" max="2851" width="9.140625" style="249"/>
    <col min="2852" max="2852" width="9.5703125" style="249" customWidth="1"/>
    <col min="2853" max="3072" width="9.140625" style="249"/>
    <col min="3073" max="3073" width="3.140625" style="249" customWidth="1"/>
    <col min="3074" max="3074" width="3.5703125" style="249" customWidth="1"/>
    <col min="3075" max="3075" width="5" style="249" customWidth="1"/>
    <col min="3076" max="3076" width="4.28515625" style="249" customWidth="1"/>
    <col min="3077" max="3077" width="12.7109375" style="249" customWidth="1"/>
    <col min="3078" max="3078" width="2.7109375" style="249" customWidth="1"/>
    <col min="3079" max="3079" width="7.7109375" style="249" customWidth="1"/>
    <col min="3080" max="3080" width="5.85546875" style="249" customWidth="1"/>
    <col min="3081" max="3081" width="2.7109375" style="249" customWidth="1"/>
    <col min="3082" max="3082" width="10.7109375" style="249" customWidth="1"/>
    <col min="3083" max="3083" width="2.42578125" style="249" customWidth="1"/>
    <col min="3084" max="3084" width="10.7109375" style="249" customWidth="1"/>
    <col min="3085" max="3085" width="1.7109375" style="249" customWidth="1"/>
    <col min="3086" max="3086" width="10.7109375" style="249" customWidth="1"/>
    <col min="3087" max="3087" width="1.7109375" style="249" customWidth="1"/>
    <col min="3088" max="3088" width="10.7109375" style="249" customWidth="1"/>
    <col min="3089" max="3089" width="3.42578125" style="249" customWidth="1"/>
    <col min="3090" max="3090" width="7.85546875" style="249" customWidth="1"/>
    <col min="3091" max="3092" width="0" style="249" hidden="1" customWidth="1"/>
    <col min="3093" max="3093" width="7.7109375" style="249" customWidth="1"/>
    <col min="3094" max="3094" width="4.140625" style="249" customWidth="1"/>
    <col min="3095" max="3102" width="9.140625" style="249"/>
    <col min="3103" max="3103" width="9.85546875" style="249" customWidth="1"/>
    <col min="3104" max="3104" width="9.140625" style="249"/>
    <col min="3105" max="3105" width="14.5703125" style="249" customWidth="1"/>
    <col min="3106" max="3106" width="10.85546875" style="249" customWidth="1"/>
    <col min="3107" max="3107" width="9.140625" style="249"/>
    <col min="3108" max="3108" width="9.5703125" style="249" customWidth="1"/>
    <col min="3109" max="3328" width="9.140625" style="249"/>
    <col min="3329" max="3329" width="3.140625" style="249" customWidth="1"/>
    <col min="3330" max="3330" width="3.5703125" style="249" customWidth="1"/>
    <col min="3331" max="3331" width="5" style="249" customWidth="1"/>
    <col min="3332" max="3332" width="4.28515625" style="249" customWidth="1"/>
    <col min="3333" max="3333" width="12.7109375" style="249" customWidth="1"/>
    <col min="3334" max="3334" width="2.7109375" style="249" customWidth="1"/>
    <col min="3335" max="3335" width="7.7109375" style="249" customWidth="1"/>
    <col min="3336" max="3336" width="5.85546875" style="249" customWidth="1"/>
    <col min="3337" max="3337" width="2.7109375" style="249" customWidth="1"/>
    <col min="3338" max="3338" width="10.7109375" style="249" customWidth="1"/>
    <col min="3339" max="3339" width="2.42578125" style="249" customWidth="1"/>
    <col min="3340" max="3340" width="10.7109375" style="249" customWidth="1"/>
    <col min="3341" max="3341" width="1.7109375" style="249" customWidth="1"/>
    <col min="3342" max="3342" width="10.7109375" style="249" customWidth="1"/>
    <col min="3343" max="3343" width="1.7109375" style="249" customWidth="1"/>
    <col min="3344" max="3344" width="10.7109375" style="249" customWidth="1"/>
    <col min="3345" max="3345" width="3.42578125" style="249" customWidth="1"/>
    <col min="3346" max="3346" width="7.85546875" style="249" customWidth="1"/>
    <col min="3347" max="3348" width="0" style="249" hidden="1" customWidth="1"/>
    <col min="3349" max="3349" width="7.7109375" style="249" customWidth="1"/>
    <col min="3350" max="3350" width="4.140625" style="249" customWidth="1"/>
    <col min="3351" max="3358" width="9.140625" style="249"/>
    <col min="3359" max="3359" width="9.85546875" style="249" customWidth="1"/>
    <col min="3360" max="3360" width="9.140625" style="249"/>
    <col min="3361" max="3361" width="14.5703125" style="249" customWidth="1"/>
    <col min="3362" max="3362" width="10.85546875" style="249" customWidth="1"/>
    <col min="3363" max="3363" width="9.140625" style="249"/>
    <col min="3364" max="3364" width="9.5703125" style="249" customWidth="1"/>
    <col min="3365" max="3584" width="9.140625" style="249"/>
    <col min="3585" max="3585" width="3.140625" style="249" customWidth="1"/>
    <col min="3586" max="3586" width="3.5703125" style="249" customWidth="1"/>
    <col min="3587" max="3587" width="5" style="249" customWidth="1"/>
    <col min="3588" max="3588" width="4.28515625" style="249" customWidth="1"/>
    <col min="3589" max="3589" width="12.7109375" style="249" customWidth="1"/>
    <col min="3590" max="3590" width="2.7109375" style="249" customWidth="1"/>
    <col min="3591" max="3591" width="7.7109375" style="249" customWidth="1"/>
    <col min="3592" max="3592" width="5.85546875" style="249" customWidth="1"/>
    <col min="3593" max="3593" width="2.7109375" style="249" customWidth="1"/>
    <col min="3594" max="3594" width="10.7109375" style="249" customWidth="1"/>
    <col min="3595" max="3595" width="2.42578125" style="249" customWidth="1"/>
    <col min="3596" max="3596" width="10.7109375" style="249" customWidth="1"/>
    <col min="3597" max="3597" width="1.7109375" style="249" customWidth="1"/>
    <col min="3598" max="3598" width="10.7109375" style="249" customWidth="1"/>
    <col min="3599" max="3599" width="1.7109375" style="249" customWidth="1"/>
    <col min="3600" max="3600" width="10.7109375" style="249" customWidth="1"/>
    <col min="3601" max="3601" width="3.42578125" style="249" customWidth="1"/>
    <col min="3602" max="3602" width="7.85546875" style="249" customWidth="1"/>
    <col min="3603" max="3604" width="0" style="249" hidden="1" customWidth="1"/>
    <col min="3605" max="3605" width="7.7109375" style="249" customWidth="1"/>
    <col min="3606" max="3606" width="4.140625" style="249" customWidth="1"/>
    <col min="3607" max="3614" width="9.140625" style="249"/>
    <col min="3615" max="3615" width="9.85546875" style="249" customWidth="1"/>
    <col min="3616" max="3616" width="9.140625" style="249"/>
    <col min="3617" max="3617" width="14.5703125" style="249" customWidth="1"/>
    <col min="3618" max="3618" width="10.85546875" style="249" customWidth="1"/>
    <col min="3619" max="3619" width="9.140625" style="249"/>
    <col min="3620" max="3620" width="9.5703125" style="249" customWidth="1"/>
    <col min="3621" max="3840" width="9.140625" style="249"/>
    <col min="3841" max="3841" width="3.140625" style="249" customWidth="1"/>
    <col min="3842" max="3842" width="3.5703125" style="249" customWidth="1"/>
    <col min="3843" max="3843" width="5" style="249" customWidth="1"/>
    <col min="3844" max="3844" width="4.28515625" style="249" customWidth="1"/>
    <col min="3845" max="3845" width="12.7109375" style="249" customWidth="1"/>
    <col min="3846" max="3846" width="2.7109375" style="249" customWidth="1"/>
    <col min="3847" max="3847" width="7.7109375" style="249" customWidth="1"/>
    <col min="3848" max="3848" width="5.85546875" style="249" customWidth="1"/>
    <col min="3849" max="3849" width="2.7109375" style="249" customWidth="1"/>
    <col min="3850" max="3850" width="10.7109375" style="249" customWidth="1"/>
    <col min="3851" max="3851" width="2.42578125" style="249" customWidth="1"/>
    <col min="3852" max="3852" width="10.7109375" style="249" customWidth="1"/>
    <col min="3853" max="3853" width="1.7109375" style="249" customWidth="1"/>
    <col min="3854" max="3854" width="10.7109375" style="249" customWidth="1"/>
    <col min="3855" max="3855" width="1.7109375" style="249" customWidth="1"/>
    <col min="3856" max="3856" width="10.7109375" style="249" customWidth="1"/>
    <col min="3857" max="3857" width="3.42578125" style="249" customWidth="1"/>
    <col min="3858" max="3858" width="7.85546875" style="249" customWidth="1"/>
    <col min="3859" max="3860" width="0" style="249" hidden="1" customWidth="1"/>
    <col min="3861" max="3861" width="7.7109375" style="249" customWidth="1"/>
    <col min="3862" max="3862" width="4.140625" style="249" customWidth="1"/>
    <col min="3863" max="3870" width="9.140625" style="249"/>
    <col min="3871" max="3871" width="9.85546875" style="249" customWidth="1"/>
    <col min="3872" max="3872" width="9.140625" style="249"/>
    <col min="3873" max="3873" width="14.5703125" style="249" customWidth="1"/>
    <col min="3874" max="3874" width="10.85546875" style="249" customWidth="1"/>
    <col min="3875" max="3875" width="9.140625" style="249"/>
    <col min="3876" max="3876" width="9.5703125" style="249" customWidth="1"/>
    <col min="3877" max="4096" width="9.140625" style="249"/>
    <col min="4097" max="4097" width="3.140625" style="249" customWidth="1"/>
    <col min="4098" max="4098" width="3.5703125" style="249" customWidth="1"/>
    <col min="4099" max="4099" width="5" style="249" customWidth="1"/>
    <col min="4100" max="4100" width="4.28515625" style="249" customWidth="1"/>
    <col min="4101" max="4101" width="12.7109375" style="249" customWidth="1"/>
    <col min="4102" max="4102" width="2.7109375" style="249" customWidth="1"/>
    <col min="4103" max="4103" width="7.7109375" style="249" customWidth="1"/>
    <col min="4104" max="4104" width="5.85546875" style="249" customWidth="1"/>
    <col min="4105" max="4105" width="2.7109375" style="249" customWidth="1"/>
    <col min="4106" max="4106" width="10.7109375" style="249" customWidth="1"/>
    <col min="4107" max="4107" width="2.42578125" style="249" customWidth="1"/>
    <col min="4108" max="4108" width="10.7109375" style="249" customWidth="1"/>
    <col min="4109" max="4109" width="1.7109375" style="249" customWidth="1"/>
    <col min="4110" max="4110" width="10.7109375" style="249" customWidth="1"/>
    <col min="4111" max="4111" width="1.7109375" style="249" customWidth="1"/>
    <col min="4112" max="4112" width="10.7109375" style="249" customWidth="1"/>
    <col min="4113" max="4113" width="3.42578125" style="249" customWidth="1"/>
    <col min="4114" max="4114" width="7.85546875" style="249" customWidth="1"/>
    <col min="4115" max="4116" width="0" style="249" hidden="1" customWidth="1"/>
    <col min="4117" max="4117" width="7.7109375" style="249" customWidth="1"/>
    <col min="4118" max="4118" width="4.140625" style="249" customWidth="1"/>
    <col min="4119" max="4126" width="9.140625" style="249"/>
    <col min="4127" max="4127" width="9.85546875" style="249" customWidth="1"/>
    <col min="4128" max="4128" width="9.140625" style="249"/>
    <col min="4129" max="4129" width="14.5703125" style="249" customWidth="1"/>
    <col min="4130" max="4130" width="10.85546875" style="249" customWidth="1"/>
    <col min="4131" max="4131" width="9.140625" style="249"/>
    <col min="4132" max="4132" width="9.5703125" style="249" customWidth="1"/>
    <col min="4133" max="4352" width="9.140625" style="249"/>
    <col min="4353" max="4353" width="3.140625" style="249" customWidth="1"/>
    <col min="4354" max="4354" width="3.5703125" style="249" customWidth="1"/>
    <col min="4355" max="4355" width="5" style="249" customWidth="1"/>
    <col min="4356" max="4356" width="4.28515625" style="249" customWidth="1"/>
    <col min="4357" max="4357" width="12.7109375" style="249" customWidth="1"/>
    <col min="4358" max="4358" width="2.7109375" style="249" customWidth="1"/>
    <col min="4359" max="4359" width="7.7109375" style="249" customWidth="1"/>
    <col min="4360" max="4360" width="5.85546875" style="249" customWidth="1"/>
    <col min="4361" max="4361" width="2.7109375" style="249" customWidth="1"/>
    <col min="4362" max="4362" width="10.7109375" style="249" customWidth="1"/>
    <col min="4363" max="4363" width="2.42578125" style="249" customWidth="1"/>
    <col min="4364" max="4364" width="10.7109375" style="249" customWidth="1"/>
    <col min="4365" max="4365" width="1.7109375" style="249" customWidth="1"/>
    <col min="4366" max="4366" width="10.7109375" style="249" customWidth="1"/>
    <col min="4367" max="4367" width="1.7109375" style="249" customWidth="1"/>
    <col min="4368" max="4368" width="10.7109375" style="249" customWidth="1"/>
    <col min="4369" max="4369" width="3.42578125" style="249" customWidth="1"/>
    <col min="4370" max="4370" width="7.85546875" style="249" customWidth="1"/>
    <col min="4371" max="4372" width="0" style="249" hidden="1" customWidth="1"/>
    <col min="4373" max="4373" width="7.7109375" style="249" customWidth="1"/>
    <col min="4374" max="4374" width="4.140625" style="249" customWidth="1"/>
    <col min="4375" max="4382" width="9.140625" style="249"/>
    <col min="4383" max="4383" width="9.85546875" style="249" customWidth="1"/>
    <col min="4384" max="4384" width="9.140625" style="249"/>
    <col min="4385" max="4385" width="14.5703125" style="249" customWidth="1"/>
    <col min="4386" max="4386" width="10.85546875" style="249" customWidth="1"/>
    <col min="4387" max="4387" width="9.140625" style="249"/>
    <col min="4388" max="4388" width="9.5703125" style="249" customWidth="1"/>
    <col min="4389" max="4608" width="9.140625" style="249"/>
    <col min="4609" max="4609" width="3.140625" style="249" customWidth="1"/>
    <col min="4610" max="4610" width="3.5703125" style="249" customWidth="1"/>
    <col min="4611" max="4611" width="5" style="249" customWidth="1"/>
    <col min="4612" max="4612" width="4.28515625" style="249" customWidth="1"/>
    <col min="4613" max="4613" width="12.7109375" style="249" customWidth="1"/>
    <col min="4614" max="4614" width="2.7109375" style="249" customWidth="1"/>
    <col min="4615" max="4615" width="7.7109375" style="249" customWidth="1"/>
    <col min="4616" max="4616" width="5.85546875" style="249" customWidth="1"/>
    <col min="4617" max="4617" width="2.7109375" style="249" customWidth="1"/>
    <col min="4618" max="4618" width="10.7109375" style="249" customWidth="1"/>
    <col min="4619" max="4619" width="2.42578125" style="249" customWidth="1"/>
    <col min="4620" max="4620" width="10.7109375" style="249" customWidth="1"/>
    <col min="4621" max="4621" width="1.7109375" style="249" customWidth="1"/>
    <col min="4622" max="4622" width="10.7109375" style="249" customWidth="1"/>
    <col min="4623" max="4623" width="1.7109375" style="249" customWidth="1"/>
    <col min="4624" max="4624" width="10.7109375" style="249" customWidth="1"/>
    <col min="4625" max="4625" width="3.42578125" style="249" customWidth="1"/>
    <col min="4626" max="4626" width="7.85546875" style="249" customWidth="1"/>
    <col min="4627" max="4628" width="0" style="249" hidden="1" customWidth="1"/>
    <col min="4629" max="4629" width="7.7109375" style="249" customWidth="1"/>
    <col min="4630" max="4630" width="4.140625" style="249" customWidth="1"/>
    <col min="4631" max="4638" width="9.140625" style="249"/>
    <col min="4639" max="4639" width="9.85546875" style="249" customWidth="1"/>
    <col min="4640" max="4640" width="9.140625" style="249"/>
    <col min="4641" max="4641" width="14.5703125" style="249" customWidth="1"/>
    <col min="4642" max="4642" width="10.85546875" style="249" customWidth="1"/>
    <col min="4643" max="4643" width="9.140625" style="249"/>
    <col min="4644" max="4644" width="9.5703125" style="249" customWidth="1"/>
    <col min="4645" max="4864" width="9.140625" style="249"/>
    <col min="4865" max="4865" width="3.140625" style="249" customWidth="1"/>
    <col min="4866" max="4866" width="3.5703125" style="249" customWidth="1"/>
    <col min="4867" max="4867" width="5" style="249" customWidth="1"/>
    <col min="4868" max="4868" width="4.28515625" style="249" customWidth="1"/>
    <col min="4869" max="4869" width="12.7109375" style="249" customWidth="1"/>
    <col min="4870" max="4870" width="2.7109375" style="249" customWidth="1"/>
    <col min="4871" max="4871" width="7.7109375" style="249" customWidth="1"/>
    <col min="4872" max="4872" width="5.85546875" style="249" customWidth="1"/>
    <col min="4873" max="4873" width="2.7109375" style="249" customWidth="1"/>
    <col min="4874" max="4874" width="10.7109375" style="249" customWidth="1"/>
    <col min="4875" max="4875" width="2.42578125" style="249" customWidth="1"/>
    <col min="4876" max="4876" width="10.7109375" style="249" customWidth="1"/>
    <col min="4877" max="4877" width="1.7109375" style="249" customWidth="1"/>
    <col min="4878" max="4878" width="10.7109375" style="249" customWidth="1"/>
    <col min="4879" max="4879" width="1.7109375" style="249" customWidth="1"/>
    <col min="4880" max="4880" width="10.7109375" style="249" customWidth="1"/>
    <col min="4881" max="4881" width="3.42578125" style="249" customWidth="1"/>
    <col min="4882" max="4882" width="7.85546875" style="249" customWidth="1"/>
    <col min="4883" max="4884" width="0" style="249" hidden="1" customWidth="1"/>
    <col min="4885" max="4885" width="7.7109375" style="249" customWidth="1"/>
    <col min="4886" max="4886" width="4.140625" style="249" customWidth="1"/>
    <col min="4887" max="4894" width="9.140625" style="249"/>
    <col min="4895" max="4895" width="9.85546875" style="249" customWidth="1"/>
    <col min="4896" max="4896" width="9.140625" style="249"/>
    <col min="4897" max="4897" width="14.5703125" style="249" customWidth="1"/>
    <col min="4898" max="4898" width="10.85546875" style="249" customWidth="1"/>
    <col min="4899" max="4899" width="9.140625" style="249"/>
    <col min="4900" max="4900" width="9.5703125" style="249" customWidth="1"/>
    <col min="4901" max="5120" width="9.140625" style="249"/>
    <col min="5121" max="5121" width="3.140625" style="249" customWidth="1"/>
    <col min="5122" max="5122" width="3.5703125" style="249" customWidth="1"/>
    <col min="5123" max="5123" width="5" style="249" customWidth="1"/>
    <col min="5124" max="5124" width="4.28515625" style="249" customWidth="1"/>
    <col min="5125" max="5125" width="12.7109375" style="249" customWidth="1"/>
    <col min="5126" max="5126" width="2.7109375" style="249" customWidth="1"/>
    <col min="5127" max="5127" width="7.7109375" style="249" customWidth="1"/>
    <col min="5128" max="5128" width="5.85546875" style="249" customWidth="1"/>
    <col min="5129" max="5129" width="2.7109375" style="249" customWidth="1"/>
    <col min="5130" max="5130" width="10.7109375" style="249" customWidth="1"/>
    <col min="5131" max="5131" width="2.42578125" style="249" customWidth="1"/>
    <col min="5132" max="5132" width="10.7109375" style="249" customWidth="1"/>
    <col min="5133" max="5133" width="1.7109375" style="249" customWidth="1"/>
    <col min="5134" max="5134" width="10.7109375" style="249" customWidth="1"/>
    <col min="5135" max="5135" width="1.7109375" style="249" customWidth="1"/>
    <col min="5136" max="5136" width="10.7109375" style="249" customWidth="1"/>
    <col min="5137" max="5137" width="3.42578125" style="249" customWidth="1"/>
    <col min="5138" max="5138" width="7.85546875" style="249" customWidth="1"/>
    <col min="5139" max="5140" width="0" style="249" hidden="1" customWidth="1"/>
    <col min="5141" max="5141" width="7.7109375" style="249" customWidth="1"/>
    <col min="5142" max="5142" width="4.140625" style="249" customWidth="1"/>
    <col min="5143" max="5150" width="9.140625" style="249"/>
    <col min="5151" max="5151" width="9.85546875" style="249" customWidth="1"/>
    <col min="5152" max="5152" width="9.140625" style="249"/>
    <col min="5153" max="5153" width="14.5703125" style="249" customWidth="1"/>
    <col min="5154" max="5154" width="10.85546875" style="249" customWidth="1"/>
    <col min="5155" max="5155" width="9.140625" style="249"/>
    <col min="5156" max="5156" width="9.5703125" style="249" customWidth="1"/>
    <col min="5157" max="5376" width="9.140625" style="249"/>
    <col min="5377" max="5377" width="3.140625" style="249" customWidth="1"/>
    <col min="5378" max="5378" width="3.5703125" style="249" customWidth="1"/>
    <col min="5379" max="5379" width="5" style="249" customWidth="1"/>
    <col min="5380" max="5380" width="4.28515625" style="249" customWidth="1"/>
    <col min="5381" max="5381" width="12.7109375" style="249" customWidth="1"/>
    <col min="5382" max="5382" width="2.7109375" style="249" customWidth="1"/>
    <col min="5383" max="5383" width="7.7109375" style="249" customWidth="1"/>
    <col min="5384" max="5384" width="5.85546875" style="249" customWidth="1"/>
    <col min="5385" max="5385" width="2.7109375" style="249" customWidth="1"/>
    <col min="5386" max="5386" width="10.7109375" style="249" customWidth="1"/>
    <col min="5387" max="5387" width="2.42578125" style="249" customWidth="1"/>
    <col min="5388" max="5388" width="10.7109375" style="249" customWidth="1"/>
    <col min="5389" max="5389" width="1.7109375" style="249" customWidth="1"/>
    <col min="5390" max="5390" width="10.7109375" style="249" customWidth="1"/>
    <col min="5391" max="5391" width="1.7109375" style="249" customWidth="1"/>
    <col min="5392" max="5392" width="10.7109375" style="249" customWidth="1"/>
    <col min="5393" max="5393" width="3.42578125" style="249" customWidth="1"/>
    <col min="5394" max="5394" width="7.85546875" style="249" customWidth="1"/>
    <col min="5395" max="5396" width="0" style="249" hidden="1" customWidth="1"/>
    <col min="5397" max="5397" width="7.7109375" style="249" customWidth="1"/>
    <col min="5398" max="5398" width="4.140625" style="249" customWidth="1"/>
    <col min="5399" max="5406" width="9.140625" style="249"/>
    <col min="5407" max="5407" width="9.85546875" style="249" customWidth="1"/>
    <col min="5408" max="5408" width="9.140625" style="249"/>
    <col min="5409" max="5409" width="14.5703125" style="249" customWidth="1"/>
    <col min="5410" max="5410" width="10.85546875" style="249" customWidth="1"/>
    <col min="5411" max="5411" width="9.140625" style="249"/>
    <col min="5412" max="5412" width="9.5703125" style="249" customWidth="1"/>
    <col min="5413" max="5632" width="9.140625" style="249"/>
    <col min="5633" max="5633" width="3.140625" style="249" customWidth="1"/>
    <col min="5634" max="5634" width="3.5703125" style="249" customWidth="1"/>
    <col min="5635" max="5635" width="5" style="249" customWidth="1"/>
    <col min="5636" max="5636" width="4.28515625" style="249" customWidth="1"/>
    <col min="5637" max="5637" width="12.7109375" style="249" customWidth="1"/>
    <col min="5638" max="5638" width="2.7109375" style="249" customWidth="1"/>
    <col min="5639" max="5639" width="7.7109375" style="249" customWidth="1"/>
    <col min="5640" max="5640" width="5.85546875" style="249" customWidth="1"/>
    <col min="5641" max="5641" width="2.7109375" style="249" customWidth="1"/>
    <col min="5642" max="5642" width="10.7109375" style="249" customWidth="1"/>
    <col min="5643" max="5643" width="2.42578125" style="249" customWidth="1"/>
    <col min="5644" max="5644" width="10.7109375" style="249" customWidth="1"/>
    <col min="5645" max="5645" width="1.7109375" style="249" customWidth="1"/>
    <col min="5646" max="5646" width="10.7109375" style="249" customWidth="1"/>
    <col min="5647" max="5647" width="1.7109375" style="249" customWidth="1"/>
    <col min="5648" max="5648" width="10.7109375" style="249" customWidth="1"/>
    <col min="5649" max="5649" width="3.42578125" style="249" customWidth="1"/>
    <col min="5650" max="5650" width="7.85546875" style="249" customWidth="1"/>
    <col min="5651" max="5652" width="0" style="249" hidden="1" customWidth="1"/>
    <col min="5653" max="5653" width="7.7109375" style="249" customWidth="1"/>
    <col min="5654" max="5654" width="4.140625" style="249" customWidth="1"/>
    <col min="5655" max="5662" width="9.140625" style="249"/>
    <col min="5663" max="5663" width="9.85546875" style="249" customWidth="1"/>
    <col min="5664" max="5664" width="9.140625" style="249"/>
    <col min="5665" max="5665" width="14.5703125" style="249" customWidth="1"/>
    <col min="5666" max="5666" width="10.85546875" style="249" customWidth="1"/>
    <col min="5667" max="5667" width="9.140625" style="249"/>
    <col min="5668" max="5668" width="9.5703125" style="249" customWidth="1"/>
    <col min="5669" max="5888" width="9.140625" style="249"/>
    <col min="5889" max="5889" width="3.140625" style="249" customWidth="1"/>
    <col min="5890" max="5890" width="3.5703125" style="249" customWidth="1"/>
    <col min="5891" max="5891" width="5" style="249" customWidth="1"/>
    <col min="5892" max="5892" width="4.28515625" style="249" customWidth="1"/>
    <col min="5893" max="5893" width="12.7109375" style="249" customWidth="1"/>
    <col min="5894" max="5894" width="2.7109375" style="249" customWidth="1"/>
    <col min="5895" max="5895" width="7.7109375" style="249" customWidth="1"/>
    <col min="5896" max="5896" width="5.85546875" style="249" customWidth="1"/>
    <col min="5897" max="5897" width="2.7109375" style="249" customWidth="1"/>
    <col min="5898" max="5898" width="10.7109375" style="249" customWidth="1"/>
    <col min="5899" max="5899" width="2.42578125" style="249" customWidth="1"/>
    <col min="5900" max="5900" width="10.7109375" style="249" customWidth="1"/>
    <col min="5901" max="5901" width="1.7109375" style="249" customWidth="1"/>
    <col min="5902" max="5902" width="10.7109375" style="249" customWidth="1"/>
    <col min="5903" max="5903" width="1.7109375" style="249" customWidth="1"/>
    <col min="5904" max="5904" width="10.7109375" style="249" customWidth="1"/>
    <col min="5905" max="5905" width="3.42578125" style="249" customWidth="1"/>
    <col min="5906" max="5906" width="7.85546875" style="249" customWidth="1"/>
    <col min="5907" max="5908" width="0" style="249" hidden="1" customWidth="1"/>
    <col min="5909" max="5909" width="7.7109375" style="249" customWidth="1"/>
    <col min="5910" max="5910" width="4.140625" style="249" customWidth="1"/>
    <col min="5911" max="5918" width="9.140625" style="249"/>
    <col min="5919" max="5919" width="9.85546875" style="249" customWidth="1"/>
    <col min="5920" max="5920" width="9.140625" style="249"/>
    <col min="5921" max="5921" width="14.5703125" style="249" customWidth="1"/>
    <col min="5922" max="5922" width="10.85546875" style="249" customWidth="1"/>
    <col min="5923" max="5923" width="9.140625" style="249"/>
    <col min="5924" max="5924" width="9.5703125" style="249" customWidth="1"/>
    <col min="5925" max="6144" width="9.140625" style="249"/>
    <col min="6145" max="6145" width="3.140625" style="249" customWidth="1"/>
    <col min="6146" max="6146" width="3.5703125" style="249" customWidth="1"/>
    <col min="6147" max="6147" width="5" style="249" customWidth="1"/>
    <col min="6148" max="6148" width="4.28515625" style="249" customWidth="1"/>
    <col min="6149" max="6149" width="12.7109375" style="249" customWidth="1"/>
    <col min="6150" max="6150" width="2.7109375" style="249" customWidth="1"/>
    <col min="6151" max="6151" width="7.7109375" style="249" customWidth="1"/>
    <col min="6152" max="6152" width="5.85546875" style="249" customWidth="1"/>
    <col min="6153" max="6153" width="2.7109375" style="249" customWidth="1"/>
    <col min="6154" max="6154" width="10.7109375" style="249" customWidth="1"/>
    <col min="6155" max="6155" width="2.42578125" style="249" customWidth="1"/>
    <col min="6156" max="6156" width="10.7109375" style="249" customWidth="1"/>
    <col min="6157" max="6157" width="1.7109375" style="249" customWidth="1"/>
    <col min="6158" max="6158" width="10.7109375" style="249" customWidth="1"/>
    <col min="6159" max="6159" width="1.7109375" style="249" customWidth="1"/>
    <col min="6160" max="6160" width="10.7109375" style="249" customWidth="1"/>
    <col min="6161" max="6161" width="3.42578125" style="249" customWidth="1"/>
    <col min="6162" max="6162" width="7.85546875" style="249" customWidth="1"/>
    <col min="6163" max="6164" width="0" style="249" hidden="1" customWidth="1"/>
    <col min="6165" max="6165" width="7.7109375" style="249" customWidth="1"/>
    <col min="6166" max="6166" width="4.140625" style="249" customWidth="1"/>
    <col min="6167" max="6174" width="9.140625" style="249"/>
    <col min="6175" max="6175" width="9.85546875" style="249" customWidth="1"/>
    <col min="6176" max="6176" width="9.140625" style="249"/>
    <col min="6177" max="6177" width="14.5703125" style="249" customWidth="1"/>
    <col min="6178" max="6178" width="10.85546875" style="249" customWidth="1"/>
    <col min="6179" max="6179" width="9.140625" style="249"/>
    <col min="6180" max="6180" width="9.5703125" style="249" customWidth="1"/>
    <col min="6181" max="6400" width="9.140625" style="249"/>
    <col min="6401" max="6401" width="3.140625" style="249" customWidth="1"/>
    <col min="6402" max="6402" width="3.5703125" style="249" customWidth="1"/>
    <col min="6403" max="6403" width="5" style="249" customWidth="1"/>
    <col min="6404" max="6404" width="4.28515625" style="249" customWidth="1"/>
    <col min="6405" max="6405" width="12.7109375" style="249" customWidth="1"/>
    <col min="6406" max="6406" width="2.7109375" style="249" customWidth="1"/>
    <col min="6407" max="6407" width="7.7109375" style="249" customWidth="1"/>
    <col min="6408" max="6408" width="5.85546875" style="249" customWidth="1"/>
    <col min="6409" max="6409" width="2.7109375" style="249" customWidth="1"/>
    <col min="6410" max="6410" width="10.7109375" style="249" customWidth="1"/>
    <col min="6411" max="6411" width="2.42578125" style="249" customWidth="1"/>
    <col min="6412" max="6412" width="10.7109375" style="249" customWidth="1"/>
    <col min="6413" max="6413" width="1.7109375" style="249" customWidth="1"/>
    <col min="6414" max="6414" width="10.7109375" style="249" customWidth="1"/>
    <col min="6415" max="6415" width="1.7109375" style="249" customWidth="1"/>
    <col min="6416" max="6416" width="10.7109375" style="249" customWidth="1"/>
    <col min="6417" max="6417" width="3.42578125" style="249" customWidth="1"/>
    <col min="6418" max="6418" width="7.85546875" style="249" customWidth="1"/>
    <col min="6419" max="6420" width="0" style="249" hidden="1" customWidth="1"/>
    <col min="6421" max="6421" width="7.7109375" style="249" customWidth="1"/>
    <col min="6422" max="6422" width="4.140625" style="249" customWidth="1"/>
    <col min="6423" max="6430" width="9.140625" style="249"/>
    <col min="6431" max="6431" width="9.85546875" style="249" customWidth="1"/>
    <col min="6432" max="6432" width="9.140625" style="249"/>
    <col min="6433" max="6433" width="14.5703125" style="249" customWidth="1"/>
    <col min="6434" max="6434" width="10.85546875" style="249" customWidth="1"/>
    <col min="6435" max="6435" width="9.140625" style="249"/>
    <col min="6436" max="6436" width="9.5703125" style="249" customWidth="1"/>
    <col min="6437" max="6656" width="9.140625" style="249"/>
    <col min="6657" max="6657" width="3.140625" style="249" customWidth="1"/>
    <col min="6658" max="6658" width="3.5703125" style="249" customWidth="1"/>
    <col min="6659" max="6659" width="5" style="249" customWidth="1"/>
    <col min="6660" max="6660" width="4.28515625" style="249" customWidth="1"/>
    <col min="6661" max="6661" width="12.7109375" style="249" customWidth="1"/>
    <col min="6662" max="6662" width="2.7109375" style="249" customWidth="1"/>
    <col min="6663" max="6663" width="7.7109375" style="249" customWidth="1"/>
    <col min="6664" max="6664" width="5.85546875" style="249" customWidth="1"/>
    <col min="6665" max="6665" width="2.7109375" style="249" customWidth="1"/>
    <col min="6666" max="6666" width="10.7109375" style="249" customWidth="1"/>
    <col min="6667" max="6667" width="2.42578125" style="249" customWidth="1"/>
    <col min="6668" max="6668" width="10.7109375" style="249" customWidth="1"/>
    <col min="6669" max="6669" width="1.7109375" style="249" customWidth="1"/>
    <col min="6670" max="6670" width="10.7109375" style="249" customWidth="1"/>
    <col min="6671" max="6671" width="1.7109375" style="249" customWidth="1"/>
    <col min="6672" max="6672" width="10.7109375" style="249" customWidth="1"/>
    <col min="6673" max="6673" width="3.42578125" style="249" customWidth="1"/>
    <col min="6674" max="6674" width="7.85546875" style="249" customWidth="1"/>
    <col min="6675" max="6676" width="0" style="249" hidden="1" customWidth="1"/>
    <col min="6677" max="6677" width="7.7109375" style="249" customWidth="1"/>
    <col min="6678" max="6678" width="4.140625" style="249" customWidth="1"/>
    <col min="6679" max="6686" width="9.140625" style="249"/>
    <col min="6687" max="6687" width="9.85546875" style="249" customWidth="1"/>
    <col min="6688" max="6688" width="9.140625" style="249"/>
    <col min="6689" max="6689" width="14.5703125" style="249" customWidth="1"/>
    <col min="6690" max="6690" width="10.85546875" style="249" customWidth="1"/>
    <col min="6691" max="6691" width="9.140625" style="249"/>
    <col min="6692" max="6692" width="9.5703125" style="249" customWidth="1"/>
    <col min="6693" max="6912" width="9.140625" style="249"/>
    <col min="6913" max="6913" width="3.140625" style="249" customWidth="1"/>
    <col min="6914" max="6914" width="3.5703125" style="249" customWidth="1"/>
    <col min="6915" max="6915" width="5" style="249" customWidth="1"/>
    <col min="6916" max="6916" width="4.28515625" style="249" customWidth="1"/>
    <col min="6917" max="6917" width="12.7109375" style="249" customWidth="1"/>
    <col min="6918" max="6918" width="2.7109375" style="249" customWidth="1"/>
    <col min="6919" max="6919" width="7.7109375" style="249" customWidth="1"/>
    <col min="6920" max="6920" width="5.85546875" style="249" customWidth="1"/>
    <col min="6921" max="6921" width="2.7109375" style="249" customWidth="1"/>
    <col min="6922" max="6922" width="10.7109375" style="249" customWidth="1"/>
    <col min="6923" max="6923" width="2.42578125" style="249" customWidth="1"/>
    <col min="6924" max="6924" width="10.7109375" style="249" customWidth="1"/>
    <col min="6925" max="6925" width="1.7109375" style="249" customWidth="1"/>
    <col min="6926" max="6926" width="10.7109375" style="249" customWidth="1"/>
    <col min="6927" max="6927" width="1.7109375" style="249" customWidth="1"/>
    <col min="6928" max="6928" width="10.7109375" style="249" customWidth="1"/>
    <col min="6929" max="6929" width="3.42578125" style="249" customWidth="1"/>
    <col min="6930" max="6930" width="7.85546875" style="249" customWidth="1"/>
    <col min="6931" max="6932" width="0" style="249" hidden="1" customWidth="1"/>
    <col min="6933" max="6933" width="7.7109375" style="249" customWidth="1"/>
    <col min="6934" max="6934" width="4.140625" style="249" customWidth="1"/>
    <col min="6935" max="6942" width="9.140625" style="249"/>
    <col min="6943" max="6943" width="9.85546875" style="249" customWidth="1"/>
    <col min="6944" max="6944" width="9.140625" style="249"/>
    <col min="6945" max="6945" width="14.5703125" style="249" customWidth="1"/>
    <col min="6946" max="6946" width="10.85546875" style="249" customWidth="1"/>
    <col min="6947" max="6947" width="9.140625" style="249"/>
    <col min="6948" max="6948" width="9.5703125" style="249" customWidth="1"/>
    <col min="6949" max="7168" width="9.140625" style="249"/>
    <col min="7169" max="7169" width="3.140625" style="249" customWidth="1"/>
    <col min="7170" max="7170" width="3.5703125" style="249" customWidth="1"/>
    <col min="7171" max="7171" width="5" style="249" customWidth="1"/>
    <col min="7172" max="7172" width="4.28515625" style="249" customWidth="1"/>
    <col min="7173" max="7173" width="12.7109375" style="249" customWidth="1"/>
    <col min="7174" max="7174" width="2.7109375" style="249" customWidth="1"/>
    <col min="7175" max="7175" width="7.7109375" style="249" customWidth="1"/>
    <col min="7176" max="7176" width="5.85546875" style="249" customWidth="1"/>
    <col min="7177" max="7177" width="2.7109375" style="249" customWidth="1"/>
    <col min="7178" max="7178" width="10.7109375" style="249" customWidth="1"/>
    <col min="7179" max="7179" width="2.42578125" style="249" customWidth="1"/>
    <col min="7180" max="7180" width="10.7109375" style="249" customWidth="1"/>
    <col min="7181" max="7181" width="1.7109375" style="249" customWidth="1"/>
    <col min="7182" max="7182" width="10.7109375" style="249" customWidth="1"/>
    <col min="7183" max="7183" width="1.7109375" style="249" customWidth="1"/>
    <col min="7184" max="7184" width="10.7109375" style="249" customWidth="1"/>
    <col min="7185" max="7185" width="3.42578125" style="249" customWidth="1"/>
    <col min="7186" max="7186" width="7.85546875" style="249" customWidth="1"/>
    <col min="7187" max="7188" width="0" style="249" hidden="1" customWidth="1"/>
    <col min="7189" max="7189" width="7.7109375" style="249" customWidth="1"/>
    <col min="7190" max="7190" width="4.140625" style="249" customWidth="1"/>
    <col min="7191" max="7198" width="9.140625" style="249"/>
    <col min="7199" max="7199" width="9.85546875" style="249" customWidth="1"/>
    <col min="7200" max="7200" width="9.140625" style="249"/>
    <col min="7201" max="7201" width="14.5703125" style="249" customWidth="1"/>
    <col min="7202" max="7202" width="10.85546875" style="249" customWidth="1"/>
    <col min="7203" max="7203" width="9.140625" style="249"/>
    <col min="7204" max="7204" width="9.5703125" style="249" customWidth="1"/>
    <col min="7205" max="7424" width="9.140625" style="249"/>
    <col min="7425" max="7425" width="3.140625" style="249" customWidth="1"/>
    <col min="7426" max="7426" width="3.5703125" style="249" customWidth="1"/>
    <col min="7427" max="7427" width="5" style="249" customWidth="1"/>
    <col min="7428" max="7428" width="4.28515625" style="249" customWidth="1"/>
    <col min="7429" max="7429" width="12.7109375" style="249" customWidth="1"/>
    <col min="7430" max="7430" width="2.7109375" style="249" customWidth="1"/>
    <col min="7431" max="7431" width="7.7109375" style="249" customWidth="1"/>
    <col min="7432" max="7432" width="5.85546875" style="249" customWidth="1"/>
    <col min="7433" max="7433" width="2.7109375" style="249" customWidth="1"/>
    <col min="7434" max="7434" width="10.7109375" style="249" customWidth="1"/>
    <col min="7435" max="7435" width="2.42578125" style="249" customWidth="1"/>
    <col min="7436" max="7436" width="10.7109375" style="249" customWidth="1"/>
    <col min="7437" max="7437" width="1.7109375" style="249" customWidth="1"/>
    <col min="7438" max="7438" width="10.7109375" style="249" customWidth="1"/>
    <col min="7439" max="7439" width="1.7109375" style="249" customWidth="1"/>
    <col min="7440" max="7440" width="10.7109375" style="249" customWidth="1"/>
    <col min="7441" max="7441" width="3.42578125" style="249" customWidth="1"/>
    <col min="7442" max="7442" width="7.85546875" style="249" customWidth="1"/>
    <col min="7443" max="7444" width="0" style="249" hidden="1" customWidth="1"/>
    <col min="7445" max="7445" width="7.7109375" style="249" customWidth="1"/>
    <col min="7446" max="7446" width="4.140625" style="249" customWidth="1"/>
    <col min="7447" max="7454" width="9.140625" style="249"/>
    <col min="7455" max="7455" width="9.85546875" style="249" customWidth="1"/>
    <col min="7456" max="7456" width="9.140625" style="249"/>
    <col min="7457" max="7457" width="14.5703125" style="249" customWidth="1"/>
    <col min="7458" max="7458" width="10.85546875" style="249" customWidth="1"/>
    <col min="7459" max="7459" width="9.140625" style="249"/>
    <col min="7460" max="7460" width="9.5703125" style="249" customWidth="1"/>
    <col min="7461" max="7680" width="9.140625" style="249"/>
    <col min="7681" max="7681" width="3.140625" style="249" customWidth="1"/>
    <col min="7682" max="7682" width="3.5703125" style="249" customWidth="1"/>
    <col min="7683" max="7683" width="5" style="249" customWidth="1"/>
    <col min="7684" max="7684" width="4.28515625" style="249" customWidth="1"/>
    <col min="7685" max="7685" width="12.7109375" style="249" customWidth="1"/>
    <col min="7686" max="7686" width="2.7109375" style="249" customWidth="1"/>
    <col min="7687" max="7687" width="7.7109375" style="249" customWidth="1"/>
    <col min="7688" max="7688" width="5.85546875" style="249" customWidth="1"/>
    <col min="7689" max="7689" width="2.7109375" style="249" customWidth="1"/>
    <col min="7690" max="7690" width="10.7109375" style="249" customWidth="1"/>
    <col min="7691" max="7691" width="2.42578125" style="249" customWidth="1"/>
    <col min="7692" max="7692" width="10.7109375" style="249" customWidth="1"/>
    <col min="7693" max="7693" width="1.7109375" style="249" customWidth="1"/>
    <col min="7694" max="7694" width="10.7109375" style="249" customWidth="1"/>
    <col min="7695" max="7695" width="1.7109375" style="249" customWidth="1"/>
    <col min="7696" max="7696" width="10.7109375" style="249" customWidth="1"/>
    <col min="7697" max="7697" width="3.42578125" style="249" customWidth="1"/>
    <col min="7698" max="7698" width="7.85546875" style="249" customWidth="1"/>
    <col min="7699" max="7700" width="0" style="249" hidden="1" customWidth="1"/>
    <col min="7701" max="7701" width="7.7109375" style="249" customWidth="1"/>
    <col min="7702" max="7702" width="4.140625" style="249" customWidth="1"/>
    <col min="7703" max="7710" width="9.140625" style="249"/>
    <col min="7711" max="7711" width="9.85546875" style="249" customWidth="1"/>
    <col min="7712" max="7712" width="9.140625" style="249"/>
    <col min="7713" max="7713" width="14.5703125" style="249" customWidth="1"/>
    <col min="7714" max="7714" width="10.85546875" style="249" customWidth="1"/>
    <col min="7715" max="7715" width="9.140625" style="249"/>
    <col min="7716" max="7716" width="9.5703125" style="249" customWidth="1"/>
    <col min="7717" max="7936" width="9.140625" style="249"/>
    <col min="7937" max="7937" width="3.140625" style="249" customWidth="1"/>
    <col min="7938" max="7938" width="3.5703125" style="249" customWidth="1"/>
    <col min="7939" max="7939" width="5" style="249" customWidth="1"/>
    <col min="7940" max="7940" width="4.28515625" style="249" customWidth="1"/>
    <col min="7941" max="7941" width="12.7109375" style="249" customWidth="1"/>
    <col min="7942" max="7942" width="2.7109375" style="249" customWidth="1"/>
    <col min="7943" max="7943" width="7.7109375" style="249" customWidth="1"/>
    <col min="7944" max="7944" width="5.85546875" style="249" customWidth="1"/>
    <col min="7945" max="7945" width="2.7109375" style="249" customWidth="1"/>
    <col min="7946" max="7946" width="10.7109375" style="249" customWidth="1"/>
    <col min="7947" max="7947" width="2.42578125" style="249" customWidth="1"/>
    <col min="7948" max="7948" width="10.7109375" style="249" customWidth="1"/>
    <col min="7949" max="7949" width="1.7109375" style="249" customWidth="1"/>
    <col min="7950" max="7950" width="10.7109375" style="249" customWidth="1"/>
    <col min="7951" max="7951" width="1.7109375" style="249" customWidth="1"/>
    <col min="7952" max="7952" width="10.7109375" style="249" customWidth="1"/>
    <col min="7953" max="7953" width="3.42578125" style="249" customWidth="1"/>
    <col min="7954" max="7954" width="7.85546875" style="249" customWidth="1"/>
    <col min="7955" max="7956" width="0" style="249" hidden="1" customWidth="1"/>
    <col min="7957" max="7957" width="7.7109375" style="249" customWidth="1"/>
    <col min="7958" max="7958" width="4.140625" style="249" customWidth="1"/>
    <col min="7959" max="7966" width="9.140625" style="249"/>
    <col min="7967" max="7967" width="9.85546875" style="249" customWidth="1"/>
    <col min="7968" max="7968" width="9.140625" style="249"/>
    <col min="7969" max="7969" width="14.5703125" style="249" customWidth="1"/>
    <col min="7970" max="7970" width="10.85546875" style="249" customWidth="1"/>
    <col min="7971" max="7971" width="9.140625" style="249"/>
    <col min="7972" max="7972" width="9.5703125" style="249" customWidth="1"/>
    <col min="7973" max="8192" width="9.140625" style="249"/>
    <col min="8193" max="8193" width="3.140625" style="249" customWidth="1"/>
    <col min="8194" max="8194" width="3.5703125" style="249" customWidth="1"/>
    <col min="8195" max="8195" width="5" style="249" customWidth="1"/>
    <col min="8196" max="8196" width="4.28515625" style="249" customWidth="1"/>
    <col min="8197" max="8197" width="12.7109375" style="249" customWidth="1"/>
    <col min="8198" max="8198" width="2.7109375" style="249" customWidth="1"/>
    <col min="8199" max="8199" width="7.7109375" style="249" customWidth="1"/>
    <col min="8200" max="8200" width="5.85546875" style="249" customWidth="1"/>
    <col min="8201" max="8201" width="2.7109375" style="249" customWidth="1"/>
    <col min="8202" max="8202" width="10.7109375" style="249" customWidth="1"/>
    <col min="8203" max="8203" width="2.42578125" style="249" customWidth="1"/>
    <col min="8204" max="8204" width="10.7109375" style="249" customWidth="1"/>
    <col min="8205" max="8205" width="1.7109375" style="249" customWidth="1"/>
    <col min="8206" max="8206" width="10.7109375" style="249" customWidth="1"/>
    <col min="8207" max="8207" width="1.7109375" style="249" customWidth="1"/>
    <col min="8208" max="8208" width="10.7109375" style="249" customWidth="1"/>
    <col min="8209" max="8209" width="3.42578125" style="249" customWidth="1"/>
    <col min="8210" max="8210" width="7.85546875" style="249" customWidth="1"/>
    <col min="8211" max="8212" width="0" style="249" hidden="1" customWidth="1"/>
    <col min="8213" max="8213" width="7.7109375" style="249" customWidth="1"/>
    <col min="8214" max="8214" width="4.140625" style="249" customWidth="1"/>
    <col min="8215" max="8222" width="9.140625" style="249"/>
    <col min="8223" max="8223" width="9.85546875" style="249" customWidth="1"/>
    <col min="8224" max="8224" width="9.140625" style="249"/>
    <col min="8225" max="8225" width="14.5703125" style="249" customWidth="1"/>
    <col min="8226" max="8226" width="10.85546875" style="249" customWidth="1"/>
    <col min="8227" max="8227" width="9.140625" style="249"/>
    <col min="8228" max="8228" width="9.5703125" style="249" customWidth="1"/>
    <col min="8229" max="8448" width="9.140625" style="249"/>
    <col min="8449" max="8449" width="3.140625" style="249" customWidth="1"/>
    <col min="8450" max="8450" width="3.5703125" style="249" customWidth="1"/>
    <col min="8451" max="8451" width="5" style="249" customWidth="1"/>
    <col min="8452" max="8452" width="4.28515625" style="249" customWidth="1"/>
    <col min="8453" max="8453" width="12.7109375" style="249" customWidth="1"/>
    <col min="8454" max="8454" width="2.7109375" style="249" customWidth="1"/>
    <col min="8455" max="8455" width="7.7109375" style="249" customWidth="1"/>
    <col min="8456" max="8456" width="5.85546875" style="249" customWidth="1"/>
    <col min="8457" max="8457" width="2.7109375" style="249" customWidth="1"/>
    <col min="8458" max="8458" width="10.7109375" style="249" customWidth="1"/>
    <col min="8459" max="8459" width="2.42578125" style="249" customWidth="1"/>
    <col min="8460" max="8460" width="10.7109375" style="249" customWidth="1"/>
    <col min="8461" max="8461" width="1.7109375" style="249" customWidth="1"/>
    <col min="8462" max="8462" width="10.7109375" style="249" customWidth="1"/>
    <col min="8463" max="8463" width="1.7109375" style="249" customWidth="1"/>
    <col min="8464" max="8464" width="10.7109375" style="249" customWidth="1"/>
    <col min="8465" max="8465" width="3.42578125" style="249" customWidth="1"/>
    <col min="8466" max="8466" width="7.85546875" style="249" customWidth="1"/>
    <col min="8467" max="8468" width="0" style="249" hidden="1" customWidth="1"/>
    <col min="8469" max="8469" width="7.7109375" style="249" customWidth="1"/>
    <col min="8470" max="8470" width="4.140625" style="249" customWidth="1"/>
    <col min="8471" max="8478" width="9.140625" style="249"/>
    <col min="8479" max="8479" width="9.85546875" style="249" customWidth="1"/>
    <col min="8480" max="8480" width="9.140625" style="249"/>
    <col min="8481" max="8481" width="14.5703125" style="249" customWidth="1"/>
    <col min="8482" max="8482" width="10.85546875" style="249" customWidth="1"/>
    <col min="8483" max="8483" width="9.140625" style="249"/>
    <col min="8484" max="8484" width="9.5703125" style="249" customWidth="1"/>
    <col min="8485" max="8704" width="9.140625" style="249"/>
    <col min="8705" max="8705" width="3.140625" style="249" customWidth="1"/>
    <col min="8706" max="8706" width="3.5703125" style="249" customWidth="1"/>
    <col min="8707" max="8707" width="5" style="249" customWidth="1"/>
    <col min="8708" max="8708" width="4.28515625" style="249" customWidth="1"/>
    <col min="8709" max="8709" width="12.7109375" style="249" customWidth="1"/>
    <col min="8710" max="8710" width="2.7109375" style="249" customWidth="1"/>
    <col min="8711" max="8711" width="7.7109375" style="249" customWidth="1"/>
    <col min="8712" max="8712" width="5.85546875" style="249" customWidth="1"/>
    <col min="8713" max="8713" width="2.7109375" style="249" customWidth="1"/>
    <col min="8714" max="8714" width="10.7109375" style="249" customWidth="1"/>
    <col min="8715" max="8715" width="2.42578125" style="249" customWidth="1"/>
    <col min="8716" max="8716" width="10.7109375" style="249" customWidth="1"/>
    <col min="8717" max="8717" width="1.7109375" style="249" customWidth="1"/>
    <col min="8718" max="8718" width="10.7109375" style="249" customWidth="1"/>
    <col min="8719" max="8719" width="1.7109375" style="249" customWidth="1"/>
    <col min="8720" max="8720" width="10.7109375" style="249" customWidth="1"/>
    <col min="8721" max="8721" width="3.42578125" style="249" customWidth="1"/>
    <col min="8722" max="8722" width="7.85546875" style="249" customWidth="1"/>
    <col min="8723" max="8724" width="0" style="249" hidden="1" customWidth="1"/>
    <col min="8725" max="8725" width="7.7109375" style="249" customWidth="1"/>
    <col min="8726" max="8726" width="4.140625" style="249" customWidth="1"/>
    <col min="8727" max="8734" width="9.140625" style="249"/>
    <col min="8735" max="8735" width="9.85546875" style="249" customWidth="1"/>
    <col min="8736" max="8736" width="9.140625" style="249"/>
    <col min="8737" max="8737" width="14.5703125" style="249" customWidth="1"/>
    <col min="8738" max="8738" width="10.85546875" style="249" customWidth="1"/>
    <col min="8739" max="8739" width="9.140625" style="249"/>
    <col min="8740" max="8740" width="9.5703125" style="249" customWidth="1"/>
    <col min="8741" max="8960" width="9.140625" style="249"/>
    <col min="8961" max="8961" width="3.140625" style="249" customWidth="1"/>
    <col min="8962" max="8962" width="3.5703125" style="249" customWidth="1"/>
    <col min="8963" max="8963" width="5" style="249" customWidth="1"/>
    <col min="8964" max="8964" width="4.28515625" style="249" customWidth="1"/>
    <col min="8965" max="8965" width="12.7109375" style="249" customWidth="1"/>
    <col min="8966" max="8966" width="2.7109375" style="249" customWidth="1"/>
    <col min="8967" max="8967" width="7.7109375" style="249" customWidth="1"/>
    <col min="8968" max="8968" width="5.85546875" style="249" customWidth="1"/>
    <col min="8969" max="8969" width="2.7109375" style="249" customWidth="1"/>
    <col min="8970" max="8970" width="10.7109375" style="249" customWidth="1"/>
    <col min="8971" max="8971" width="2.42578125" style="249" customWidth="1"/>
    <col min="8972" max="8972" width="10.7109375" style="249" customWidth="1"/>
    <col min="8973" max="8973" width="1.7109375" style="249" customWidth="1"/>
    <col min="8974" max="8974" width="10.7109375" style="249" customWidth="1"/>
    <col min="8975" max="8975" width="1.7109375" style="249" customWidth="1"/>
    <col min="8976" max="8976" width="10.7109375" style="249" customWidth="1"/>
    <col min="8977" max="8977" width="3.42578125" style="249" customWidth="1"/>
    <col min="8978" max="8978" width="7.85546875" style="249" customWidth="1"/>
    <col min="8979" max="8980" width="0" style="249" hidden="1" customWidth="1"/>
    <col min="8981" max="8981" width="7.7109375" style="249" customWidth="1"/>
    <col min="8982" max="8982" width="4.140625" style="249" customWidth="1"/>
    <col min="8983" max="8990" width="9.140625" style="249"/>
    <col min="8991" max="8991" width="9.85546875" style="249" customWidth="1"/>
    <col min="8992" max="8992" width="9.140625" style="249"/>
    <col min="8993" max="8993" width="14.5703125" style="249" customWidth="1"/>
    <col min="8994" max="8994" width="10.85546875" style="249" customWidth="1"/>
    <col min="8995" max="8995" width="9.140625" style="249"/>
    <col min="8996" max="8996" width="9.5703125" style="249" customWidth="1"/>
    <col min="8997" max="9216" width="9.140625" style="249"/>
    <col min="9217" max="9217" width="3.140625" style="249" customWidth="1"/>
    <col min="9218" max="9218" width="3.5703125" style="249" customWidth="1"/>
    <col min="9219" max="9219" width="5" style="249" customWidth="1"/>
    <col min="9220" max="9220" width="4.28515625" style="249" customWidth="1"/>
    <col min="9221" max="9221" width="12.7109375" style="249" customWidth="1"/>
    <col min="9222" max="9222" width="2.7109375" style="249" customWidth="1"/>
    <col min="9223" max="9223" width="7.7109375" style="249" customWidth="1"/>
    <col min="9224" max="9224" width="5.85546875" style="249" customWidth="1"/>
    <col min="9225" max="9225" width="2.7109375" style="249" customWidth="1"/>
    <col min="9226" max="9226" width="10.7109375" style="249" customWidth="1"/>
    <col min="9227" max="9227" width="2.42578125" style="249" customWidth="1"/>
    <col min="9228" max="9228" width="10.7109375" style="249" customWidth="1"/>
    <col min="9229" max="9229" width="1.7109375" style="249" customWidth="1"/>
    <col min="9230" max="9230" width="10.7109375" style="249" customWidth="1"/>
    <col min="9231" max="9231" width="1.7109375" style="249" customWidth="1"/>
    <col min="9232" max="9232" width="10.7109375" style="249" customWidth="1"/>
    <col min="9233" max="9233" width="3.42578125" style="249" customWidth="1"/>
    <col min="9234" max="9234" width="7.85546875" style="249" customWidth="1"/>
    <col min="9235" max="9236" width="0" style="249" hidden="1" customWidth="1"/>
    <col min="9237" max="9237" width="7.7109375" style="249" customWidth="1"/>
    <col min="9238" max="9238" width="4.140625" style="249" customWidth="1"/>
    <col min="9239" max="9246" width="9.140625" style="249"/>
    <col min="9247" max="9247" width="9.85546875" style="249" customWidth="1"/>
    <col min="9248" max="9248" width="9.140625" style="249"/>
    <col min="9249" max="9249" width="14.5703125" style="249" customWidth="1"/>
    <col min="9250" max="9250" width="10.85546875" style="249" customWidth="1"/>
    <col min="9251" max="9251" width="9.140625" style="249"/>
    <col min="9252" max="9252" width="9.5703125" style="249" customWidth="1"/>
    <col min="9253" max="9472" width="9.140625" style="249"/>
    <col min="9473" max="9473" width="3.140625" style="249" customWidth="1"/>
    <col min="9474" max="9474" width="3.5703125" style="249" customWidth="1"/>
    <col min="9475" max="9475" width="5" style="249" customWidth="1"/>
    <col min="9476" max="9476" width="4.28515625" style="249" customWidth="1"/>
    <col min="9477" max="9477" width="12.7109375" style="249" customWidth="1"/>
    <col min="9478" max="9478" width="2.7109375" style="249" customWidth="1"/>
    <col min="9479" max="9479" width="7.7109375" style="249" customWidth="1"/>
    <col min="9480" max="9480" width="5.85546875" style="249" customWidth="1"/>
    <col min="9481" max="9481" width="2.7109375" style="249" customWidth="1"/>
    <col min="9482" max="9482" width="10.7109375" style="249" customWidth="1"/>
    <col min="9483" max="9483" width="2.42578125" style="249" customWidth="1"/>
    <col min="9484" max="9484" width="10.7109375" style="249" customWidth="1"/>
    <col min="9485" max="9485" width="1.7109375" style="249" customWidth="1"/>
    <col min="9486" max="9486" width="10.7109375" style="249" customWidth="1"/>
    <col min="9487" max="9487" width="1.7109375" style="249" customWidth="1"/>
    <col min="9488" max="9488" width="10.7109375" style="249" customWidth="1"/>
    <col min="9489" max="9489" width="3.42578125" style="249" customWidth="1"/>
    <col min="9490" max="9490" width="7.85546875" style="249" customWidth="1"/>
    <col min="9491" max="9492" width="0" style="249" hidden="1" customWidth="1"/>
    <col min="9493" max="9493" width="7.7109375" style="249" customWidth="1"/>
    <col min="9494" max="9494" width="4.140625" style="249" customWidth="1"/>
    <col min="9495" max="9502" width="9.140625" style="249"/>
    <col min="9503" max="9503" width="9.85546875" style="249" customWidth="1"/>
    <col min="9504" max="9504" width="9.140625" style="249"/>
    <col min="9505" max="9505" width="14.5703125" style="249" customWidth="1"/>
    <col min="9506" max="9506" width="10.85546875" style="249" customWidth="1"/>
    <col min="9507" max="9507" width="9.140625" style="249"/>
    <col min="9508" max="9508" width="9.5703125" style="249" customWidth="1"/>
    <col min="9509" max="9728" width="9.140625" style="249"/>
    <col min="9729" max="9729" width="3.140625" style="249" customWidth="1"/>
    <col min="9730" max="9730" width="3.5703125" style="249" customWidth="1"/>
    <col min="9731" max="9731" width="5" style="249" customWidth="1"/>
    <col min="9732" max="9732" width="4.28515625" style="249" customWidth="1"/>
    <col min="9733" max="9733" width="12.7109375" style="249" customWidth="1"/>
    <col min="9734" max="9734" width="2.7109375" style="249" customWidth="1"/>
    <col min="9735" max="9735" width="7.7109375" style="249" customWidth="1"/>
    <col min="9736" max="9736" width="5.85546875" style="249" customWidth="1"/>
    <col min="9737" max="9737" width="2.7109375" style="249" customWidth="1"/>
    <col min="9738" max="9738" width="10.7109375" style="249" customWidth="1"/>
    <col min="9739" max="9739" width="2.42578125" style="249" customWidth="1"/>
    <col min="9740" max="9740" width="10.7109375" style="249" customWidth="1"/>
    <col min="9741" max="9741" width="1.7109375" style="249" customWidth="1"/>
    <col min="9742" max="9742" width="10.7109375" style="249" customWidth="1"/>
    <col min="9743" max="9743" width="1.7109375" style="249" customWidth="1"/>
    <col min="9744" max="9744" width="10.7109375" style="249" customWidth="1"/>
    <col min="9745" max="9745" width="3.42578125" style="249" customWidth="1"/>
    <col min="9746" max="9746" width="7.85546875" style="249" customWidth="1"/>
    <col min="9747" max="9748" width="0" style="249" hidden="1" customWidth="1"/>
    <col min="9749" max="9749" width="7.7109375" style="249" customWidth="1"/>
    <col min="9750" max="9750" width="4.140625" style="249" customWidth="1"/>
    <col min="9751" max="9758" width="9.140625" style="249"/>
    <col min="9759" max="9759" width="9.85546875" style="249" customWidth="1"/>
    <col min="9760" max="9760" width="9.140625" style="249"/>
    <col min="9761" max="9761" width="14.5703125" style="249" customWidth="1"/>
    <col min="9762" max="9762" width="10.85546875" style="249" customWidth="1"/>
    <col min="9763" max="9763" width="9.140625" style="249"/>
    <col min="9764" max="9764" width="9.5703125" style="249" customWidth="1"/>
    <col min="9765" max="9984" width="9.140625" style="249"/>
    <col min="9985" max="9985" width="3.140625" style="249" customWidth="1"/>
    <col min="9986" max="9986" width="3.5703125" style="249" customWidth="1"/>
    <col min="9987" max="9987" width="5" style="249" customWidth="1"/>
    <col min="9988" max="9988" width="4.28515625" style="249" customWidth="1"/>
    <col min="9989" max="9989" width="12.7109375" style="249" customWidth="1"/>
    <col min="9990" max="9990" width="2.7109375" style="249" customWidth="1"/>
    <col min="9991" max="9991" width="7.7109375" style="249" customWidth="1"/>
    <col min="9992" max="9992" width="5.85546875" style="249" customWidth="1"/>
    <col min="9993" max="9993" width="2.7109375" style="249" customWidth="1"/>
    <col min="9994" max="9994" width="10.7109375" style="249" customWidth="1"/>
    <col min="9995" max="9995" width="2.42578125" style="249" customWidth="1"/>
    <col min="9996" max="9996" width="10.7109375" style="249" customWidth="1"/>
    <col min="9997" max="9997" width="1.7109375" style="249" customWidth="1"/>
    <col min="9998" max="9998" width="10.7109375" style="249" customWidth="1"/>
    <col min="9999" max="9999" width="1.7109375" style="249" customWidth="1"/>
    <col min="10000" max="10000" width="10.7109375" style="249" customWidth="1"/>
    <col min="10001" max="10001" width="3.42578125" style="249" customWidth="1"/>
    <col min="10002" max="10002" width="7.85546875" style="249" customWidth="1"/>
    <col min="10003" max="10004" width="0" style="249" hidden="1" customWidth="1"/>
    <col min="10005" max="10005" width="7.7109375" style="249" customWidth="1"/>
    <col min="10006" max="10006" width="4.140625" style="249" customWidth="1"/>
    <col min="10007" max="10014" width="9.140625" style="249"/>
    <col min="10015" max="10015" width="9.85546875" style="249" customWidth="1"/>
    <col min="10016" max="10016" width="9.140625" style="249"/>
    <col min="10017" max="10017" width="14.5703125" style="249" customWidth="1"/>
    <col min="10018" max="10018" width="10.85546875" style="249" customWidth="1"/>
    <col min="10019" max="10019" width="9.140625" style="249"/>
    <col min="10020" max="10020" width="9.5703125" style="249" customWidth="1"/>
    <col min="10021" max="10240" width="9.140625" style="249"/>
    <col min="10241" max="10241" width="3.140625" style="249" customWidth="1"/>
    <col min="10242" max="10242" width="3.5703125" style="249" customWidth="1"/>
    <col min="10243" max="10243" width="5" style="249" customWidth="1"/>
    <col min="10244" max="10244" width="4.28515625" style="249" customWidth="1"/>
    <col min="10245" max="10245" width="12.7109375" style="249" customWidth="1"/>
    <col min="10246" max="10246" width="2.7109375" style="249" customWidth="1"/>
    <col min="10247" max="10247" width="7.7109375" style="249" customWidth="1"/>
    <col min="10248" max="10248" width="5.85546875" style="249" customWidth="1"/>
    <col min="10249" max="10249" width="2.7109375" style="249" customWidth="1"/>
    <col min="10250" max="10250" width="10.7109375" style="249" customWidth="1"/>
    <col min="10251" max="10251" width="2.42578125" style="249" customWidth="1"/>
    <col min="10252" max="10252" width="10.7109375" style="249" customWidth="1"/>
    <col min="10253" max="10253" width="1.7109375" style="249" customWidth="1"/>
    <col min="10254" max="10254" width="10.7109375" style="249" customWidth="1"/>
    <col min="10255" max="10255" width="1.7109375" style="249" customWidth="1"/>
    <col min="10256" max="10256" width="10.7109375" style="249" customWidth="1"/>
    <col min="10257" max="10257" width="3.42578125" style="249" customWidth="1"/>
    <col min="10258" max="10258" width="7.85546875" style="249" customWidth="1"/>
    <col min="10259" max="10260" width="0" style="249" hidden="1" customWidth="1"/>
    <col min="10261" max="10261" width="7.7109375" style="249" customWidth="1"/>
    <col min="10262" max="10262" width="4.140625" style="249" customWidth="1"/>
    <col min="10263" max="10270" width="9.140625" style="249"/>
    <col min="10271" max="10271" width="9.85546875" style="249" customWidth="1"/>
    <col min="10272" max="10272" width="9.140625" style="249"/>
    <col min="10273" max="10273" width="14.5703125" style="249" customWidth="1"/>
    <col min="10274" max="10274" width="10.85546875" style="249" customWidth="1"/>
    <col min="10275" max="10275" width="9.140625" style="249"/>
    <col min="10276" max="10276" width="9.5703125" style="249" customWidth="1"/>
    <col min="10277" max="10496" width="9.140625" style="249"/>
    <col min="10497" max="10497" width="3.140625" style="249" customWidth="1"/>
    <col min="10498" max="10498" width="3.5703125" style="249" customWidth="1"/>
    <col min="10499" max="10499" width="5" style="249" customWidth="1"/>
    <col min="10500" max="10500" width="4.28515625" style="249" customWidth="1"/>
    <col min="10501" max="10501" width="12.7109375" style="249" customWidth="1"/>
    <col min="10502" max="10502" width="2.7109375" style="249" customWidth="1"/>
    <col min="10503" max="10503" width="7.7109375" style="249" customWidth="1"/>
    <col min="10504" max="10504" width="5.85546875" style="249" customWidth="1"/>
    <col min="10505" max="10505" width="2.7109375" style="249" customWidth="1"/>
    <col min="10506" max="10506" width="10.7109375" style="249" customWidth="1"/>
    <col min="10507" max="10507" width="2.42578125" style="249" customWidth="1"/>
    <col min="10508" max="10508" width="10.7109375" style="249" customWidth="1"/>
    <col min="10509" max="10509" width="1.7109375" style="249" customWidth="1"/>
    <col min="10510" max="10510" width="10.7109375" style="249" customWidth="1"/>
    <col min="10511" max="10511" width="1.7109375" style="249" customWidth="1"/>
    <col min="10512" max="10512" width="10.7109375" style="249" customWidth="1"/>
    <col min="10513" max="10513" width="3.42578125" style="249" customWidth="1"/>
    <col min="10514" max="10514" width="7.85546875" style="249" customWidth="1"/>
    <col min="10515" max="10516" width="0" style="249" hidden="1" customWidth="1"/>
    <col min="10517" max="10517" width="7.7109375" style="249" customWidth="1"/>
    <col min="10518" max="10518" width="4.140625" style="249" customWidth="1"/>
    <col min="10519" max="10526" width="9.140625" style="249"/>
    <col min="10527" max="10527" width="9.85546875" style="249" customWidth="1"/>
    <col min="10528" max="10528" width="9.140625" style="249"/>
    <col min="10529" max="10529" width="14.5703125" style="249" customWidth="1"/>
    <col min="10530" max="10530" width="10.85546875" style="249" customWidth="1"/>
    <col min="10531" max="10531" width="9.140625" style="249"/>
    <col min="10532" max="10532" width="9.5703125" style="249" customWidth="1"/>
    <col min="10533" max="10752" width="9.140625" style="249"/>
    <col min="10753" max="10753" width="3.140625" style="249" customWidth="1"/>
    <col min="10754" max="10754" width="3.5703125" style="249" customWidth="1"/>
    <col min="10755" max="10755" width="5" style="249" customWidth="1"/>
    <col min="10756" max="10756" width="4.28515625" style="249" customWidth="1"/>
    <col min="10757" max="10757" width="12.7109375" style="249" customWidth="1"/>
    <col min="10758" max="10758" width="2.7109375" style="249" customWidth="1"/>
    <col min="10759" max="10759" width="7.7109375" style="249" customWidth="1"/>
    <col min="10760" max="10760" width="5.85546875" style="249" customWidth="1"/>
    <col min="10761" max="10761" width="2.7109375" style="249" customWidth="1"/>
    <col min="10762" max="10762" width="10.7109375" style="249" customWidth="1"/>
    <col min="10763" max="10763" width="2.42578125" style="249" customWidth="1"/>
    <col min="10764" max="10764" width="10.7109375" style="249" customWidth="1"/>
    <col min="10765" max="10765" width="1.7109375" style="249" customWidth="1"/>
    <col min="10766" max="10766" width="10.7109375" style="249" customWidth="1"/>
    <col min="10767" max="10767" width="1.7109375" style="249" customWidth="1"/>
    <col min="10768" max="10768" width="10.7109375" style="249" customWidth="1"/>
    <col min="10769" max="10769" width="3.42578125" style="249" customWidth="1"/>
    <col min="10770" max="10770" width="7.85546875" style="249" customWidth="1"/>
    <col min="10771" max="10772" width="0" style="249" hidden="1" customWidth="1"/>
    <col min="10773" max="10773" width="7.7109375" style="249" customWidth="1"/>
    <col min="10774" max="10774" width="4.140625" style="249" customWidth="1"/>
    <col min="10775" max="10782" width="9.140625" style="249"/>
    <col min="10783" max="10783" width="9.85546875" style="249" customWidth="1"/>
    <col min="10784" max="10784" width="9.140625" style="249"/>
    <col min="10785" max="10785" width="14.5703125" style="249" customWidth="1"/>
    <col min="10786" max="10786" width="10.85546875" style="249" customWidth="1"/>
    <col min="10787" max="10787" width="9.140625" style="249"/>
    <col min="10788" max="10788" width="9.5703125" style="249" customWidth="1"/>
    <col min="10789" max="11008" width="9.140625" style="249"/>
    <col min="11009" max="11009" width="3.140625" style="249" customWidth="1"/>
    <col min="11010" max="11010" width="3.5703125" style="249" customWidth="1"/>
    <col min="11011" max="11011" width="5" style="249" customWidth="1"/>
    <col min="11012" max="11012" width="4.28515625" style="249" customWidth="1"/>
    <col min="11013" max="11013" width="12.7109375" style="249" customWidth="1"/>
    <col min="11014" max="11014" width="2.7109375" style="249" customWidth="1"/>
    <col min="11015" max="11015" width="7.7109375" style="249" customWidth="1"/>
    <col min="11016" max="11016" width="5.85546875" style="249" customWidth="1"/>
    <col min="11017" max="11017" width="2.7109375" style="249" customWidth="1"/>
    <col min="11018" max="11018" width="10.7109375" style="249" customWidth="1"/>
    <col min="11019" max="11019" width="2.42578125" style="249" customWidth="1"/>
    <col min="11020" max="11020" width="10.7109375" style="249" customWidth="1"/>
    <col min="11021" max="11021" width="1.7109375" style="249" customWidth="1"/>
    <col min="11022" max="11022" width="10.7109375" style="249" customWidth="1"/>
    <col min="11023" max="11023" width="1.7109375" style="249" customWidth="1"/>
    <col min="11024" max="11024" width="10.7109375" style="249" customWidth="1"/>
    <col min="11025" max="11025" width="3.42578125" style="249" customWidth="1"/>
    <col min="11026" max="11026" width="7.85546875" style="249" customWidth="1"/>
    <col min="11027" max="11028" width="0" style="249" hidden="1" customWidth="1"/>
    <col min="11029" max="11029" width="7.7109375" style="249" customWidth="1"/>
    <col min="11030" max="11030" width="4.140625" style="249" customWidth="1"/>
    <col min="11031" max="11038" width="9.140625" style="249"/>
    <col min="11039" max="11039" width="9.85546875" style="249" customWidth="1"/>
    <col min="11040" max="11040" width="9.140625" style="249"/>
    <col min="11041" max="11041" width="14.5703125" style="249" customWidth="1"/>
    <col min="11042" max="11042" width="10.85546875" style="249" customWidth="1"/>
    <col min="11043" max="11043" width="9.140625" style="249"/>
    <col min="11044" max="11044" width="9.5703125" style="249" customWidth="1"/>
    <col min="11045" max="11264" width="9.140625" style="249"/>
    <col min="11265" max="11265" width="3.140625" style="249" customWidth="1"/>
    <col min="11266" max="11266" width="3.5703125" style="249" customWidth="1"/>
    <col min="11267" max="11267" width="5" style="249" customWidth="1"/>
    <col min="11268" max="11268" width="4.28515625" style="249" customWidth="1"/>
    <col min="11269" max="11269" width="12.7109375" style="249" customWidth="1"/>
    <col min="11270" max="11270" width="2.7109375" style="249" customWidth="1"/>
    <col min="11271" max="11271" width="7.7109375" style="249" customWidth="1"/>
    <col min="11272" max="11272" width="5.85546875" style="249" customWidth="1"/>
    <col min="11273" max="11273" width="2.7109375" style="249" customWidth="1"/>
    <col min="11274" max="11274" width="10.7109375" style="249" customWidth="1"/>
    <col min="11275" max="11275" width="2.42578125" style="249" customWidth="1"/>
    <col min="11276" max="11276" width="10.7109375" style="249" customWidth="1"/>
    <col min="11277" max="11277" width="1.7109375" style="249" customWidth="1"/>
    <col min="11278" max="11278" width="10.7109375" style="249" customWidth="1"/>
    <col min="11279" max="11279" width="1.7109375" style="249" customWidth="1"/>
    <col min="11280" max="11280" width="10.7109375" style="249" customWidth="1"/>
    <col min="11281" max="11281" width="3.42578125" style="249" customWidth="1"/>
    <col min="11282" max="11282" width="7.85546875" style="249" customWidth="1"/>
    <col min="11283" max="11284" width="0" style="249" hidden="1" customWidth="1"/>
    <col min="11285" max="11285" width="7.7109375" style="249" customWidth="1"/>
    <col min="11286" max="11286" width="4.140625" style="249" customWidth="1"/>
    <col min="11287" max="11294" width="9.140625" style="249"/>
    <col min="11295" max="11295" width="9.85546875" style="249" customWidth="1"/>
    <col min="11296" max="11296" width="9.140625" style="249"/>
    <col min="11297" max="11297" width="14.5703125" style="249" customWidth="1"/>
    <col min="11298" max="11298" width="10.85546875" style="249" customWidth="1"/>
    <col min="11299" max="11299" width="9.140625" style="249"/>
    <col min="11300" max="11300" width="9.5703125" style="249" customWidth="1"/>
    <col min="11301" max="11520" width="9.140625" style="249"/>
    <col min="11521" max="11521" width="3.140625" style="249" customWidth="1"/>
    <col min="11522" max="11522" width="3.5703125" style="249" customWidth="1"/>
    <col min="11523" max="11523" width="5" style="249" customWidth="1"/>
    <col min="11524" max="11524" width="4.28515625" style="249" customWidth="1"/>
    <col min="11525" max="11525" width="12.7109375" style="249" customWidth="1"/>
    <col min="11526" max="11526" width="2.7109375" style="249" customWidth="1"/>
    <col min="11527" max="11527" width="7.7109375" style="249" customWidth="1"/>
    <col min="11528" max="11528" width="5.85546875" style="249" customWidth="1"/>
    <col min="11529" max="11529" width="2.7109375" style="249" customWidth="1"/>
    <col min="11530" max="11530" width="10.7109375" style="249" customWidth="1"/>
    <col min="11531" max="11531" width="2.42578125" style="249" customWidth="1"/>
    <col min="11532" max="11532" width="10.7109375" style="249" customWidth="1"/>
    <col min="11533" max="11533" width="1.7109375" style="249" customWidth="1"/>
    <col min="11534" max="11534" width="10.7109375" style="249" customWidth="1"/>
    <col min="11535" max="11535" width="1.7109375" style="249" customWidth="1"/>
    <col min="11536" max="11536" width="10.7109375" style="249" customWidth="1"/>
    <col min="11537" max="11537" width="3.42578125" style="249" customWidth="1"/>
    <col min="11538" max="11538" width="7.85546875" style="249" customWidth="1"/>
    <col min="11539" max="11540" width="0" style="249" hidden="1" customWidth="1"/>
    <col min="11541" max="11541" width="7.7109375" style="249" customWidth="1"/>
    <col min="11542" max="11542" width="4.140625" style="249" customWidth="1"/>
    <col min="11543" max="11550" width="9.140625" style="249"/>
    <col min="11551" max="11551" width="9.85546875" style="249" customWidth="1"/>
    <col min="11552" max="11552" width="9.140625" style="249"/>
    <col min="11553" max="11553" width="14.5703125" style="249" customWidth="1"/>
    <col min="11554" max="11554" width="10.85546875" style="249" customWidth="1"/>
    <col min="11555" max="11555" width="9.140625" style="249"/>
    <col min="11556" max="11556" width="9.5703125" style="249" customWidth="1"/>
    <col min="11557" max="11776" width="9.140625" style="249"/>
    <col min="11777" max="11777" width="3.140625" style="249" customWidth="1"/>
    <col min="11778" max="11778" width="3.5703125" style="249" customWidth="1"/>
    <col min="11779" max="11779" width="5" style="249" customWidth="1"/>
    <col min="11780" max="11780" width="4.28515625" style="249" customWidth="1"/>
    <col min="11781" max="11781" width="12.7109375" style="249" customWidth="1"/>
    <col min="11782" max="11782" width="2.7109375" style="249" customWidth="1"/>
    <col min="11783" max="11783" width="7.7109375" style="249" customWidth="1"/>
    <col min="11784" max="11784" width="5.85546875" style="249" customWidth="1"/>
    <col min="11785" max="11785" width="2.7109375" style="249" customWidth="1"/>
    <col min="11786" max="11786" width="10.7109375" style="249" customWidth="1"/>
    <col min="11787" max="11787" width="2.42578125" style="249" customWidth="1"/>
    <col min="11788" max="11788" width="10.7109375" style="249" customWidth="1"/>
    <col min="11789" max="11789" width="1.7109375" style="249" customWidth="1"/>
    <col min="11790" max="11790" width="10.7109375" style="249" customWidth="1"/>
    <col min="11791" max="11791" width="1.7109375" style="249" customWidth="1"/>
    <col min="11792" max="11792" width="10.7109375" style="249" customWidth="1"/>
    <col min="11793" max="11793" width="3.42578125" style="249" customWidth="1"/>
    <col min="11794" max="11794" width="7.85546875" style="249" customWidth="1"/>
    <col min="11795" max="11796" width="0" style="249" hidden="1" customWidth="1"/>
    <col min="11797" max="11797" width="7.7109375" style="249" customWidth="1"/>
    <col min="11798" max="11798" width="4.140625" style="249" customWidth="1"/>
    <col min="11799" max="11806" width="9.140625" style="249"/>
    <col min="11807" max="11807" width="9.85546875" style="249" customWidth="1"/>
    <col min="11808" max="11808" width="9.140625" style="249"/>
    <col min="11809" max="11809" width="14.5703125" style="249" customWidth="1"/>
    <col min="11810" max="11810" width="10.85546875" style="249" customWidth="1"/>
    <col min="11811" max="11811" width="9.140625" style="249"/>
    <col min="11812" max="11812" width="9.5703125" style="249" customWidth="1"/>
    <col min="11813" max="12032" width="9.140625" style="249"/>
    <col min="12033" max="12033" width="3.140625" style="249" customWidth="1"/>
    <col min="12034" max="12034" width="3.5703125" style="249" customWidth="1"/>
    <col min="12035" max="12035" width="5" style="249" customWidth="1"/>
    <col min="12036" max="12036" width="4.28515625" style="249" customWidth="1"/>
    <col min="12037" max="12037" width="12.7109375" style="249" customWidth="1"/>
    <col min="12038" max="12038" width="2.7109375" style="249" customWidth="1"/>
    <col min="12039" max="12039" width="7.7109375" style="249" customWidth="1"/>
    <col min="12040" max="12040" width="5.85546875" style="249" customWidth="1"/>
    <col min="12041" max="12041" width="2.7109375" style="249" customWidth="1"/>
    <col min="12042" max="12042" width="10.7109375" style="249" customWidth="1"/>
    <col min="12043" max="12043" width="2.42578125" style="249" customWidth="1"/>
    <col min="12044" max="12044" width="10.7109375" style="249" customWidth="1"/>
    <col min="12045" max="12045" width="1.7109375" style="249" customWidth="1"/>
    <col min="12046" max="12046" width="10.7109375" style="249" customWidth="1"/>
    <col min="12047" max="12047" width="1.7109375" style="249" customWidth="1"/>
    <col min="12048" max="12048" width="10.7109375" style="249" customWidth="1"/>
    <col min="12049" max="12049" width="3.42578125" style="249" customWidth="1"/>
    <col min="12050" max="12050" width="7.85546875" style="249" customWidth="1"/>
    <col min="12051" max="12052" width="0" style="249" hidden="1" customWidth="1"/>
    <col min="12053" max="12053" width="7.7109375" style="249" customWidth="1"/>
    <col min="12054" max="12054" width="4.140625" style="249" customWidth="1"/>
    <col min="12055" max="12062" width="9.140625" style="249"/>
    <col min="12063" max="12063" width="9.85546875" style="249" customWidth="1"/>
    <col min="12064" max="12064" width="9.140625" style="249"/>
    <col min="12065" max="12065" width="14.5703125" style="249" customWidth="1"/>
    <col min="12066" max="12066" width="10.85546875" style="249" customWidth="1"/>
    <col min="12067" max="12067" width="9.140625" style="249"/>
    <col min="12068" max="12068" width="9.5703125" style="249" customWidth="1"/>
    <col min="12069" max="12288" width="9.140625" style="249"/>
    <col min="12289" max="12289" width="3.140625" style="249" customWidth="1"/>
    <col min="12290" max="12290" width="3.5703125" style="249" customWidth="1"/>
    <col min="12291" max="12291" width="5" style="249" customWidth="1"/>
    <col min="12292" max="12292" width="4.28515625" style="249" customWidth="1"/>
    <col min="12293" max="12293" width="12.7109375" style="249" customWidth="1"/>
    <col min="12294" max="12294" width="2.7109375" style="249" customWidth="1"/>
    <col min="12295" max="12295" width="7.7109375" style="249" customWidth="1"/>
    <col min="12296" max="12296" width="5.85546875" style="249" customWidth="1"/>
    <col min="12297" max="12297" width="2.7109375" style="249" customWidth="1"/>
    <col min="12298" max="12298" width="10.7109375" style="249" customWidth="1"/>
    <col min="12299" max="12299" width="2.42578125" style="249" customWidth="1"/>
    <col min="12300" max="12300" width="10.7109375" style="249" customWidth="1"/>
    <col min="12301" max="12301" width="1.7109375" style="249" customWidth="1"/>
    <col min="12302" max="12302" width="10.7109375" style="249" customWidth="1"/>
    <col min="12303" max="12303" width="1.7109375" style="249" customWidth="1"/>
    <col min="12304" max="12304" width="10.7109375" style="249" customWidth="1"/>
    <col min="12305" max="12305" width="3.42578125" style="249" customWidth="1"/>
    <col min="12306" max="12306" width="7.85546875" style="249" customWidth="1"/>
    <col min="12307" max="12308" width="0" style="249" hidden="1" customWidth="1"/>
    <col min="12309" max="12309" width="7.7109375" style="249" customWidth="1"/>
    <col min="12310" max="12310" width="4.140625" style="249" customWidth="1"/>
    <col min="12311" max="12318" width="9.140625" style="249"/>
    <col min="12319" max="12319" width="9.85546875" style="249" customWidth="1"/>
    <col min="12320" max="12320" width="9.140625" style="249"/>
    <col min="12321" max="12321" width="14.5703125" style="249" customWidth="1"/>
    <col min="12322" max="12322" width="10.85546875" style="249" customWidth="1"/>
    <col min="12323" max="12323" width="9.140625" style="249"/>
    <col min="12324" max="12324" width="9.5703125" style="249" customWidth="1"/>
    <col min="12325" max="12544" width="9.140625" style="249"/>
    <col min="12545" max="12545" width="3.140625" style="249" customWidth="1"/>
    <col min="12546" max="12546" width="3.5703125" style="249" customWidth="1"/>
    <col min="12547" max="12547" width="5" style="249" customWidth="1"/>
    <col min="12548" max="12548" width="4.28515625" style="249" customWidth="1"/>
    <col min="12549" max="12549" width="12.7109375" style="249" customWidth="1"/>
    <col min="12550" max="12550" width="2.7109375" style="249" customWidth="1"/>
    <col min="12551" max="12551" width="7.7109375" style="249" customWidth="1"/>
    <col min="12552" max="12552" width="5.85546875" style="249" customWidth="1"/>
    <col min="12553" max="12553" width="2.7109375" style="249" customWidth="1"/>
    <col min="12554" max="12554" width="10.7109375" style="249" customWidth="1"/>
    <col min="12555" max="12555" width="2.42578125" style="249" customWidth="1"/>
    <col min="12556" max="12556" width="10.7109375" style="249" customWidth="1"/>
    <col min="12557" max="12557" width="1.7109375" style="249" customWidth="1"/>
    <col min="12558" max="12558" width="10.7109375" style="249" customWidth="1"/>
    <col min="12559" max="12559" width="1.7109375" style="249" customWidth="1"/>
    <col min="12560" max="12560" width="10.7109375" style="249" customWidth="1"/>
    <col min="12561" max="12561" width="3.42578125" style="249" customWidth="1"/>
    <col min="12562" max="12562" width="7.85546875" style="249" customWidth="1"/>
    <col min="12563" max="12564" width="0" style="249" hidden="1" customWidth="1"/>
    <col min="12565" max="12565" width="7.7109375" style="249" customWidth="1"/>
    <col min="12566" max="12566" width="4.140625" style="249" customWidth="1"/>
    <col min="12567" max="12574" width="9.140625" style="249"/>
    <col min="12575" max="12575" width="9.85546875" style="249" customWidth="1"/>
    <col min="12576" max="12576" width="9.140625" style="249"/>
    <col min="12577" max="12577" width="14.5703125" style="249" customWidth="1"/>
    <col min="12578" max="12578" width="10.85546875" style="249" customWidth="1"/>
    <col min="12579" max="12579" width="9.140625" style="249"/>
    <col min="12580" max="12580" width="9.5703125" style="249" customWidth="1"/>
    <col min="12581" max="12800" width="9.140625" style="249"/>
    <col min="12801" max="12801" width="3.140625" style="249" customWidth="1"/>
    <col min="12802" max="12802" width="3.5703125" style="249" customWidth="1"/>
    <col min="12803" max="12803" width="5" style="249" customWidth="1"/>
    <col min="12804" max="12804" width="4.28515625" style="249" customWidth="1"/>
    <col min="12805" max="12805" width="12.7109375" style="249" customWidth="1"/>
    <col min="12806" max="12806" width="2.7109375" style="249" customWidth="1"/>
    <col min="12807" max="12807" width="7.7109375" style="249" customWidth="1"/>
    <col min="12808" max="12808" width="5.85546875" style="249" customWidth="1"/>
    <col min="12809" max="12809" width="2.7109375" style="249" customWidth="1"/>
    <col min="12810" max="12810" width="10.7109375" style="249" customWidth="1"/>
    <col min="12811" max="12811" width="2.42578125" style="249" customWidth="1"/>
    <col min="12812" max="12812" width="10.7109375" style="249" customWidth="1"/>
    <col min="12813" max="12813" width="1.7109375" style="249" customWidth="1"/>
    <col min="12814" max="12814" width="10.7109375" style="249" customWidth="1"/>
    <col min="12815" max="12815" width="1.7109375" style="249" customWidth="1"/>
    <col min="12816" max="12816" width="10.7109375" style="249" customWidth="1"/>
    <col min="12817" max="12817" width="3.42578125" style="249" customWidth="1"/>
    <col min="12818" max="12818" width="7.85546875" style="249" customWidth="1"/>
    <col min="12819" max="12820" width="0" style="249" hidden="1" customWidth="1"/>
    <col min="12821" max="12821" width="7.7109375" style="249" customWidth="1"/>
    <col min="12822" max="12822" width="4.140625" style="249" customWidth="1"/>
    <col min="12823" max="12830" width="9.140625" style="249"/>
    <col min="12831" max="12831" width="9.85546875" style="249" customWidth="1"/>
    <col min="12832" max="12832" width="9.140625" style="249"/>
    <col min="12833" max="12833" width="14.5703125" style="249" customWidth="1"/>
    <col min="12834" max="12834" width="10.85546875" style="249" customWidth="1"/>
    <col min="12835" max="12835" width="9.140625" style="249"/>
    <col min="12836" max="12836" width="9.5703125" style="249" customWidth="1"/>
    <col min="12837" max="13056" width="9.140625" style="249"/>
    <col min="13057" max="13057" width="3.140625" style="249" customWidth="1"/>
    <col min="13058" max="13058" width="3.5703125" style="249" customWidth="1"/>
    <col min="13059" max="13059" width="5" style="249" customWidth="1"/>
    <col min="13060" max="13060" width="4.28515625" style="249" customWidth="1"/>
    <col min="13061" max="13061" width="12.7109375" style="249" customWidth="1"/>
    <col min="13062" max="13062" width="2.7109375" style="249" customWidth="1"/>
    <col min="13063" max="13063" width="7.7109375" style="249" customWidth="1"/>
    <col min="13064" max="13064" width="5.85546875" style="249" customWidth="1"/>
    <col min="13065" max="13065" width="2.7109375" style="249" customWidth="1"/>
    <col min="13066" max="13066" width="10.7109375" style="249" customWidth="1"/>
    <col min="13067" max="13067" width="2.42578125" style="249" customWidth="1"/>
    <col min="13068" max="13068" width="10.7109375" style="249" customWidth="1"/>
    <col min="13069" max="13069" width="1.7109375" style="249" customWidth="1"/>
    <col min="13070" max="13070" width="10.7109375" style="249" customWidth="1"/>
    <col min="13071" max="13071" width="1.7109375" style="249" customWidth="1"/>
    <col min="13072" max="13072" width="10.7109375" style="249" customWidth="1"/>
    <col min="13073" max="13073" width="3.42578125" style="249" customWidth="1"/>
    <col min="13074" max="13074" width="7.85546875" style="249" customWidth="1"/>
    <col min="13075" max="13076" width="0" style="249" hidden="1" customWidth="1"/>
    <col min="13077" max="13077" width="7.7109375" style="249" customWidth="1"/>
    <col min="13078" max="13078" width="4.140625" style="249" customWidth="1"/>
    <col min="13079" max="13086" width="9.140625" style="249"/>
    <col min="13087" max="13087" width="9.85546875" style="249" customWidth="1"/>
    <col min="13088" max="13088" width="9.140625" style="249"/>
    <col min="13089" max="13089" width="14.5703125" style="249" customWidth="1"/>
    <col min="13090" max="13090" width="10.85546875" style="249" customWidth="1"/>
    <col min="13091" max="13091" width="9.140625" style="249"/>
    <col min="13092" max="13092" width="9.5703125" style="249" customWidth="1"/>
    <col min="13093" max="13312" width="9.140625" style="249"/>
    <col min="13313" max="13313" width="3.140625" style="249" customWidth="1"/>
    <col min="13314" max="13314" width="3.5703125" style="249" customWidth="1"/>
    <col min="13315" max="13315" width="5" style="249" customWidth="1"/>
    <col min="13316" max="13316" width="4.28515625" style="249" customWidth="1"/>
    <col min="13317" max="13317" width="12.7109375" style="249" customWidth="1"/>
    <col min="13318" max="13318" width="2.7109375" style="249" customWidth="1"/>
    <col min="13319" max="13319" width="7.7109375" style="249" customWidth="1"/>
    <col min="13320" max="13320" width="5.85546875" style="249" customWidth="1"/>
    <col min="13321" max="13321" width="2.7109375" style="249" customWidth="1"/>
    <col min="13322" max="13322" width="10.7109375" style="249" customWidth="1"/>
    <col min="13323" max="13323" width="2.42578125" style="249" customWidth="1"/>
    <col min="13324" max="13324" width="10.7109375" style="249" customWidth="1"/>
    <col min="13325" max="13325" width="1.7109375" style="249" customWidth="1"/>
    <col min="13326" max="13326" width="10.7109375" style="249" customWidth="1"/>
    <col min="13327" max="13327" width="1.7109375" style="249" customWidth="1"/>
    <col min="13328" max="13328" width="10.7109375" style="249" customWidth="1"/>
    <col min="13329" max="13329" width="3.42578125" style="249" customWidth="1"/>
    <col min="13330" max="13330" width="7.85546875" style="249" customWidth="1"/>
    <col min="13331" max="13332" width="0" style="249" hidden="1" customWidth="1"/>
    <col min="13333" max="13333" width="7.7109375" style="249" customWidth="1"/>
    <col min="13334" max="13334" width="4.140625" style="249" customWidth="1"/>
    <col min="13335" max="13342" width="9.140625" style="249"/>
    <col min="13343" max="13343" width="9.85546875" style="249" customWidth="1"/>
    <col min="13344" max="13344" width="9.140625" style="249"/>
    <col min="13345" max="13345" width="14.5703125" style="249" customWidth="1"/>
    <col min="13346" max="13346" width="10.85546875" style="249" customWidth="1"/>
    <col min="13347" max="13347" width="9.140625" style="249"/>
    <col min="13348" max="13348" width="9.5703125" style="249" customWidth="1"/>
    <col min="13349" max="13568" width="9.140625" style="249"/>
    <col min="13569" max="13569" width="3.140625" style="249" customWidth="1"/>
    <col min="13570" max="13570" width="3.5703125" style="249" customWidth="1"/>
    <col min="13571" max="13571" width="5" style="249" customWidth="1"/>
    <col min="13572" max="13572" width="4.28515625" style="249" customWidth="1"/>
    <col min="13573" max="13573" width="12.7109375" style="249" customWidth="1"/>
    <col min="13574" max="13574" width="2.7109375" style="249" customWidth="1"/>
    <col min="13575" max="13575" width="7.7109375" style="249" customWidth="1"/>
    <col min="13576" max="13576" width="5.85546875" style="249" customWidth="1"/>
    <col min="13577" max="13577" width="2.7109375" style="249" customWidth="1"/>
    <col min="13578" max="13578" width="10.7109375" style="249" customWidth="1"/>
    <col min="13579" max="13579" width="2.42578125" style="249" customWidth="1"/>
    <col min="13580" max="13580" width="10.7109375" style="249" customWidth="1"/>
    <col min="13581" max="13581" width="1.7109375" style="249" customWidth="1"/>
    <col min="13582" max="13582" width="10.7109375" style="249" customWidth="1"/>
    <col min="13583" max="13583" width="1.7109375" style="249" customWidth="1"/>
    <col min="13584" max="13584" width="10.7109375" style="249" customWidth="1"/>
    <col min="13585" max="13585" width="3.42578125" style="249" customWidth="1"/>
    <col min="13586" max="13586" width="7.85546875" style="249" customWidth="1"/>
    <col min="13587" max="13588" width="0" style="249" hidden="1" customWidth="1"/>
    <col min="13589" max="13589" width="7.7109375" style="249" customWidth="1"/>
    <col min="13590" max="13590" width="4.140625" style="249" customWidth="1"/>
    <col min="13591" max="13598" width="9.140625" style="249"/>
    <col min="13599" max="13599" width="9.85546875" style="249" customWidth="1"/>
    <col min="13600" max="13600" width="9.140625" style="249"/>
    <col min="13601" max="13601" width="14.5703125" style="249" customWidth="1"/>
    <col min="13602" max="13602" width="10.85546875" style="249" customWidth="1"/>
    <col min="13603" max="13603" width="9.140625" style="249"/>
    <col min="13604" max="13604" width="9.5703125" style="249" customWidth="1"/>
    <col min="13605" max="13824" width="9.140625" style="249"/>
    <col min="13825" max="13825" width="3.140625" style="249" customWidth="1"/>
    <col min="13826" max="13826" width="3.5703125" style="249" customWidth="1"/>
    <col min="13827" max="13827" width="5" style="249" customWidth="1"/>
    <col min="13828" max="13828" width="4.28515625" style="249" customWidth="1"/>
    <col min="13829" max="13829" width="12.7109375" style="249" customWidth="1"/>
    <col min="13830" max="13830" width="2.7109375" style="249" customWidth="1"/>
    <col min="13831" max="13831" width="7.7109375" style="249" customWidth="1"/>
    <col min="13832" max="13832" width="5.85546875" style="249" customWidth="1"/>
    <col min="13833" max="13833" width="2.7109375" style="249" customWidth="1"/>
    <col min="13834" max="13834" width="10.7109375" style="249" customWidth="1"/>
    <col min="13835" max="13835" width="2.42578125" style="249" customWidth="1"/>
    <col min="13836" max="13836" width="10.7109375" style="249" customWidth="1"/>
    <col min="13837" max="13837" width="1.7109375" style="249" customWidth="1"/>
    <col min="13838" max="13838" width="10.7109375" style="249" customWidth="1"/>
    <col min="13839" max="13839" width="1.7109375" style="249" customWidth="1"/>
    <col min="13840" max="13840" width="10.7109375" style="249" customWidth="1"/>
    <col min="13841" max="13841" width="3.42578125" style="249" customWidth="1"/>
    <col min="13842" max="13842" width="7.85546875" style="249" customWidth="1"/>
    <col min="13843" max="13844" width="0" style="249" hidden="1" customWidth="1"/>
    <col min="13845" max="13845" width="7.7109375" style="249" customWidth="1"/>
    <col min="13846" max="13846" width="4.140625" style="249" customWidth="1"/>
    <col min="13847" max="13854" width="9.140625" style="249"/>
    <col min="13855" max="13855" width="9.85546875" style="249" customWidth="1"/>
    <col min="13856" max="13856" width="9.140625" style="249"/>
    <col min="13857" max="13857" width="14.5703125" style="249" customWidth="1"/>
    <col min="13858" max="13858" width="10.85546875" style="249" customWidth="1"/>
    <col min="13859" max="13859" width="9.140625" style="249"/>
    <col min="13860" max="13860" width="9.5703125" style="249" customWidth="1"/>
    <col min="13861" max="14080" width="9.140625" style="249"/>
    <col min="14081" max="14081" width="3.140625" style="249" customWidth="1"/>
    <col min="14082" max="14082" width="3.5703125" style="249" customWidth="1"/>
    <col min="14083" max="14083" width="5" style="249" customWidth="1"/>
    <col min="14084" max="14084" width="4.28515625" style="249" customWidth="1"/>
    <col min="14085" max="14085" width="12.7109375" style="249" customWidth="1"/>
    <col min="14086" max="14086" width="2.7109375" style="249" customWidth="1"/>
    <col min="14087" max="14087" width="7.7109375" style="249" customWidth="1"/>
    <col min="14088" max="14088" width="5.85546875" style="249" customWidth="1"/>
    <col min="14089" max="14089" width="2.7109375" style="249" customWidth="1"/>
    <col min="14090" max="14090" width="10.7109375" style="249" customWidth="1"/>
    <col min="14091" max="14091" width="2.42578125" style="249" customWidth="1"/>
    <col min="14092" max="14092" width="10.7109375" style="249" customWidth="1"/>
    <col min="14093" max="14093" width="1.7109375" style="249" customWidth="1"/>
    <col min="14094" max="14094" width="10.7109375" style="249" customWidth="1"/>
    <col min="14095" max="14095" width="1.7109375" style="249" customWidth="1"/>
    <col min="14096" max="14096" width="10.7109375" style="249" customWidth="1"/>
    <col min="14097" max="14097" width="3.42578125" style="249" customWidth="1"/>
    <col min="14098" max="14098" width="7.85546875" style="249" customWidth="1"/>
    <col min="14099" max="14100" width="0" style="249" hidden="1" customWidth="1"/>
    <col min="14101" max="14101" width="7.7109375" style="249" customWidth="1"/>
    <col min="14102" max="14102" width="4.140625" style="249" customWidth="1"/>
    <col min="14103" max="14110" width="9.140625" style="249"/>
    <col min="14111" max="14111" width="9.85546875" style="249" customWidth="1"/>
    <col min="14112" max="14112" width="9.140625" style="249"/>
    <col min="14113" max="14113" width="14.5703125" style="249" customWidth="1"/>
    <col min="14114" max="14114" width="10.85546875" style="249" customWidth="1"/>
    <col min="14115" max="14115" width="9.140625" style="249"/>
    <col min="14116" max="14116" width="9.5703125" style="249" customWidth="1"/>
    <col min="14117" max="14336" width="9.140625" style="249"/>
    <col min="14337" max="14337" width="3.140625" style="249" customWidth="1"/>
    <col min="14338" max="14338" width="3.5703125" style="249" customWidth="1"/>
    <col min="14339" max="14339" width="5" style="249" customWidth="1"/>
    <col min="14340" max="14340" width="4.28515625" style="249" customWidth="1"/>
    <col min="14341" max="14341" width="12.7109375" style="249" customWidth="1"/>
    <col min="14342" max="14342" width="2.7109375" style="249" customWidth="1"/>
    <col min="14343" max="14343" width="7.7109375" style="249" customWidth="1"/>
    <col min="14344" max="14344" width="5.85546875" style="249" customWidth="1"/>
    <col min="14345" max="14345" width="2.7109375" style="249" customWidth="1"/>
    <col min="14346" max="14346" width="10.7109375" style="249" customWidth="1"/>
    <col min="14347" max="14347" width="2.42578125" style="249" customWidth="1"/>
    <col min="14348" max="14348" width="10.7109375" style="249" customWidth="1"/>
    <col min="14349" max="14349" width="1.7109375" style="249" customWidth="1"/>
    <col min="14350" max="14350" width="10.7109375" style="249" customWidth="1"/>
    <col min="14351" max="14351" width="1.7109375" style="249" customWidth="1"/>
    <col min="14352" max="14352" width="10.7109375" style="249" customWidth="1"/>
    <col min="14353" max="14353" width="3.42578125" style="249" customWidth="1"/>
    <col min="14354" max="14354" width="7.85546875" style="249" customWidth="1"/>
    <col min="14355" max="14356" width="0" style="249" hidden="1" customWidth="1"/>
    <col min="14357" max="14357" width="7.7109375" style="249" customWidth="1"/>
    <col min="14358" max="14358" width="4.140625" style="249" customWidth="1"/>
    <col min="14359" max="14366" width="9.140625" style="249"/>
    <col min="14367" max="14367" width="9.85546875" style="249" customWidth="1"/>
    <col min="14368" max="14368" width="9.140625" style="249"/>
    <col min="14369" max="14369" width="14.5703125" style="249" customWidth="1"/>
    <col min="14370" max="14370" width="10.85546875" style="249" customWidth="1"/>
    <col min="14371" max="14371" width="9.140625" style="249"/>
    <col min="14372" max="14372" width="9.5703125" style="249" customWidth="1"/>
    <col min="14373" max="14592" width="9.140625" style="249"/>
    <col min="14593" max="14593" width="3.140625" style="249" customWidth="1"/>
    <col min="14594" max="14594" width="3.5703125" style="249" customWidth="1"/>
    <col min="14595" max="14595" width="5" style="249" customWidth="1"/>
    <col min="14596" max="14596" width="4.28515625" style="249" customWidth="1"/>
    <col min="14597" max="14597" width="12.7109375" style="249" customWidth="1"/>
    <col min="14598" max="14598" width="2.7109375" style="249" customWidth="1"/>
    <col min="14599" max="14599" width="7.7109375" style="249" customWidth="1"/>
    <col min="14600" max="14600" width="5.85546875" style="249" customWidth="1"/>
    <col min="14601" max="14601" width="2.7109375" style="249" customWidth="1"/>
    <col min="14602" max="14602" width="10.7109375" style="249" customWidth="1"/>
    <col min="14603" max="14603" width="2.42578125" style="249" customWidth="1"/>
    <col min="14604" max="14604" width="10.7109375" style="249" customWidth="1"/>
    <col min="14605" max="14605" width="1.7109375" style="249" customWidth="1"/>
    <col min="14606" max="14606" width="10.7109375" style="249" customWidth="1"/>
    <col min="14607" max="14607" width="1.7109375" style="249" customWidth="1"/>
    <col min="14608" max="14608" width="10.7109375" style="249" customWidth="1"/>
    <col min="14609" max="14609" width="3.42578125" style="249" customWidth="1"/>
    <col min="14610" max="14610" width="7.85546875" style="249" customWidth="1"/>
    <col min="14611" max="14612" width="0" style="249" hidden="1" customWidth="1"/>
    <col min="14613" max="14613" width="7.7109375" style="249" customWidth="1"/>
    <col min="14614" max="14614" width="4.140625" style="249" customWidth="1"/>
    <col min="14615" max="14622" width="9.140625" style="249"/>
    <col min="14623" max="14623" width="9.85546875" style="249" customWidth="1"/>
    <col min="14624" max="14624" width="9.140625" style="249"/>
    <col min="14625" max="14625" width="14.5703125" style="249" customWidth="1"/>
    <col min="14626" max="14626" width="10.85546875" style="249" customWidth="1"/>
    <col min="14627" max="14627" width="9.140625" style="249"/>
    <col min="14628" max="14628" width="9.5703125" style="249" customWidth="1"/>
    <col min="14629" max="14848" width="9.140625" style="249"/>
    <col min="14849" max="14849" width="3.140625" style="249" customWidth="1"/>
    <col min="14850" max="14850" width="3.5703125" style="249" customWidth="1"/>
    <col min="14851" max="14851" width="5" style="249" customWidth="1"/>
    <col min="14852" max="14852" width="4.28515625" style="249" customWidth="1"/>
    <col min="14853" max="14853" width="12.7109375" style="249" customWidth="1"/>
    <col min="14854" max="14854" width="2.7109375" style="249" customWidth="1"/>
    <col min="14855" max="14855" width="7.7109375" style="249" customWidth="1"/>
    <col min="14856" max="14856" width="5.85546875" style="249" customWidth="1"/>
    <col min="14857" max="14857" width="2.7109375" style="249" customWidth="1"/>
    <col min="14858" max="14858" width="10.7109375" style="249" customWidth="1"/>
    <col min="14859" max="14859" width="2.42578125" style="249" customWidth="1"/>
    <col min="14860" max="14860" width="10.7109375" style="249" customWidth="1"/>
    <col min="14861" max="14861" width="1.7109375" style="249" customWidth="1"/>
    <col min="14862" max="14862" width="10.7109375" style="249" customWidth="1"/>
    <col min="14863" max="14863" width="1.7109375" style="249" customWidth="1"/>
    <col min="14864" max="14864" width="10.7109375" style="249" customWidth="1"/>
    <col min="14865" max="14865" width="3.42578125" style="249" customWidth="1"/>
    <col min="14866" max="14866" width="7.85546875" style="249" customWidth="1"/>
    <col min="14867" max="14868" width="0" style="249" hidden="1" customWidth="1"/>
    <col min="14869" max="14869" width="7.7109375" style="249" customWidth="1"/>
    <col min="14870" max="14870" width="4.140625" style="249" customWidth="1"/>
    <col min="14871" max="14878" width="9.140625" style="249"/>
    <col min="14879" max="14879" width="9.85546875" style="249" customWidth="1"/>
    <col min="14880" max="14880" width="9.140625" style="249"/>
    <col min="14881" max="14881" width="14.5703125" style="249" customWidth="1"/>
    <col min="14882" max="14882" width="10.85546875" style="249" customWidth="1"/>
    <col min="14883" max="14883" width="9.140625" style="249"/>
    <col min="14884" max="14884" width="9.5703125" style="249" customWidth="1"/>
    <col min="14885" max="15104" width="9.140625" style="249"/>
    <col min="15105" max="15105" width="3.140625" style="249" customWidth="1"/>
    <col min="15106" max="15106" width="3.5703125" style="249" customWidth="1"/>
    <col min="15107" max="15107" width="5" style="249" customWidth="1"/>
    <col min="15108" max="15108" width="4.28515625" style="249" customWidth="1"/>
    <col min="15109" max="15109" width="12.7109375" style="249" customWidth="1"/>
    <col min="15110" max="15110" width="2.7109375" style="249" customWidth="1"/>
    <col min="15111" max="15111" width="7.7109375" style="249" customWidth="1"/>
    <col min="15112" max="15112" width="5.85546875" style="249" customWidth="1"/>
    <col min="15113" max="15113" width="2.7109375" style="249" customWidth="1"/>
    <col min="15114" max="15114" width="10.7109375" style="249" customWidth="1"/>
    <col min="15115" max="15115" width="2.42578125" style="249" customWidth="1"/>
    <col min="15116" max="15116" width="10.7109375" style="249" customWidth="1"/>
    <col min="15117" max="15117" width="1.7109375" style="249" customWidth="1"/>
    <col min="15118" max="15118" width="10.7109375" style="249" customWidth="1"/>
    <col min="15119" max="15119" width="1.7109375" style="249" customWidth="1"/>
    <col min="15120" max="15120" width="10.7109375" style="249" customWidth="1"/>
    <col min="15121" max="15121" width="3.42578125" style="249" customWidth="1"/>
    <col min="15122" max="15122" width="7.85546875" style="249" customWidth="1"/>
    <col min="15123" max="15124" width="0" style="249" hidden="1" customWidth="1"/>
    <col min="15125" max="15125" width="7.7109375" style="249" customWidth="1"/>
    <col min="15126" max="15126" width="4.140625" style="249" customWidth="1"/>
    <col min="15127" max="15134" width="9.140625" style="249"/>
    <col min="15135" max="15135" width="9.85546875" style="249" customWidth="1"/>
    <col min="15136" max="15136" width="9.140625" style="249"/>
    <col min="15137" max="15137" width="14.5703125" style="249" customWidth="1"/>
    <col min="15138" max="15138" width="10.85546875" style="249" customWidth="1"/>
    <col min="15139" max="15139" width="9.140625" style="249"/>
    <col min="15140" max="15140" width="9.5703125" style="249" customWidth="1"/>
    <col min="15141" max="15360" width="9.140625" style="249"/>
    <col min="15361" max="15361" width="3.140625" style="249" customWidth="1"/>
    <col min="15362" max="15362" width="3.5703125" style="249" customWidth="1"/>
    <col min="15363" max="15363" width="5" style="249" customWidth="1"/>
    <col min="15364" max="15364" width="4.28515625" style="249" customWidth="1"/>
    <col min="15365" max="15365" width="12.7109375" style="249" customWidth="1"/>
    <col min="15366" max="15366" width="2.7109375" style="249" customWidth="1"/>
    <col min="15367" max="15367" width="7.7109375" style="249" customWidth="1"/>
    <col min="15368" max="15368" width="5.85546875" style="249" customWidth="1"/>
    <col min="15369" max="15369" width="2.7109375" style="249" customWidth="1"/>
    <col min="15370" max="15370" width="10.7109375" style="249" customWidth="1"/>
    <col min="15371" max="15371" width="2.42578125" style="249" customWidth="1"/>
    <col min="15372" max="15372" width="10.7109375" style="249" customWidth="1"/>
    <col min="15373" max="15373" width="1.7109375" style="249" customWidth="1"/>
    <col min="15374" max="15374" width="10.7109375" style="249" customWidth="1"/>
    <col min="15375" max="15375" width="1.7109375" style="249" customWidth="1"/>
    <col min="15376" max="15376" width="10.7109375" style="249" customWidth="1"/>
    <col min="15377" max="15377" width="3.42578125" style="249" customWidth="1"/>
    <col min="15378" max="15378" width="7.85546875" style="249" customWidth="1"/>
    <col min="15379" max="15380" width="0" style="249" hidden="1" customWidth="1"/>
    <col min="15381" max="15381" width="7.7109375" style="249" customWidth="1"/>
    <col min="15382" max="15382" width="4.140625" style="249" customWidth="1"/>
    <col min="15383" max="15390" width="9.140625" style="249"/>
    <col min="15391" max="15391" width="9.85546875" style="249" customWidth="1"/>
    <col min="15392" max="15392" width="9.140625" style="249"/>
    <col min="15393" max="15393" width="14.5703125" style="249" customWidth="1"/>
    <col min="15394" max="15394" width="10.85546875" style="249" customWidth="1"/>
    <col min="15395" max="15395" width="9.140625" style="249"/>
    <col min="15396" max="15396" width="9.5703125" style="249" customWidth="1"/>
    <col min="15397" max="15616" width="9.140625" style="249"/>
    <col min="15617" max="15617" width="3.140625" style="249" customWidth="1"/>
    <col min="15618" max="15618" width="3.5703125" style="249" customWidth="1"/>
    <col min="15619" max="15619" width="5" style="249" customWidth="1"/>
    <col min="15620" max="15620" width="4.28515625" style="249" customWidth="1"/>
    <col min="15621" max="15621" width="12.7109375" style="249" customWidth="1"/>
    <col min="15622" max="15622" width="2.7109375" style="249" customWidth="1"/>
    <col min="15623" max="15623" width="7.7109375" style="249" customWidth="1"/>
    <col min="15624" max="15624" width="5.85546875" style="249" customWidth="1"/>
    <col min="15625" max="15625" width="2.7109375" style="249" customWidth="1"/>
    <col min="15626" max="15626" width="10.7109375" style="249" customWidth="1"/>
    <col min="15627" max="15627" width="2.42578125" style="249" customWidth="1"/>
    <col min="15628" max="15628" width="10.7109375" style="249" customWidth="1"/>
    <col min="15629" max="15629" width="1.7109375" style="249" customWidth="1"/>
    <col min="15630" max="15630" width="10.7109375" style="249" customWidth="1"/>
    <col min="15631" max="15631" width="1.7109375" style="249" customWidth="1"/>
    <col min="15632" max="15632" width="10.7109375" style="249" customWidth="1"/>
    <col min="15633" max="15633" width="3.42578125" style="249" customWidth="1"/>
    <col min="15634" max="15634" width="7.85546875" style="249" customWidth="1"/>
    <col min="15635" max="15636" width="0" style="249" hidden="1" customWidth="1"/>
    <col min="15637" max="15637" width="7.7109375" style="249" customWidth="1"/>
    <col min="15638" max="15638" width="4.140625" style="249" customWidth="1"/>
    <col min="15639" max="15646" width="9.140625" style="249"/>
    <col min="15647" max="15647" width="9.85546875" style="249" customWidth="1"/>
    <col min="15648" max="15648" width="9.140625" style="249"/>
    <col min="15649" max="15649" width="14.5703125" style="249" customWidth="1"/>
    <col min="15650" max="15650" width="10.85546875" style="249" customWidth="1"/>
    <col min="15651" max="15651" width="9.140625" style="249"/>
    <col min="15652" max="15652" width="9.5703125" style="249" customWidth="1"/>
    <col min="15653" max="15872" width="9.140625" style="249"/>
    <col min="15873" max="15873" width="3.140625" style="249" customWidth="1"/>
    <col min="15874" max="15874" width="3.5703125" style="249" customWidth="1"/>
    <col min="15875" max="15875" width="5" style="249" customWidth="1"/>
    <col min="15876" max="15876" width="4.28515625" style="249" customWidth="1"/>
    <col min="15877" max="15877" width="12.7109375" style="249" customWidth="1"/>
    <col min="15878" max="15878" width="2.7109375" style="249" customWidth="1"/>
    <col min="15879" max="15879" width="7.7109375" style="249" customWidth="1"/>
    <col min="15880" max="15880" width="5.85546875" style="249" customWidth="1"/>
    <col min="15881" max="15881" width="2.7109375" style="249" customWidth="1"/>
    <col min="15882" max="15882" width="10.7109375" style="249" customWidth="1"/>
    <col min="15883" max="15883" width="2.42578125" style="249" customWidth="1"/>
    <col min="15884" max="15884" width="10.7109375" style="249" customWidth="1"/>
    <col min="15885" max="15885" width="1.7109375" style="249" customWidth="1"/>
    <col min="15886" max="15886" width="10.7109375" style="249" customWidth="1"/>
    <col min="15887" max="15887" width="1.7109375" style="249" customWidth="1"/>
    <col min="15888" max="15888" width="10.7109375" style="249" customWidth="1"/>
    <col min="15889" max="15889" width="3.42578125" style="249" customWidth="1"/>
    <col min="15890" max="15890" width="7.85546875" style="249" customWidth="1"/>
    <col min="15891" max="15892" width="0" style="249" hidden="1" customWidth="1"/>
    <col min="15893" max="15893" width="7.7109375" style="249" customWidth="1"/>
    <col min="15894" max="15894" width="4.140625" style="249" customWidth="1"/>
    <col min="15895" max="15902" width="9.140625" style="249"/>
    <col min="15903" max="15903" width="9.85546875" style="249" customWidth="1"/>
    <col min="15904" max="15904" width="9.140625" style="249"/>
    <col min="15905" max="15905" width="14.5703125" style="249" customWidth="1"/>
    <col min="15906" max="15906" width="10.85546875" style="249" customWidth="1"/>
    <col min="15907" max="15907" width="9.140625" style="249"/>
    <col min="15908" max="15908" width="9.5703125" style="249" customWidth="1"/>
    <col min="15909" max="16128" width="9.140625" style="249"/>
    <col min="16129" max="16129" width="3.140625" style="249" customWidth="1"/>
    <col min="16130" max="16130" width="3.5703125" style="249" customWidth="1"/>
    <col min="16131" max="16131" width="5" style="249" customWidth="1"/>
    <col min="16132" max="16132" width="4.28515625" style="249" customWidth="1"/>
    <col min="16133" max="16133" width="12.7109375" style="249" customWidth="1"/>
    <col min="16134" max="16134" width="2.7109375" style="249" customWidth="1"/>
    <col min="16135" max="16135" width="7.7109375" style="249" customWidth="1"/>
    <col min="16136" max="16136" width="5.85546875" style="249" customWidth="1"/>
    <col min="16137" max="16137" width="2.7109375" style="249" customWidth="1"/>
    <col min="16138" max="16138" width="10.7109375" style="249" customWidth="1"/>
    <col min="16139" max="16139" width="2.42578125" style="249" customWidth="1"/>
    <col min="16140" max="16140" width="10.7109375" style="249" customWidth="1"/>
    <col min="16141" max="16141" width="1.7109375" style="249" customWidth="1"/>
    <col min="16142" max="16142" width="10.7109375" style="249" customWidth="1"/>
    <col min="16143" max="16143" width="1.7109375" style="249" customWidth="1"/>
    <col min="16144" max="16144" width="10.7109375" style="249" customWidth="1"/>
    <col min="16145" max="16145" width="3.42578125" style="249" customWidth="1"/>
    <col min="16146" max="16146" width="7.85546875" style="249" customWidth="1"/>
    <col min="16147" max="16148" width="0" style="249" hidden="1" customWidth="1"/>
    <col min="16149" max="16149" width="7.7109375" style="249" customWidth="1"/>
    <col min="16150" max="16150" width="4.140625" style="249" customWidth="1"/>
    <col min="16151" max="16158" width="9.140625" style="249"/>
    <col min="16159" max="16159" width="9.85546875" style="249" customWidth="1"/>
    <col min="16160" max="16160" width="9.140625" style="249"/>
    <col min="16161" max="16161" width="14.5703125" style="249" customWidth="1"/>
    <col min="16162" max="16162" width="10.85546875" style="249" customWidth="1"/>
    <col min="16163" max="16163" width="9.140625" style="249"/>
    <col min="16164" max="16164" width="9.5703125" style="249" customWidth="1"/>
    <col min="16165" max="16384" width="9.140625" style="249"/>
  </cols>
  <sheetData>
    <row r="1" spans="1:36" s="229" customFormat="1" ht="21.75" customHeight="1" x14ac:dyDescent="0.25">
      <c r="A1" s="222" t="str">
        <f>'[1]vnos podatkov'!$A$6</f>
        <v>DP VETERANOV DOMŽ</v>
      </c>
      <c r="B1" s="223"/>
      <c r="C1" s="224"/>
      <c r="D1" s="224"/>
      <c r="E1" s="224"/>
      <c r="F1" s="224"/>
      <c r="G1" s="224"/>
      <c r="H1" s="222"/>
      <c r="I1" s="225"/>
      <c r="J1" s="226" t="s">
        <v>0</v>
      </c>
      <c r="K1" s="227"/>
      <c r="L1" s="228"/>
      <c r="M1" s="225"/>
      <c r="N1" s="225" t="s">
        <v>1</v>
      </c>
      <c r="O1" s="225"/>
      <c r="P1" s="224"/>
      <c r="Q1" s="225"/>
      <c r="U1" s="230"/>
      <c r="V1" s="231" t="str">
        <f>'[1]vnos podatkov'!$A$6</f>
        <v>DP VETERANOV DOMŽ</v>
      </c>
      <c r="W1" s="232"/>
      <c r="X1" s="232"/>
      <c r="Y1" s="232"/>
      <c r="Z1" s="232"/>
      <c r="AA1" s="232"/>
      <c r="AB1" s="232"/>
      <c r="AC1" s="232"/>
      <c r="AD1" s="232"/>
      <c r="AE1" s="232"/>
      <c r="AF1" s="233"/>
      <c r="AG1" s="232"/>
      <c r="AH1" s="232"/>
      <c r="AI1" s="232"/>
      <c r="AJ1" s="232"/>
    </row>
    <row r="2" spans="1:36" x14ac:dyDescent="0.2">
      <c r="A2" s="234" t="str">
        <f>'[1]vnos podatkov'!$A$8</f>
        <v>VETER.</v>
      </c>
      <c r="B2" s="235" t="str">
        <f>'[1]vnos podatkov'!$B$8</f>
        <v>m,ž</v>
      </c>
      <c r="C2" s="236" t="str">
        <f>'[1]vnos podatkov'!$C$8</f>
        <v>A</v>
      </c>
      <c r="D2" s="235"/>
      <c r="E2" s="235" t="s">
        <v>65</v>
      </c>
      <c r="F2" s="237"/>
      <c r="G2" s="238"/>
      <c r="H2" s="238"/>
      <c r="I2" s="239"/>
      <c r="J2" s="240" t="s">
        <v>3</v>
      </c>
      <c r="K2" s="227"/>
      <c r="L2" s="241"/>
      <c r="M2" s="239"/>
      <c r="N2" s="238"/>
      <c r="O2" s="239"/>
      <c r="P2" s="238"/>
      <c r="Q2" s="239"/>
      <c r="R2" s="242"/>
      <c r="S2" s="242"/>
      <c r="T2" s="242"/>
      <c r="V2" s="244" t="str">
        <f>'[1]vnos podatkov'!$A$8</f>
        <v>VETER.</v>
      </c>
      <c r="W2" s="245" t="str">
        <f>'[1]vnos podatkov'!$B$8</f>
        <v>m,ž</v>
      </c>
      <c r="X2" s="245" t="str">
        <f>'[1]vnos podatkov'!$C$8</f>
        <v>A</v>
      </c>
      <c r="Y2" s="246" t="str">
        <f>'[1]vnos podatkov'!$A$10</f>
        <v>4./7. 9. 2014</v>
      </c>
      <c r="Z2" s="247"/>
      <c r="AA2" s="247"/>
      <c r="AB2" s="247"/>
      <c r="AC2" s="247"/>
      <c r="AD2" s="247"/>
      <c r="AE2" s="247"/>
      <c r="AF2" s="248"/>
      <c r="AG2" s="247"/>
      <c r="AH2" s="247"/>
      <c r="AI2" s="247"/>
      <c r="AJ2" s="247"/>
    </row>
    <row r="3" spans="1:36" s="255" customFormat="1" ht="11.25" customHeight="1" x14ac:dyDescent="0.2">
      <c r="A3" s="250" t="s">
        <v>4</v>
      </c>
      <c r="B3" s="250"/>
      <c r="C3" s="250"/>
      <c r="D3" s="251" t="s">
        <v>5</v>
      </c>
      <c r="E3" s="250"/>
      <c r="F3" s="601" t="s">
        <v>6</v>
      </c>
      <c r="G3" s="601"/>
      <c r="H3" s="250"/>
      <c r="I3" s="252"/>
      <c r="J3" s="253" t="s">
        <v>7</v>
      </c>
      <c r="K3" s="252"/>
      <c r="L3" s="250" t="s">
        <v>8</v>
      </c>
      <c r="M3" s="252"/>
      <c r="N3" s="253" t="s">
        <v>9</v>
      </c>
      <c r="O3" s="252"/>
      <c r="P3" s="250"/>
      <c r="Q3" s="254" t="s">
        <v>10</v>
      </c>
      <c r="U3" s="256"/>
      <c r="V3" s="257" t="s">
        <v>11</v>
      </c>
      <c r="W3" s="258"/>
      <c r="X3" s="258"/>
      <c r="Y3" s="259"/>
      <c r="Z3" s="260"/>
      <c r="AA3" s="260"/>
      <c r="AB3" s="260"/>
      <c r="AC3" s="260"/>
      <c r="AD3" s="260"/>
      <c r="AE3" s="261"/>
      <c r="AF3" s="262"/>
      <c r="AG3" s="263"/>
      <c r="AH3" s="263"/>
      <c r="AI3" s="263"/>
      <c r="AJ3" s="263"/>
    </row>
    <row r="4" spans="1:36" s="271" customFormat="1" ht="11.25" customHeight="1" thickBot="1" x14ac:dyDescent="0.25">
      <c r="A4" s="264" t="str">
        <f>'[1]vnos podatkov'!$D$8</f>
        <v>DP</v>
      </c>
      <c r="B4" s="264"/>
      <c r="C4" s="264"/>
      <c r="D4" s="264" t="str">
        <f>'[1]vnos podatkov'!$A$10</f>
        <v>4./7. 9. 2014</v>
      </c>
      <c r="E4" s="265"/>
      <c r="F4" s="266" t="str">
        <f>'[1]vnos podatkov'!$C$10</f>
        <v>TK DOMŽALE</v>
      </c>
      <c r="G4" s="266"/>
      <c r="H4" s="266"/>
      <c r="I4" s="267"/>
      <c r="J4" s="46">
        <f>'[1]vnos podatkov'!$D$10</f>
        <v>1</v>
      </c>
      <c r="K4" s="267"/>
      <c r="L4" s="268" t="str">
        <f>'[1]vnos podatkov'!$B$10</f>
        <v>SAŠO SVOLJŠAK</v>
      </c>
      <c r="M4" s="267"/>
      <c r="N4" s="269">
        <f>COUNTIF(C7:C69,"&gt;0")</f>
        <v>0</v>
      </c>
      <c r="O4" s="267"/>
      <c r="P4" s="265"/>
      <c r="Q4" s="270" t="str">
        <f>'[1]vnos podatkov'!$E$10</f>
        <v>MARJAN OGRINC</v>
      </c>
      <c r="U4" s="272"/>
      <c r="V4" s="273"/>
      <c r="W4" s="273"/>
      <c r="X4" s="273"/>
      <c r="Y4" s="274"/>
      <c r="Z4" s="274"/>
      <c r="AA4" s="274"/>
      <c r="AB4" s="274"/>
      <c r="AC4" s="274"/>
      <c r="AD4" s="274"/>
      <c r="AE4" s="274"/>
      <c r="AF4" s="275"/>
      <c r="AG4" s="273"/>
      <c r="AH4" s="273"/>
      <c r="AI4" s="273"/>
      <c r="AJ4" s="273"/>
    </row>
    <row r="5" spans="1:36" s="255" customFormat="1" x14ac:dyDescent="0.2">
      <c r="A5" s="276"/>
      <c r="B5" s="277" t="s">
        <v>12</v>
      </c>
      <c r="C5" s="277" t="s">
        <v>13</v>
      </c>
      <c r="D5" s="277" t="s">
        <v>14</v>
      </c>
      <c r="E5" s="278" t="s">
        <v>15</v>
      </c>
      <c r="F5" s="278" t="s">
        <v>16</v>
      </c>
      <c r="G5" s="278"/>
      <c r="H5" s="278" t="s">
        <v>6</v>
      </c>
      <c r="I5" s="279"/>
      <c r="J5" s="277" t="s">
        <v>17</v>
      </c>
      <c r="K5" s="280"/>
      <c r="L5" s="277" t="s">
        <v>18</v>
      </c>
      <c r="M5" s="280"/>
      <c r="N5" s="277" t="s">
        <v>19</v>
      </c>
      <c r="O5" s="280"/>
      <c r="P5" s="277" t="s">
        <v>20</v>
      </c>
      <c r="Q5" s="281"/>
      <c r="U5" s="256" t="s">
        <v>13</v>
      </c>
      <c r="V5" s="282" t="s">
        <v>21</v>
      </c>
      <c r="W5" s="283" t="s">
        <v>15</v>
      </c>
      <c r="X5" s="283" t="s">
        <v>16</v>
      </c>
      <c r="Y5" s="284" t="s">
        <v>22</v>
      </c>
      <c r="Z5" s="284" t="s">
        <v>23</v>
      </c>
      <c r="AA5" s="284" t="s">
        <v>18</v>
      </c>
      <c r="AB5" s="284" t="s">
        <v>19</v>
      </c>
      <c r="AC5" s="284" t="s">
        <v>24</v>
      </c>
      <c r="AD5" s="284" t="s">
        <v>25</v>
      </c>
      <c r="AE5" s="285" t="s">
        <v>26</v>
      </c>
      <c r="AF5" s="262"/>
      <c r="AG5" s="263"/>
      <c r="AH5" s="263"/>
      <c r="AI5" s="263"/>
      <c r="AJ5" s="263"/>
    </row>
    <row r="6" spans="1:36" s="255" customFormat="1" ht="3.75" customHeight="1" thickBot="1" x14ac:dyDescent="0.25">
      <c r="A6" s="286"/>
      <c r="B6" s="287"/>
      <c r="C6" s="288"/>
      <c r="D6" s="287"/>
      <c r="E6" s="289"/>
      <c r="F6" s="290"/>
      <c r="G6" s="291"/>
      <c r="H6" s="289"/>
      <c r="I6" s="292"/>
      <c r="J6" s="287"/>
      <c r="K6" s="292"/>
      <c r="L6" s="287"/>
      <c r="M6" s="292"/>
      <c r="N6" s="287"/>
      <c r="O6" s="292"/>
      <c r="P6" s="287"/>
      <c r="Q6" s="293"/>
      <c r="U6" s="256"/>
      <c r="V6" s="294"/>
      <c r="W6" s="295"/>
      <c r="X6" s="295"/>
      <c r="Y6" s="296"/>
      <c r="Z6" s="296"/>
      <c r="AA6" s="296"/>
      <c r="AB6" s="296"/>
      <c r="AC6" s="296"/>
      <c r="AD6" s="296"/>
      <c r="AE6" s="297"/>
      <c r="AF6" s="262"/>
      <c r="AG6" s="263"/>
      <c r="AH6" s="263"/>
      <c r="AI6" s="263"/>
      <c r="AJ6" s="263"/>
    </row>
    <row r="7" spans="1:36" s="309" customFormat="1" ht="10.5" customHeight="1" x14ac:dyDescent="0.2">
      <c r="A7" s="298">
        <v>1</v>
      </c>
      <c r="B7" s="299" t="str">
        <f>IF($D7="","",VLOOKUP($D7,'[1]m glavni turnir žrebna lista'!$A$7:$R$38,17))</f>
        <v/>
      </c>
      <c r="C7" s="299" t="str">
        <f>IF($D7="","",VLOOKUP($D7,'[1]m glavni turnir žrebna lista'!$A$7:$R$38,2))</f>
        <v/>
      </c>
      <c r="D7" s="300"/>
      <c r="E7" s="299" t="s">
        <v>66</v>
      </c>
      <c r="F7" s="299" t="str">
        <f>PROPER(IF($D7="","",VLOOKUP($D7,'[1]m glavni turnir žrebna lista'!$A$7:$R$38,4)))</f>
        <v/>
      </c>
      <c r="G7" s="299"/>
      <c r="H7" s="299" t="str">
        <f>IF($D7="","",VLOOKUP($D7,'[1]m glavni turnir žrebna lista'!$A$7:$R$38,5))</f>
        <v/>
      </c>
      <c r="I7" s="301" t="str">
        <f>IF($D7="","",VLOOKUP($D7,'[1]m glavni turnir žrebna lista'!$A$7:$R$38,14))</f>
        <v/>
      </c>
      <c r="J7" s="302"/>
      <c r="K7" s="303"/>
      <c r="L7" s="302"/>
      <c r="M7" s="303"/>
      <c r="N7" s="304"/>
      <c r="O7" s="305"/>
      <c r="P7" s="306"/>
      <c r="Q7" s="307"/>
      <c r="R7" s="308"/>
      <c r="T7" s="310" t="str">
        <f>'[1]glavni sodniki'!P21</f>
        <v>Sodnik</v>
      </c>
      <c r="U7" s="256" t="str">
        <f>IF($D7="","",VLOOKUP($D7,'[1]m glavni turnir žrebna lista'!$A$7:$R$38,2))</f>
        <v/>
      </c>
      <c r="V7" s="283">
        <v>1</v>
      </c>
      <c r="W7" s="283" t="str">
        <f>UPPER(IF($D7="","",VLOOKUP($D7,'[1]m glavni turnir žrebna lista'!$A$7:$R$38,3)))</f>
        <v/>
      </c>
      <c r="X7" s="283" t="str">
        <f>PROPER(IF($D7="","",VLOOKUP($D7,'[1]m glavni turnir žrebna lista'!$A$7:$R$38,4)))</f>
        <v/>
      </c>
      <c r="Y7" s="311" t="str">
        <f t="shared" ref="Y7:Y38" si="0">IF(W7="","",IF($Q$63=1,30,IF($Q$63=2,15,IF($Q$63=3,10,""))))</f>
        <v/>
      </c>
      <c r="Z7" s="284" t="str">
        <f>IF(Y7="","",IF(AND($Q$63=1,$U$8=$U$7),30,IF(AND($Q$63=2,$U$8=$U$7),15,IF(AND($Q$63=3,$U$8=$U$7),10,""))))</f>
        <v/>
      </c>
      <c r="AA7" s="284" t="str">
        <f>IF(Z7="","",IF(AND($Q$63=1,$U$8=$U$10,$U$10=$U$7),60,IF(AND($Q$63=2,$U$8=$U$10,$U$10=$U$7),30,IF(AND($Q$63=3,$U$8=$U$10,$U$10=$U$7),20,""))))</f>
        <v/>
      </c>
      <c r="AB7" s="284" t="str">
        <f>IF(AA7="","",IF(AND($Q$63=1,$U$8=$U$10,$U$10=$U$7,$U$10=$U$14),120,IF(AND($Q$63=2,$U$8=$U$10,$U$10=$U$7,$U$10=$U$14),60,IF(AND($Q$63=3,$U$8=$U$10,$U$10=$U$7,$U$10=$U$14),40,""))))</f>
        <v/>
      </c>
      <c r="AC7" s="284" t="str">
        <f>IF(AB7="","",IF(AND($Q$63=1,$U$8=$U$10,$U$10=$U$7,$U$10=$U$14,$U$22=$U$14),120,IF(AND($Q$63=2,$U$8=$U$10,$U$10=$U$7,$U$10=$U$14,$U$22=$U$14),60,IF(AND($Q$63=3,$U$8=$U$10,$U$10=$U$7,$U$10=$U$14,$U$22=$U$14),40,""))))</f>
        <v/>
      </c>
      <c r="AD7" s="284" t="str">
        <f>IF(AC7="","",IF(AND($Q$63=1,$U$8=$U$10,$U$10=$U$7,$U$10=$U$14,$U$22=$U$14,$U$38=$U$22),120,IF(AND($Q$63=2,$U$8=$U$10,$U$10=$U$7,$U$10=$U$14,$U$22=$U$14,$U$38=$U$22),60,IF(AND($Q$63=3,$U$8=$U$10,$U$10=$U$7,$U$10=$U$14,$U$22=$U$14,$U$38=$U$22),40,""))))</f>
        <v/>
      </c>
      <c r="AE7" s="312">
        <f>IF($C$2="B turnir",SUM(Y7:AD7)*0.1,SUM(Y7:AD7))</f>
        <v>0</v>
      </c>
      <c r="AF7" s="262"/>
      <c r="AG7" s="313"/>
      <c r="AH7" s="313"/>
      <c r="AI7" s="313"/>
      <c r="AJ7" s="313"/>
    </row>
    <row r="8" spans="1:36" s="309" customFormat="1" ht="9.6" customHeight="1" x14ac:dyDescent="0.2">
      <c r="A8" s="314"/>
      <c r="B8" s="315"/>
      <c r="C8" s="315"/>
      <c r="D8" s="315"/>
      <c r="E8" s="316"/>
      <c r="F8" s="316"/>
      <c r="G8" s="317"/>
      <c r="H8" s="318" t="s">
        <v>28</v>
      </c>
      <c r="I8" s="319"/>
      <c r="J8" s="320" t="str">
        <f>UPPER(IF(OR(I8="a",I8="as"),E7,IF(OR(I8="b",I8="bs"),E9,)))</f>
        <v/>
      </c>
      <c r="K8" s="321">
        <f>IF(OR(I8="a",I8="as"),I7,IF(OR(I8="b",I8="bs"),I9,))</f>
        <v>0</v>
      </c>
      <c r="L8" s="302"/>
      <c r="M8" s="303"/>
      <c r="N8" s="304"/>
      <c r="O8" s="305"/>
      <c r="P8" s="306"/>
      <c r="Q8" s="307"/>
      <c r="R8" s="308"/>
      <c r="T8" s="322" t="str">
        <f>'[1]glavni sodniki'!P22</f>
        <v xml:space="preserve"> </v>
      </c>
      <c r="U8" s="256" t="str">
        <f>IF(OR(I8="a",I8="as"),C7,IF(OR(I8="b",I8="bs"),C9,""))</f>
        <v/>
      </c>
      <c r="V8" s="283">
        <v>2</v>
      </c>
      <c r="W8" s="323" t="str">
        <f>UPPER(IF($D9="","",VLOOKUP($D9,'[1]m glavni turnir žrebna lista'!$A$7:$R$38,3)))</f>
        <v/>
      </c>
      <c r="X8" s="323" t="str">
        <f>PROPER(IF($D9="","",VLOOKUP($D9,'[1]m glavni turnir žrebna lista'!$A$7:$R$38,4)))</f>
        <v/>
      </c>
      <c r="Y8" s="324" t="str">
        <f t="shared" si="0"/>
        <v/>
      </c>
      <c r="Z8" s="324" t="str">
        <f>IF(Y8="","",IF(AND($Q$63=1,U9=$U$8),30,IF(AND($Q$63=2,U9=$U$8),15,IF(AND($Q$63=3,U9=$U$8),10,""))))</f>
        <v/>
      </c>
      <c r="AA8" s="324" t="str">
        <f>IF(Z8="","",IF(AND($Q$63=1,U9=$U$10,$U$10=$U$8),60,IF(AND($Q$63=2,U9=$U$10,$U$10=$U$8),30,IF(AND($Q$63=3,U9=$U$10,$U$10=$U$8),20,""))))</f>
        <v/>
      </c>
      <c r="AB8" s="324" t="str">
        <f>IF(AA8="","",IF(AND($Q$63=1,$U$8=U9,$U$8=$U$10,$U$10=$U$14),120,IF(AND($Q$63=2,$U$8=U9,$U$8=$U$10,$U$10=$U$14),60,IF(AND($Q$63=3,$U$8=U9,$U$8=$U$10,$U$10=$U$14),40,""))))</f>
        <v/>
      </c>
      <c r="AC8" s="324" t="str">
        <f>IF(AB8="","",IF(AND($Q$63=1,$U$8=$U$10,$U$10=$U$9,$U$10=$U$14,$U$22=$U$14),120,IF(AND($Q$63=2,$U$8=$U$10,$U$10=$U$9,$U$10=$U$14,$U$22=$U$14),60,IF(AND($Q$63=3,$U$8=$U$10,$U$10=$U$9,$U$10=$U$14,$U$22=$U$14),40,""))))</f>
        <v/>
      </c>
      <c r="AD8" s="324" t="str">
        <f>IF(AC8="","",IF(AND($Q$63=1,$U$8=$U$10,$U$10=$U$9,$U$10=$U$14,$U$22=$U$14,$U$38=$U$22),120,IF(AND($Q$63=2,$U$8=$U$10,$U$10=$U$9,$U$10=$U$14,$U$22=$U$14,$U$38=$U$22),60,IF(AND($Q$63=3,$U$8=$U$10,$U$10=$U$9,$U$10=$U$14,$U$22=$U$14,$U$38=$U$22),40,""))))</f>
        <v/>
      </c>
      <c r="AE8" s="325">
        <f t="shared" ref="AE8:AE38" si="1">IF($C$2="B turnir",SUM(Y8:AD8)*0.1,SUM(Y8:AD8))</f>
        <v>0</v>
      </c>
      <c r="AF8" s="262"/>
      <c r="AG8" s="313"/>
      <c r="AH8" s="313"/>
      <c r="AI8" s="313"/>
      <c r="AJ8" s="313"/>
    </row>
    <row r="9" spans="1:36" s="309" customFormat="1" ht="9.6" customHeight="1" x14ac:dyDescent="0.2">
      <c r="A9" s="314">
        <v>2</v>
      </c>
      <c r="B9" s="326" t="str">
        <f>IF($D9="","",VLOOKUP($D9,'[1]m glavni turnir žrebna lista'!$A$7:$R$38,17))</f>
        <v/>
      </c>
      <c r="C9" s="326" t="str">
        <f>IF($D9="","",VLOOKUP($D9,'[1]m glavni turnir žrebna lista'!$A$7:$R$38,2))</f>
        <v/>
      </c>
      <c r="D9" s="300"/>
      <c r="E9" s="327" t="str">
        <f>UPPER(IF($D9="","",VLOOKUP($D9,'[1]m glavni turnir žrebna lista'!$A$7:$R$38,3)))</f>
        <v/>
      </c>
      <c r="F9" s="327" t="str">
        <f>PROPER(IF($D9="","",VLOOKUP($D9,'[1]m glavni turnir žrebna lista'!$A$7:$R$38,4)))</f>
        <v/>
      </c>
      <c r="G9" s="327"/>
      <c r="H9" s="327" t="str">
        <f>IF($D9="","",VLOOKUP($D9,'[1]m glavni turnir žrebna lista'!$A$7:$R$38,5))</f>
        <v/>
      </c>
      <c r="I9" s="328" t="str">
        <f>IF($D9="","",VLOOKUP($D9,'[1]m glavni turnir žrebna lista'!$A$7:$R$38,14))</f>
        <v/>
      </c>
      <c r="J9" s="329"/>
      <c r="K9" s="330"/>
      <c r="L9" s="302"/>
      <c r="M9" s="303"/>
      <c r="N9" s="304"/>
      <c r="O9" s="305"/>
      <c r="P9" s="306"/>
      <c r="Q9" s="307"/>
      <c r="R9" s="308"/>
      <c r="T9" s="322" t="str">
        <f>'[1]glavni sodniki'!P23</f>
        <v xml:space="preserve"> </v>
      </c>
      <c r="U9" s="256" t="str">
        <f>IF($D9="","",VLOOKUP($D9,'[1]m glavni turnir žrebna lista'!$A$7:$R$38,2))</f>
        <v/>
      </c>
      <c r="V9" s="283">
        <v>3</v>
      </c>
      <c r="W9" s="283" t="str">
        <f>UPPER(IF($D11="","",VLOOKUP($D11,'[1]m glavni turnir žrebna lista'!$A$7:$R$38,3)))</f>
        <v/>
      </c>
      <c r="X9" s="283" t="str">
        <f>PROPER(IF($D11="","",VLOOKUP($D11,'[1]m glavni turnir žrebna lista'!$A$7:$R$38,4)))</f>
        <v/>
      </c>
      <c r="Y9" s="284" t="str">
        <f t="shared" si="0"/>
        <v/>
      </c>
      <c r="Z9" s="284" t="str">
        <f>IF(Y9="","",IF(AND($Q$63=1,U11=U12),30,IF(AND($Q$63=2,U11=U12),15,IF(AND($Q$63=3,U11=U12),10,""))))</f>
        <v/>
      </c>
      <c r="AA9" s="284" t="str">
        <f>IF(Z9="","",IF(AND($Q$63=1,$U$10=U11,U11=U12),60,IF(AND($Q$63=2,$U$10=U11,U11=U12),30,IF(AND($Q$63=3,$U$10=U11,U11=U12),20,""))))</f>
        <v/>
      </c>
      <c r="AB9" s="284" t="str">
        <f>IF(AA9="","",IF(AND($Q$63=1,$U$14=$U$10,$U$10=U12,U11=U12),120,IF(AND($Q$63=2,$U$10=$U$14,$U$10=U12,U12=U11),60,IF(AND($Q$63=3,$U$10=$U$14,$U$10=U12,U12=U11),40,""))))</f>
        <v/>
      </c>
      <c r="AC9" s="284" t="str">
        <f>IF(AB9="","",IF(AND($Q$63=1,$U$11=$U$12,$U$10=$U$12,$U$10=$U$14,$U$22=$U$14),120,IF(AND($Q$63=2,$U$11=$U$12,$U$12=$U$10,$U$10=$U$14,$U$22=$U$14),60,IF(AND($Q$63=3,$U$11=$U$12,$U$12=$U$10,$U$10=$U$14,$U$22=$U$14),40,""))))</f>
        <v/>
      </c>
      <c r="AD9" s="284" t="str">
        <f>IF(AC9="","",IF(AND($Q$63=1,$U$11=$U$12,$U$10=$U$12,$U$10=$U$14,$U$22=$U$14,$U$38=$U$22),120,IF(AND($Q$63=2,$U$11=$U$12,$U$12=$U$10,$U$10=$U$14,$U$22=$U$14,$U$38=$U$22),60,IF(AND($Q$63=3,$U$11=$U$12,$U$12=$U$10,$U$10=$U$14,$U$22=$U$14,$U$38=$U$22),40,""))))</f>
        <v/>
      </c>
      <c r="AE9" s="312">
        <f t="shared" si="1"/>
        <v>0</v>
      </c>
      <c r="AF9" s="262"/>
      <c r="AG9" s="313"/>
      <c r="AH9" s="313"/>
      <c r="AI9" s="313"/>
      <c r="AJ9" s="313"/>
    </row>
    <row r="10" spans="1:36" s="309" customFormat="1" ht="9.6" customHeight="1" x14ac:dyDescent="0.2">
      <c r="A10" s="314"/>
      <c r="B10" s="315"/>
      <c r="C10" s="315"/>
      <c r="D10" s="331"/>
      <c r="E10" s="316"/>
      <c r="F10" s="316"/>
      <c r="G10" s="317"/>
      <c r="H10" s="316"/>
      <c r="I10" s="332"/>
      <c r="J10" s="318" t="s">
        <v>28</v>
      </c>
      <c r="K10" s="333"/>
      <c r="L10" s="320" t="s">
        <v>66</v>
      </c>
      <c r="M10" s="334">
        <f>IF(OR(K10="a",K10="as"),K8,IF(OR(K10="b",K10="bs"),K12,))</f>
        <v>0</v>
      </c>
      <c r="N10" s="335"/>
      <c r="O10" s="336"/>
      <c r="P10" s="306"/>
      <c r="Q10" s="307"/>
      <c r="R10" s="308"/>
      <c r="T10" s="322" t="str">
        <f>'[1]glavni sodniki'!P24</f>
        <v xml:space="preserve"> </v>
      </c>
      <c r="U10" s="256" t="str">
        <f>IF(OR(K10="a",K10="as"),$U$8,IF(OR(K10="b",K10="bs"),U12,""))</f>
        <v/>
      </c>
      <c r="V10" s="283">
        <v>4</v>
      </c>
      <c r="W10" s="337" t="str">
        <f>UPPER(IF($D13="","",VLOOKUP($D13,'[1]m glavni turnir žrebna lista'!$A$7:$R$38,3)))</f>
        <v/>
      </c>
      <c r="X10" s="337" t="str">
        <f>PROPER(IF($D13="","",VLOOKUP($D13,'[1]m glavni turnir žrebna lista'!$A$7:$R$38,4)))</f>
        <v/>
      </c>
      <c r="Y10" s="324" t="str">
        <f t="shared" si="0"/>
        <v/>
      </c>
      <c r="Z10" s="324" t="str">
        <f>IF(Y10="","",IF(AND($Q$63=1,U12=U13),30,IF(AND($Q$63=2,U12=U13),15,IF(AND($Q$63=3,U12=U13),10,""))))</f>
        <v/>
      </c>
      <c r="AA10" s="324" t="str">
        <f>IF(Z10="","",IF(AND($Q$63=1,$U$10=U12,U12=U13),60,IF(AND($Q$63=2,$U$10=U12,U12=U13),30,IF(AND($Q$63=3,$U$10=U12,U12=U13),20,""))))</f>
        <v/>
      </c>
      <c r="AB10" s="324" t="str">
        <f>IF(AA10="","",IF(AND($Q$63=1,$U$14=$U$10,$U$10=U12,U12=U13),120,IF(AND($Q$63=2,$U$14=$U$10,$U$10=U12,U13=U12),60,IF(AND($Q$63=3,$U$14=$U$10,$U$10=U12,U13=U12),40,""))))</f>
        <v/>
      </c>
      <c r="AC10" s="324" t="str">
        <f>IF(AB10="","",IF(AND($Q$63=1,$U$13=$U$12,$U$10=$U$12,$U$10=$U$14,$U$22=$U$14),120,IF(AND($Q$63=2,$U$13=$U$12,$U$12=$U$10,$U$10=$U$14,$U$22=$U$14),60,IF(AND($Q$63=3,$U$13=$U$12,$U$12=$U$10,$U$10=$U$14,$U$22=$U$14),40,""))))</f>
        <v/>
      </c>
      <c r="AD10" s="324" t="str">
        <f>IF(AC10="","",IF(AND($Q$63=1,$U$13=$U$12,$U$10=$U$12,$U$10=$U$14,$U$22=$U$14,$U$38=$U$22),120,IF(AND($Q$63=2,$U$13=$U$12,$U$12=$U$10,$U$10=$U$14,$U$22=$U$14,$U$38=$U$22),60,IF(AND($Q$63=3,$U$13=$U$12,$U$12=$U$10,$U$10=$U$14,$U$22=$U$14,$U$38=$U$22),40,""))))</f>
        <v/>
      </c>
      <c r="AE10" s="325">
        <f t="shared" si="1"/>
        <v>0</v>
      </c>
      <c r="AF10" s="262"/>
      <c r="AG10" s="313"/>
      <c r="AH10" s="313"/>
      <c r="AI10" s="313"/>
      <c r="AJ10" s="313"/>
    </row>
    <row r="11" spans="1:36" s="309" customFormat="1" ht="9.6" customHeight="1" x14ac:dyDescent="0.2">
      <c r="A11" s="314">
        <v>3</v>
      </c>
      <c r="B11" s="326" t="str">
        <f>IF($D11="","",VLOOKUP($D11,'[1]m glavni turnir žrebna lista'!$A$7:$R$38,17))</f>
        <v/>
      </c>
      <c r="C11" s="326" t="str">
        <f>IF($D11="","",VLOOKUP($D11,'[1]m glavni turnir žrebna lista'!$A$7:$R$38,2))</f>
        <v/>
      </c>
      <c r="D11" s="300"/>
      <c r="E11" s="327" t="str">
        <f>UPPER(IF($D11="","",VLOOKUP($D11,'[1]m glavni turnir žrebna lista'!$A$7:$R$38,3)))</f>
        <v/>
      </c>
      <c r="F11" s="327" t="str">
        <f>PROPER(IF($D11="","",VLOOKUP($D11,'[1]m glavni turnir žrebna lista'!$A$7:$R$38,4)))</f>
        <v/>
      </c>
      <c r="G11" s="327"/>
      <c r="H11" s="327" t="str">
        <f>IF($D11="","",VLOOKUP($D11,'[1]m glavni turnir žrebna lista'!$A$7:$R$38,5))</f>
        <v/>
      </c>
      <c r="I11" s="301" t="str">
        <f>IF($D11="","",VLOOKUP($D11,'[1]m glavni turnir žrebna lista'!$A$7:$R$38,14))</f>
        <v/>
      </c>
      <c r="J11" s="302"/>
      <c r="K11" s="338"/>
      <c r="L11" s="329"/>
      <c r="M11" s="339"/>
      <c r="N11" s="335"/>
      <c r="O11" s="336"/>
      <c r="P11" s="306"/>
      <c r="Q11" s="307"/>
      <c r="R11" s="308"/>
      <c r="T11" s="322" t="str">
        <f>'[1]glavni sodniki'!P25</f>
        <v xml:space="preserve"> </v>
      </c>
      <c r="U11" s="256" t="str">
        <f>IF($D11="","",VLOOKUP($D11,'[1]m glavni turnir žrebna lista'!$A$7:$R$38,2))</f>
        <v/>
      </c>
      <c r="V11" s="283">
        <v>5</v>
      </c>
      <c r="W11" s="283" t="str">
        <f>UPPER(IF($D15="","",VLOOKUP($D15,'[1]m glavni turnir žrebna lista'!$A$7:$R$38,3)))</f>
        <v/>
      </c>
      <c r="X11" s="283" t="str">
        <f>PROPER(IF($D15="","",VLOOKUP($D15,'[1]m glavni turnir žrebna lista'!$A$7:$R$38,4)))</f>
        <v/>
      </c>
      <c r="Y11" s="284" t="str">
        <f t="shared" si="0"/>
        <v/>
      </c>
      <c r="Z11" s="284" t="str">
        <f>IF(Y11="","",IF(AND($Q$63=1,U15=U16),30,IF(AND($Q$63=2,U15=U16),15,IF(AND($Q$63=3,U15=U16),10,""))))</f>
        <v/>
      </c>
      <c r="AA11" s="284" t="str">
        <f>IF(Z11="","",IF(AND($Q$63=1,U15=U16,U16=U18),60,IF(AND($Q$63=2,U15=U16,U16=U18),30,IF(AND($Q$63=3,U15=U16,U16=U18),20,""))))</f>
        <v/>
      </c>
      <c r="AB11" s="284" t="str">
        <f>IF(AA11="","",IF(AND($Q$63=1,U15=$U$14,U15=U16,U16=U18),120,IF(AND($Q$63=2,U15=$U$14,U15=U16,U16=U18),60,IF(AND($Q$63=3,U15=$U$14,U15=U16,U16=U18),40,""))))</f>
        <v/>
      </c>
      <c r="AC11" s="284" t="str">
        <f>IF(AB11="","",IF(AND($Q$63=1,$U$15=$U$16,$U$16=$U$18,$U$18=$U$14,$U$22=$U$14),120,IF(AND($Q$63=2,$U$15=$U$16,$U$16=$U$18,$U$18=$U$14,$U$22=$U$14),60,IF(AND($Q$63=3,$U$15=$U$16,$U$16=$U$18,$U$18=$U$14,$U$22=$U$14),40,""))))</f>
        <v/>
      </c>
      <c r="AD11" s="284" t="str">
        <f>IF(AC11="","",IF(AND($Q$63=1,$U$15=$U$16,$U$16=$U$18,$U$18=$U$14,$U$22=$U$14,$U$38=$U$22),120,IF(AND($Q$63=2,$U$15=$U$16,$U$16=$U$18,$U$18=$U$14,$U$22=$U$14,$U$38=$U$22),60,IF(AND($Q$63=3,$U$15=$U$16,$U$16=$U$18,$U$18=$U$14,$U$22=$U$14,$U$38=$U$22),40,""))))</f>
        <v/>
      </c>
      <c r="AE11" s="312">
        <f t="shared" si="1"/>
        <v>0</v>
      </c>
      <c r="AF11" s="262"/>
      <c r="AG11" s="313"/>
      <c r="AH11" s="313"/>
      <c r="AI11" s="313"/>
      <c r="AJ11" s="313"/>
    </row>
    <row r="12" spans="1:36" s="309" customFormat="1" ht="9.6" customHeight="1" x14ac:dyDescent="0.2">
      <c r="A12" s="314"/>
      <c r="B12" s="315"/>
      <c r="C12" s="315"/>
      <c r="D12" s="331"/>
      <c r="E12" s="316"/>
      <c r="F12" s="316"/>
      <c r="G12" s="317"/>
      <c r="H12" s="318" t="s">
        <v>28</v>
      </c>
      <c r="I12" s="319"/>
      <c r="J12" s="320" t="str">
        <f>UPPER(IF(OR(I12="a",I12="as"),E11,IF(OR(I12="b",I12="bs"),E13,)))</f>
        <v/>
      </c>
      <c r="K12" s="340">
        <f>IF(OR(I12="a",I12="as"),I11,IF(OR(I12="b",I12="bs"),I13,))</f>
        <v>0</v>
      </c>
      <c r="L12" s="302"/>
      <c r="M12" s="339"/>
      <c r="N12" s="335"/>
      <c r="O12" s="336"/>
      <c r="P12" s="306"/>
      <c r="Q12" s="307"/>
      <c r="R12" s="308"/>
      <c r="T12" s="322" t="str">
        <f>'[1]glavni sodniki'!P26</f>
        <v xml:space="preserve"> </v>
      </c>
      <c r="U12" s="256" t="str">
        <f>IF(OR(I12="a",I12="as"),C11,IF(OR(I12="b",I12="bs"),C13,""))</f>
        <v/>
      </c>
      <c r="V12" s="283">
        <v>6</v>
      </c>
      <c r="W12" s="337" t="str">
        <f>UPPER(IF($D17="","",VLOOKUP($D17,'[1]m glavni turnir žrebna lista'!$A$7:$R$38,3)))</f>
        <v/>
      </c>
      <c r="X12" s="337" t="str">
        <f>PROPER(IF($D17="","",VLOOKUP($D17,'[1]m glavni turnir žrebna lista'!$A$7:$R$38,4)))</f>
        <v/>
      </c>
      <c r="Y12" s="324" t="str">
        <f t="shared" si="0"/>
        <v/>
      </c>
      <c r="Z12" s="324" t="str">
        <f>IF(Y12="","",IF(AND($Q$63=1,U16=U17),30,IF(AND($Q$63=2,U16=U17),15,IF(AND($Q$63=3,U16=U17),10,""))))</f>
        <v/>
      </c>
      <c r="AA12" s="324" t="str">
        <f>IF(Z12="","",IF(AND($Q$63=1,U16=U17,U17=U18),60,IF(AND($Q$63=2,U16=U17,U17=U18),30,IF(AND($Q$63=3,U16=U17,U17=U18),20,""))))</f>
        <v/>
      </c>
      <c r="AB12" s="324" t="str">
        <f>IF(AA12="","",IF(AND($Q$63=1,U16=$U$14,U16=U17,U17=U18),120,IF(AND($Q$63=2,U16=$U$14,U16=U17,U17=U18),60,IF(AND($Q$63=3,U16=$U$14,U16=U17,U17=U18),40,""))))</f>
        <v/>
      </c>
      <c r="AC12" s="324" t="str">
        <f>IF(AB12="","",IF(AND($Q$63=1,$U$17=$U$16,$U$16=$U$18,$U$18=$U$14,$U$22=$U$14),120,IF(AND($Q$63=2,$U$17=$U$16,$U$16=$U$18,$U$18=$U$14,$U$22=$U$14),60,IF(AND($Q$63=3,$U$17=$U$16,$U$16=$U$18,$U$18=$U$14,$U$22=$U$14),40,""))))</f>
        <v/>
      </c>
      <c r="AD12" s="324" t="str">
        <f>IF(AC12="","",IF(AND($Q$63=1,$U$17=$U$16,$U$16=$U$18,$U$18=$U$14,$U$22=$U$14,$U$38=$U$22),120,IF(AND($Q$63=2,$U$17=$U$16,$U$16=$U$18,$U$18=$U$14,$U$22=$U$14,$U$38=$U$22),60,IF(AND($Q$63=3,$U$17=$U$16,$U$16=$U$18,$U$18=$U$14,$U$22=$U$14,$U$38=$U$22),40,""))))</f>
        <v/>
      </c>
      <c r="AE12" s="325">
        <f t="shared" si="1"/>
        <v>0</v>
      </c>
      <c r="AF12" s="262"/>
      <c r="AG12" s="313"/>
      <c r="AH12" s="313"/>
      <c r="AI12" s="313"/>
      <c r="AJ12" s="313"/>
    </row>
    <row r="13" spans="1:36" s="309" customFormat="1" ht="9.6" customHeight="1" x14ac:dyDescent="0.2">
      <c r="A13" s="314">
        <v>4</v>
      </c>
      <c r="B13" s="326" t="str">
        <f>IF($D13="","",VLOOKUP($D13,'[1]m glavni turnir žrebna lista'!$A$7:$R$38,17))</f>
        <v/>
      </c>
      <c r="C13" s="326" t="str">
        <f>IF($D13="","",VLOOKUP($D13,'[1]m glavni turnir žrebna lista'!$A$7:$R$38,2))</f>
        <v/>
      </c>
      <c r="D13" s="300"/>
      <c r="E13" s="327" t="str">
        <f>UPPER(IF($D13="","",VLOOKUP($D13,'[1]m glavni turnir žrebna lista'!$A$7:$R$38,3)))</f>
        <v/>
      </c>
      <c r="F13" s="327" t="str">
        <f>PROPER(IF($D13="","",VLOOKUP($D13,'[1]m glavni turnir žrebna lista'!$A$7:$R$38,4)))</f>
        <v/>
      </c>
      <c r="G13" s="327"/>
      <c r="H13" s="327" t="str">
        <f>IF($D13="","",VLOOKUP($D13,'[1]m glavni turnir žrebna lista'!$A$7:$R$38,5))</f>
        <v/>
      </c>
      <c r="I13" s="328" t="str">
        <f>IF($D13="","",VLOOKUP($D13,'[1]m glavni turnir žrebna lista'!$A$7:$R$38,14))</f>
        <v/>
      </c>
      <c r="J13" s="329"/>
      <c r="K13" s="303"/>
      <c r="L13" s="302"/>
      <c r="M13" s="339"/>
      <c r="N13" s="335"/>
      <c r="O13" s="336"/>
      <c r="P13" s="306"/>
      <c r="Q13" s="307"/>
      <c r="R13" s="308"/>
      <c r="T13" s="322" t="str">
        <f>'[1]glavni sodniki'!P27</f>
        <v xml:space="preserve"> </v>
      </c>
      <c r="U13" s="256" t="str">
        <f>IF($D13="","",VLOOKUP($D13,'[1]m glavni turnir žrebna lista'!$A$7:$R$38,2))</f>
        <v/>
      </c>
      <c r="V13" s="283">
        <v>7</v>
      </c>
      <c r="W13" s="283" t="str">
        <f>UPPER(IF($D19="","",VLOOKUP($D19,'[1]m glavni turnir žrebna lista'!$A$7:$R$38,3)))</f>
        <v/>
      </c>
      <c r="X13" s="283" t="str">
        <f>PROPER(IF($D19="","",VLOOKUP($D19,'[1]m glavni turnir žrebna lista'!$A$7:$R$38,4)))</f>
        <v/>
      </c>
      <c r="Y13" s="284" t="str">
        <f t="shared" si="0"/>
        <v/>
      </c>
      <c r="Z13" s="284" t="str">
        <f>IF(Y13="","",IF(AND($Q$63=1,U20=U19),30,IF(AND($Q$63=2,U20=U19),15,IF(AND($Q$63=3,U20=U19),10,""))))</f>
        <v/>
      </c>
      <c r="AA13" s="284" t="str">
        <f>IF(Z13="","",IF(AND($Q$63=1,U20=U18,U20=U19),60,IF(AND($Q$63=2,U20=U18,U20=U19),30,IF(AND($Q$63=3,U20=U18,U20=U19),20,""))))</f>
        <v/>
      </c>
      <c r="AB13" s="284" t="str">
        <f>IF(AA13="","",IF(AND($Q$63=1,U20=U19,U19=U18,U18=$U$14),120,IF(AND($Q$63=2,U20=U19,U19=U18,U18=$U$14),60,IF(AND($Q$63=3,U20=U19,U19=U18,U18=$U$14),40,""))))</f>
        <v/>
      </c>
      <c r="AC13" s="284" t="str">
        <f>IF(AB13="","",IF(AND($Q$63=1,$U$19=$U$20,$U$20=$U$18,$U$18=$U$14,$U$22=$U$14),120,IF(AND($Q$63=2,$U$19=$U$20,$U$20=$U$18,$U$18=$U$14,$U$22=$U$14),60,IF(AND($Q$63=3,$U$19=$U$20,$U$20=$U$18,$U$18=$U$14,$U$22=$U$14),40,""))))</f>
        <v/>
      </c>
      <c r="AD13" s="284" t="str">
        <f>IF(AC13="","",IF(AND($Q$63=1,$U$19=$U$20,$U$20=$U$18,$U$18=$U$14,$U$22=$U$14,$U$38=$U$22),120,IF(AND($Q$63=2,$U$19=$U$20,$U$20=$U$18,$U$18=$U$14,$U$22=$U$14,$U$38=$U$22),60,IF(AND($Q$63=3,$U$19=$U$20,$U$20=$U$18,$U$18=$U$14,$U$22=$U$14,$U$38=$U$22),40,""))))</f>
        <v/>
      </c>
      <c r="AE13" s="312">
        <f t="shared" si="1"/>
        <v>0</v>
      </c>
      <c r="AF13" s="262"/>
      <c r="AG13" s="313"/>
      <c r="AH13" s="313"/>
      <c r="AI13" s="313"/>
      <c r="AJ13" s="313"/>
    </row>
    <row r="14" spans="1:36" s="309" customFormat="1" ht="9.6" customHeight="1" x14ac:dyDescent="0.2">
      <c r="A14" s="314"/>
      <c r="B14" s="315"/>
      <c r="C14" s="315"/>
      <c r="D14" s="331"/>
      <c r="E14" s="302"/>
      <c r="F14" s="302"/>
      <c r="G14" s="341"/>
      <c r="H14" s="342"/>
      <c r="I14" s="332"/>
      <c r="J14" s="302"/>
      <c r="K14" s="303"/>
      <c r="L14" s="318" t="s">
        <v>28</v>
      </c>
      <c r="M14" s="333" t="s">
        <v>235</v>
      </c>
      <c r="N14" s="320" t="str">
        <f>UPPER(IF(OR(M14="a",M14="as"),L10,IF(OR(M14="b",M14="bs"),L18,)))</f>
        <v>KNEZ MATJAŽ</v>
      </c>
      <c r="O14" s="334">
        <f>IF(OR(M14="a",M14="as"),M10,IF(OR(M14="b",M14="bs"),M18,))</f>
        <v>0</v>
      </c>
      <c r="P14" s="306"/>
      <c r="Q14" s="307"/>
      <c r="R14" s="308"/>
      <c r="T14" s="322" t="str">
        <f>'[1]glavni sodniki'!P28</f>
        <v xml:space="preserve"> </v>
      </c>
      <c r="U14" s="256" t="str">
        <f>IF(OR(M14="a",M14="as"),$U$10,IF(OR(M14="b",M14="bs"),U18,""))</f>
        <v/>
      </c>
      <c r="V14" s="283">
        <v>8</v>
      </c>
      <c r="W14" s="337" t="str">
        <f>UPPER(IF($D21="","",VLOOKUP($D21,'[1]m glavni turnir žrebna lista'!$A$7:$R$38,3)))</f>
        <v/>
      </c>
      <c r="X14" s="337" t="str">
        <f>PROPER(IF($D21="","",VLOOKUP($D21,'[1]m glavni turnir žrebna lista'!$A$7:$R$38,4)))</f>
        <v/>
      </c>
      <c r="Y14" s="324" t="str">
        <f t="shared" si="0"/>
        <v/>
      </c>
      <c r="Z14" s="324" t="str">
        <f>IF(Y14="","",IF(AND($Q$63=1,U21=U20),30,IF(AND($Q$63=2,U21=U20),15,IF(AND($Q$63=3,U21=U20),10,""))))</f>
        <v/>
      </c>
      <c r="AA14" s="324" t="str">
        <f>IF(Z14="","",IF(AND($Q$63=1,U20=U18,U21=U20),60,IF(AND($Q$63=2,U20=U18,U21=U20),30,IF(AND($Q$63=3,U20=U18,U21=U20),20,""))))</f>
        <v/>
      </c>
      <c r="AB14" s="324" t="str">
        <f>IF(AA14="","",IF(AND($Q$63=1,U21=U20,U20=U18,U18=$U$14),120,IF(AND($Q$63=2,U21=U20,U20=U18,U18=$U$14),60,IF(AND($Q$63=3,U21=U20,U20=U18,U18=$U$14),40,""))))</f>
        <v/>
      </c>
      <c r="AC14" s="324" t="str">
        <f>IF(AB14="","",IF(AND($Q$63=1,$U$21=$U$20,$U$20=$U$18,$U$18=$U$14,$U$22=$U$14),120,IF(AND($Q$63=2,$U$21=$U$20,$U$20=$U$18,$U$18=$U$14,$U$22=$U$14),60,IF(AND($Q$63=3,$U$21=$U$20,$U$20=$U$18,$U$18=$U$14,$U$22=$U$14),40,""))))</f>
        <v/>
      </c>
      <c r="AD14" s="324" t="str">
        <f>IF(AC14="","",IF(AND($Q$63=1,$U$21=$U$20,$U$20=$U$18,$U$18=$U$14,$U$22=$U$14,$U$38=$U$22),120,IF(AND($Q$63=2,$U$21=$U$20,$U$20=$U$18,$U$18=$U$14,$U$22=$U$14,$U$38=$U$22),60,IF(AND($Q$63=3,$U$21=$U$20,$U$20=$U$18,$U$18=$U$14,$U$22=$U$14,$U$38=$U$22),40,""))))</f>
        <v/>
      </c>
      <c r="AE14" s="325">
        <f t="shared" si="1"/>
        <v>0</v>
      </c>
      <c r="AF14" s="262"/>
      <c r="AG14" s="313"/>
      <c r="AH14" s="313"/>
      <c r="AI14" s="313"/>
      <c r="AJ14" s="313"/>
    </row>
    <row r="15" spans="1:36" s="309" customFormat="1" ht="9.6" customHeight="1" x14ac:dyDescent="0.2">
      <c r="A15" s="314">
        <v>5</v>
      </c>
      <c r="B15" s="326" t="str">
        <f>IF($D15="","",VLOOKUP($D15,'[1]m glavni turnir žrebna lista'!$A$7:$R$38,17))</f>
        <v/>
      </c>
      <c r="C15" s="326" t="str">
        <f>IF($D15="","",VLOOKUP($D15,'[1]m glavni turnir žrebna lista'!$A$7:$R$38,2))</f>
        <v/>
      </c>
      <c r="D15" s="300"/>
      <c r="E15" s="327" t="str">
        <f>UPPER(IF($D15="","",VLOOKUP($D15,'[1]m glavni turnir žrebna lista'!$A$7:$R$38,3)))</f>
        <v/>
      </c>
      <c r="F15" s="327" t="str">
        <f>PROPER(IF($D15="","",VLOOKUP($D15,'[1]m glavni turnir žrebna lista'!$A$7:$R$38,4)))</f>
        <v/>
      </c>
      <c r="G15" s="327"/>
      <c r="H15" s="327" t="str">
        <f>IF($D15="","",VLOOKUP($D15,'[1]m glavni turnir žrebna lista'!$A$7:$R$38,5))</f>
        <v/>
      </c>
      <c r="I15" s="301" t="str">
        <f>IF($D15="","",VLOOKUP($D15,'[1]m glavni turnir žrebna lista'!$A$7:$R$38,14))</f>
        <v/>
      </c>
      <c r="J15" s="302"/>
      <c r="K15" s="303"/>
      <c r="L15" s="302"/>
      <c r="M15" s="339"/>
      <c r="N15" s="329"/>
      <c r="O15" s="343"/>
      <c r="P15" s="304"/>
      <c r="Q15" s="305"/>
      <c r="R15" s="308"/>
      <c r="T15" s="322" t="str">
        <f>'[1]glavni sodniki'!P29</f>
        <v xml:space="preserve"> </v>
      </c>
      <c r="U15" s="256" t="str">
        <f>IF($D15="","",VLOOKUP($D15,'[1]m glavni turnir žrebna lista'!$A$7:$R$38,2))</f>
        <v/>
      </c>
      <c r="V15" s="283">
        <v>9</v>
      </c>
      <c r="W15" s="283" t="str">
        <f>UPPER(IF($D23="","",VLOOKUP($D23,'[1]m glavni turnir žrebna lista'!$A$7:$R$38,3)))</f>
        <v/>
      </c>
      <c r="X15" s="283" t="str">
        <f>PROPER(IF($D23="","",VLOOKUP($D23,'[1]m glavni turnir žrebna lista'!$A$7:$R$38,4)))</f>
        <v/>
      </c>
      <c r="Y15" s="284" t="str">
        <f t="shared" si="0"/>
        <v/>
      </c>
      <c r="Z15" s="284" t="str">
        <f>IF(Y15="","",IF(AND($Q$63=1,U24=U23),30,IF(AND($Q$63=2,U24=U23),15,IF(AND($Q$63=3,U24=U23),10,""))))</f>
        <v/>
      </c>
      <c r="AA15" s="284" t="str">
        <f>IF(Z15="","",IF(AND($Q$63=1,U26=U24,U24=U23),60,IF(AND($Q$63=2,U26=U24,U24=U23),30,IF(AND($Q$63=3,U26=U24,U24=U23),20,""))))</f>
        <v/>
      </c>
      <c r="AB15" s="284" t="str">
        <f>IF(AA15="","",IF(AND($Q$63=1,U23=U24,U24=U26,U26=U30),120,IF(AND($Q$63=2,U23=U24,U24=U26,U26=U30),60,IF(AND($Q$63=3,U23=U24,U24=U26,U26=U30),40,""))))</f>
        <v/>
      </c>
      <c r="AC15" s="284" t="str">
        <f>IF(AB15="","",IF(AND($Q$63=1,$U$23=$U$24,$U$24=$U$26,$U$26=$U$30,$U$30=$U$22),120,IF(AND($Q$63=2,$U$23=$U$24,$U$24=$U$26,$U$26=$U$30,$U$30=$U$22),60,IF(AND($Q$63=3,$U$23=$U$24,$U$24=$U$26,$U$26=$U$30,$U$30=$U$22),40,""))))</f>
        <v/>
      </c>
      <c r="AD15" s="284" t="str">
        <f>IF(AC15="","",IF(AND($Q$63=1,$U$23=$U$24,$U$24=$U$26,$U$26=$U$30,$U$30=$U$22,$U$38=$U$22),120,IF(AND($Q$63=2,$U$23=$U$24,$U$24=$U$26,$U$26=$U$30,$U$30=$U$22,$U$38=$U$22),60,IF(AND($Q$63=3,$U$23=$U$24,$U$24=$U$26,$U$26=$U$30,$U$30=$U$22,$U$38=$U$22),40,""))))</f>
        <v/>
      </c>
      <c r="AE15" s="312">
        <f t="shared" si="1"/>
        <v>0</v>
      </c>
      <c r="AF15" s="262"/>
      <c r="AG15" s="313"/>
      <c r="AH15" s="313"/>
      <c r="AI15" s="313"/>
      <c r="AJ15" s="313"/>
    </row>
    <row r="16" spans="1:36" s="309" customFormat="1" ht="9.6" customHeight="1" thickBot="1" x14ac:dyDescent="0.25">
      <c r="A16" s="314"/>
      <c r="B16" s="315"/>
      <c r="C16" s="315"/>
      <c r="D16" s="331"/>
      <c r="E16" s="316"/>
      <c r="F16" s="316"/>
      <c r="G16" s="317"/>
      <c r="H16" s="318" t="s">
        <v>28</v>
      </c>
      <c r="I16" s="319"/>
      <c r="J16" s="327" t="str">
        <f>UPPER(IF(OR(I16="a",I16="as"),E15,IF(OR(I16="b",I16="bs"),E17,)))</f>
        <v/>
      </c>
      <c r="K16" s="321">
        <f>IF(OR(I16="a",I16="as"),I15,IF(OR(I16="b",I16="bs"),I17,))</f>
        <v>0</v>
      </c>
      <c r="L16" s="302"/>
      <c r="M16" s="339"/>
      <c r="N16" s="304"/>
      <c r="O16" s="343"/>
      <c r="P16" s="304"/>
      <c r="Q16" s="305"/>
      <c r="R16" s="308"/>
      <c r="T16" s="344" t="str">
        <f>'[1]glavni sodniki'!P30</f>
        <v>Brez sodnika</v>
      </c>
      <c r="U16" s="256" t="str">
        <f>IF(OR(I16="a",I16="as"),C15,IF(OR(I16="b",I16="bs"),C17,""))</f>
        <v/>
      </c>
      <c r="V16" s="283">
        <v>10</v>
      </c>
      <c r="W16" s="337" t="str">
        <f>UPPER(IF($D25="","",VLOOKUP($D25,'[1]m glavni turnir žrebna lista'!$A$7:$R$38,3)))</f>
        <v/>
      </c>
      <c r="X16" s="337" t="str">
        <f>PROPER(IF($D25="","",VLOOKUP($D25,'[1]m glavni turnir žrebna lista'!$A$7:$R$38,4)))</f>
        <v/>
      </c>
      <c r="Y16" s="324" t="str">
        <f t="shared" si="0"/>
        <v/>
      </c>
      <c r="Z16" s="324" t="str">
        <f>IF(Y16="","",IF(AND($Q$63=1,U25=U24),30,IF(AND($Q$63=2,U25=U24),15,IF(AND($Q$63=3,U25=U24),10,""))))</f>
        <v/>
      </c>
      <c r="AA16" s="324" t="str">
        <f>IF(Z16="","",IF(AND($Q$63=1,U26=U25,U25=U24),60,IF(AND($Q$63=2,U26=U25,U25=U24),30,IF(AND($Q$63=3,U26=U25,U25=U24),20,""))))</f>
        <v/>
      </c>
      <c r="AB16" s="324" t="str">
        <f>IF(AA16="","",IF(AND($Q$63=1,U24=U25,U25=U26,U26=U30),120,IF(AND($Q$63=2,U24=U25,U25=U26,U26=U30),60,IF(AND($Q$63=3,U24=U25,U25=U26,U26=U30),40,""))))</f>
        <v/>
      </c>
      <c r="AC16" s="324" t="str">
        <f>IF(AB16="","",IF(AND($Q$63=1,$U$25=$U$24,$U$24=$U$26,$U$26=$U$30,$U$30=$U$22),120,IF(AND($Q$63=2,$U$25=$U$24,$U$24=$U$26,$U$26=$U$30,$U$30=$U$22),60,IF(AND($Q$63=3,$U$25=$U$24,$U$24=$U$26,$U$26=$U$30,$U$30=$U$22),40,""))))</f>
        <v/>
      </c>
      <c r="AD16" s="324" t="str">
        <f>IF(AC16="","",IF(AND($Q$63=1,$U$25=$U$24,$U$24=$U$26,$U$26=$U$30,$U$30=$U$22,$U$38=$U$22),120,IF(AND($Q$63=2,$U$25=$U$24,$U$24=$U$26,$U$26=$U$30,$U$30=$U$22,$U$38=$U$22),60,IF(AND($Q$63=3,$U$25=$U$24,$U$24=$U$26,$U$26=$U$30,$U$30=$U$22,$U$38=$U$22),40,""))))</f>
        <v/>
      </c>
      <c r="AE16" s="325">
        <f t="shared" si="1"/>
        <v>0</v>
      </c>
      <c r="AF16" s="262"/>
      <c r="AG16" s="313"/>
      <c r="AH16" s="313"/>
      <c r="AI16" s="313"/>
      <c r="AJ16" s="313"/>
    </row>
    <row r="17" spans="1:36" s="309" customFormat="1" ht="9.6" customHeight="1" x14ac:dyDescent="0.2">
      <c r="A17" s="314">
        <v>6</v>
      </c>
      <c r="B17" s="326" t="str">
        <f>IF($D17="","",VLOOKUP($D17,'[1]m glavni turnir žrebna lista'!$A$7:$R$38,17))</f>
        <v/>
      </c>
      <c r="C17" s="326" t="str">
        <f>IF($D17="","",VLOOKUP($D17,'[1]m glavni turnir žrebna lista'!$A$7:$R$38,2))</f>
        <v/>
      </c>
      <c r="D17" s="300"/>
      <c r="E17" s="327" t="str">
        <f>UPPER(IF($D17="","",VLOOKUP($D17,'[1]m glavni turnir žrebna lista'!$A$7:$R$38,3)))</f>
        <v/>
      </c>
      <c r="F17" s="327" t="str">
        <f>PROPER(IF($D17="","",VLOOKUP($D17,'[1]m glavni turnir žrebna lista'!$A$7:$R$38,4)))</f>
        <v/>
      </c>
      <c r="G17" s="327"/>
      <c r="H17" s="327" t="str">
        <f>IF($D17="","",VLOOKUP($D17,'[1]m glavni turnir žrebna lista'!$A$7:$R$38,5))</f>
        <v/>
      </c>
      <c r="I17" s="328" t="str">
        <f>IF($D17="","",VLOOKUP($D17,'[1]m glavni turnir žrebna lista'!$A$7:$R$38,14))</f>
        <v/>
      </c>
      <c r="J17" s="329"/>
      <c r="K17" s="330"/>
      <c r="L17" s="302"/>
      <c r="M17" s="339"/>
      <c r="N17" s="304"/>
      <c r="O17" s="343"/>
      <c r="P17" s="304"/>
      <c r="Q17" s="305"/>
      <c r="R17" s="308"/>
      <c r="U17" s="256" t="str">
        <f>IF($D17="","",VLOOKUP($D17,'[1]m glavni turnir žrebna lista'!$A$7:$R$38,2))</f>
        <v/>
      </c>
      <c r="V17" s="283">
        <v>11</v>
      </c>
      <c r="W17" s="283" t="str">
        <f>UPPER(IF($D27="","",VLOOKUP($D27,'[1]m glavni turnir žrebna lista'!$A$7:$R$38,3)))</f>
        <v/>
      </c>
      <c r="X17" s="283" t="str">
        <f>PROPER(IF($D27="","",VLOOKUP($D27,'[1]m glavni turnir žrebna lista'!$A$7:$R$38,4)))</f>
        <v/>
      </c>
      <c r="Y17" s="284" t="str">
        <f t="shared" si="0"/>
        <v/>
      </c>
      <c r="Z17" s="284" t="str">
        <f>IF(Y17="","",IF(AND($Q$63=1,U28=U27),30,IF(AND($Q$63=2,U28=U27),15,IF(AND($Q$63=3,U28=U27),10,""))))</f>
        <v/>
      </c>
      <c r="AA17" s="284" t="str">
        <f>IF(Z17="","",IF(AND($Q$63=1,U27=U26,U26=U28),60,IF(AND($Q$63=2,U27=U26,U26=U28),30,IF(AND($Q$63=3,U27=U26,U26=U28),20,""))))</f>
        <v/>
      </c>
      <c r="AB17" s="284" t="str">
        <f>IF(AA17="","",IF(AND($Q$63=1,U28=U27,U26=U27,U28=U30),120,IF(AND($Q$63=2,U28=U27,U26=U27,U28=U30),60,IF(AND($Q$63=3,U28=U26,U26=U27,U28=U30),40,""))))</f>
        <v/>
      </c>
      <c r="AC17" s="284" t="str">
        <f>IF(AB17="","",IF(AND($Q$63=1,$U$27=$U$28,$U$28=$U$26,$U$26=$U$30,$U$30=$U$22),120,IF(AND($Q$63=2,$U$27=$U$28,$U$28=$U$26,$U$26=$U$30,$U$30=$U$22),60,IF(AND($Q$63=3,$U$27=$U$28,$U$28=$U$26,$U$26=$U$30,$U$30=$U$22),40,""))))</f>
        <v/>
      </c>
      <c r="AD17" s="284" t="str">
        <f>IF(AC17="","",IF(AND($Q$63=1,$U$27=$U$28,$U$28=$U$26,$U$26=$U$30,$U$30=$U$22,$U$38=$U$22),120,IF(AND($Q$63=2,$U$27=$U$28,$U$28=$U$26,$U$26=$U$30,$U$30=$U$22,$U$38=$U$22),60,IF(AND($Q$63=3,$U$27=$U$28,$U$28=$U$26,$U$26=$U$30,$U$30=$U$22,$U$38=$U$22),40,""))))</f>
        <v/>
      </c>
      <c r="AE17" s="312">
        <f t="shared" si="1"/>
        <v>0</v>
      </c>
      <c r="AF17" s="262"/>
      <c r="AG17" s="313"/>
      <c r="AH17" s="313"/>
      <c r="AI17" s="313"/>
      <c r="AJ17" s="313"/>
    </row>
    <row r="18" spans="1:36" s="309" customFormat="1" ht="9.6" customHeight="1" x14ac:dyDescent="0.2">
      <c r="A18" s="314"/>
      <c r="B18" s="315"/>
      <c r="C18" s="315"/>
      <c r="D18" s="331"/>
      <c r="E18" s="316"/>
      <c r="F18" s="316"/>
      <c r="G18" s="317"/>
      <c r="H18" s="302"/>
      <c r="I18" s="332"/>
      <c r="J18" s="318" t="s">
        <v>28</v>
      </c>
      <c r="K18" s="333"/>
      <c r="L18" s="320" t="str">
        <f>UPPER(IF(OR(K18="a",K18="as"),J16,IF(OR(K18="b",K18="bs"),J20,)))</f>
        <v/>
      </c>
      <c r="M18" s="345">
        <f>IF(OR(K18="a",K18="as"),K16,IF(OR(K18="b",K18="bs"),K20,))</f>
        <v>0</v>
      </c>
      <c r="N18" s="304"/>
      <c r="O18" s="343"/>
      <c r="P18" s="304"/>
      <c r="Q18" s="305"/>
      <c r="R18" s="308"/>
      <c r="U18" s="256" t="str">
        <f>IF(OR(K18="a",K18="as"),U16,IF(OR(K18="b",K18="bs"),U20,""))</f>
        <v/>
      </c>
      <c r="V18" s="283">
        <v>12</v>
      </c>
      <c r="W18" s="337" t="str">
        <f>UPPER(IF($D29="","",VLOOKUP($D29,'[1]m glavni turnir žrebna lista'!$A$7:$R$38,3)))</f>
        <v/>
      </c>
      <c r="X18" s="337" t="str">
        <f>PROPER(IF($D29="","",VLOOKUP($D29,'[1]m glavni turnir žrebna lista'!$A$7:$R$38,4)))</f>
        <v/>
      </c>
      <c r="Y18" s="324" t="str">
        <f t="shared" si="0"/>
        <v/>
      </c>
      <c r="Z18" s="324" t="str">
        <f>IF(Y18="","",IF(AND($Q$63=1,U29=U28),30,IF(AND($Q$63=2,U29=U28),15,IF(AND($Q$63=3,U29=U28),10,""))))</f>
        <v/>
      </c>
      <c r="AA18" s="324" t="str">
        <f>IF(Z18="","",IF(AND($Q$63=1,U28=U26,U28=U29),60,IF(AND($Q$63=2,U28=U26,U26=U29),30,IF(AND($Q$63=3,U28=U26,U26=U29),20,""))))</f>
        <v/>
      </c>
      <c r="AB18" s="324" t="str">
        <f>IF(AA18="","",IF(AND($Q$63=1,U29=U28,U26=U28,U29=U30),120,IF(AND($Q$63=2,U29=U28,U26=U28,U29=U30),60,IF(AND($Q$63=3,U29=U26,U26=U28,U29=U30),40,""))))</f>
        <v/>
      </c>
      <c r="AC18" s="324" t="str">
        <f>IF(AB18="","",IF(AND($Q$63=1,$U$29=$U$28,$U$28=$U$26,$U$26=$U$30,$U$30=$U$22),120,IF(AND($Q$63=2,$U$29=$U$28,$U$28=$U$26,$U$26=$U$30,$U$30=$U$22),60,IF(AND($Q$63=3,$U$29=$U$28,$U$28=$U$26,$U$26=$U$30,$U$30=$U$22),40,""))))</f>
        <v/>
      </c>
      <c r="AD18" s="324" t="str">
        <f>IF(AC18="","",IF(AND($Q$63=1,$U$29=$U$28,$U$28=$U$26,$U$26=$U$30,$U$30=$U$22,$U$38=$U$22),120,IF(AND($Q$63=2,$U$29=$U$28,$U$28=$U$26,$U$26=$U$30,$U$30=$U$22,$U$38=$U$22),60,IF(AND($Q$63=3,$U$29=$U$28,$U$28=$U$26,$U$26=$U$30,$U$30=$U$22,$U$38=$U$22),40,""))))</f>
        <v/>
      </c>
      <c r="AE18" s="325">
        <f t="shared" si="1"/>
        <v>0</v>
      </c>
      <c r="AF18" s="262"/>
      <c r="AG18" s="313"/>
      <c r="AH18" s="313"/>
      <c r="AI18" s="313"/>
      <c r="AJ18" s="313"/>
    </row>
    <row r="19" spans="1:36" s="309" customFormat="1" ht="9.6" customHeight="1" x14ac:dyDescent="0.2">
      <c r="A19" s="314">
        <v>7</v>
      </c>
      <c r="B19" s="326" t="str">
        <f>IF($D19="","",VLOOKUP($D19,'[1]m glavni turnir žrebna lista'!$A$7:$R$38,17))</f>
        <v/>
      </c>
      <c r="C19" s="326" t="str">
        <f>IF($D19="","",VLOOKUP($D19,'[1]m glavni turnir žrebna lista'!$A$7:$R$38,2))</f>
        <v/>
      </c>
      <c r="D19" s="300"/>
      <c r="E19" s="327" t="str">
        <f>UPPER(IF($D19="","",VLOOKUP($D19,'[1]m glavni turnir žrebna lista'!$A$7:$R$38,3)))</f>
        <v/>
      </c>
      <c r="F19" s="327" t="str">
        <f>PROPER(IF($D19="","",VLOOKUP($D19,'[1]m glavni turnir žrebna lista'!$A$7:$R$38,4)))</f>
        <v/>
      </c>
      <c r="G19" s="327"/>
      <c r="H19" s="327" t="str">
        <f>IF($D19="","",VLOOKUP($D19,'[1]m glavni turnir žrebna lista'!$A$7:$R$38,5))</f>
        <v/>
      </c>
      <c r="I19" s="301" t="str">
        <f>IF($D19="","",VLOOKUP($D19,'[1]m glavni turnir žrebna lista'!$A$7:$R$38,14))</f>
        <v/>
      </c>
      <c r="J19" s="302"/>
      <c r="K19" s="338"/>
      <c r="L19" s="329"/>
      <c r="M19" s="336"/>
      <c r="N19" s="304"/>
      <c r="O19" s="343"/>
      <c r="P19" s="304"/>
      <c r="Q19" s="305"/>
      <c r="R19" s="308"/>
      <c r="U19" s="256" t="str">
        <f>IF($D19="","",VLOOKUP($D19,'[1]m glavni turnir žrebna lista'!$A$7:$R$38,2))</f>
        <v/>
      </c>
      <c r="V19" s="283">
        <v>13</v>
      </c>
      <c r="W19" s="283" t="str">
        <f>UPPER(IF($D31="","",VLOOKUP($D31,'[1]m glavni turnir žrebna lista'!$A$7:$R$38,3)))</f>
        <v/>
      </c>
      <c r="X19" s="283" t="str">
        <f>PROPER(IF($D31="","",VLOOKUP($D31,'[1]m glavni turnir žrebna lista'!$A$7:$R$38,4)))</f>
        <v/>
      </c>
      <c r="Y19" s="284" t="str">
        <f t="shared" si="0"/>
        <v/>
      </c>
      <c r="Z19" s="284" t="str">
        <f>IF(Y19="","",IF(AND($Q$63=1,U32=U31),30,IF(AND($Q$63=2,U32=U31),15,IF(AND($Q$63=3,U32=U31),10,""))))</f>
        <v/>
      </c>
      <c r="AA19" s="284" t="str">
        <f>IF(Z19="","",IF(AND($Q$63=1,U34=U32,U32=U31),60,IF(AND($Q$63=2,U34=U32,U32=U31),30,IF(AND($Q$63=3,U34=U32,U32=U31),20,""))))</f>
        <v/>
      </c>
      <c r="AB19" s="284" t="str">
        <f>IF(AA19="","",IF(AND($Q$63=1,U31=U32,U32=U34,U30=U34),120,IF(AND($Q$63=2,U31=U32,U32=U34,U30=U34),60,IF(AND($Q$63=3,U31=U32,U32=U34,U30=U34),40,""))))</f>
        <v/>
      </c>
      <c r="AC19" s="284" t="str">
        <f>IF(AB19="","",IF(AND($Q$63=1,$U$31=$U$32,$U$32=$U$34,$U$34=$U$30,$U$30=$U$22),120,IF(AND($Q$63=2,$U$31=$U$32,$U$32=$U$34,$U$34=$U$30,$U$30=$U$22),60,IF(AND($Q$63=3,$U$31=$U$32,$U$32=$U$34,$U$34=$U$30,$U$30=$U$22),40,""))))</f>
        <v/>
      </c>
      <c r="AD19" s="284" t="str">
        <f>IF(AC19="","",IF(AND($Q$63=1,$U$31=$U$32,$U$32=$U$34,$U$34=$U$30,$U$30=$U$22,$U$38=$U$22),120,IF(AND($Q$63=2,$U$31=$U$32,$U$32=$U$34,$U$34=$U$30,$U$30=$U$22,$U$38=$U$22),60,IF(AND($Q$63=3,$U$31=$U$32,$U$32=$U$34,$U$34=$U$30,$U$30=$U$22,$U$38=$U$22),40,""))))</f>
        <v/>
      </c>
      <c r="AE19" s="312">
        <f t="shared" si="1"/>
        <v>0</v>
      </c>
      <c r="AF19" s="262"/>
      <c r="AG19" s="313"/>
      <c r="AH19" s="313"/>
      <c r="AI19" s="313"/>
      <c r="AJ19" s="313"/>
    </row>
    <row r="20" spans="1:36" s="309" customFormat="1" ht="9.6" customHeight="1" x14ac:dyDescent="0.2">
      <c r="A20" s="314"/>
      <c r="B20" s="315"/>
      <c r="C20" s="315"/>
      <c r="D20" s="315"/>
      <c r="E20" s="316"/>
      <c r="F20" s="316"/>
      <c r="G20" s="317"/>
      <c r="H20" s="318" t="s">
        <v>28</v>
      </c>
      <c r="I20" s="319"/>
      <c r="J20" s="320" t="str">
        <f>UPPER(IF(OR(I20="a",I20="as"),E19,IF(OR(I20="b",I20="bs"),E21,)))</f>
        <v/>
      </c>
      <c r="K20" s="346">
        <f>IF(OR(I20="a",I20="as"),I19,IF(OR(I20="b",I20="bs"),I21,))</f>
        <v>0</v>
      </c>
      <c r="L20" s="302"/>
      <c r="M20" s="336"/>
      <c r="N20" s="304"/>
      <c r="O20" s="343"/>
      <c r="P20" s="304"/>
      <c r="Q20" s="305"/>
      <c r="R20" s="308"/>
      <c r="U20" s="256" t="str">
        <f>IF(OR(I20="a",I20="as"),C19,IF(OR(I20="b",I20="bs"),C21,""))</f>
        <v/>
      </c>
      <c r="V20" s="283">
        <v>14</v>
      </c>
      <c r="W20" s="337" t="str">
        <f>UPPER(IF($D33="","",VLOOKUP($D33,'[1]m glavni turnir žrebna lista'!$A$7:$R$38,3)))</f>
        <v/>
      </c>
      <c r="X20" s="337" t="str">
        <f>PROPER(IF($D33="","",VLOOKUP($D33,'[1]m glavni turnir žrebna lista'!$A$7:$R$38,4)))</f>
        <v/>
      </c>
      <c r="Y20" s="324" t="str">
        <f t="shared" si="0"/>
        <v/>
      </c>
      <c r="Z20" s="324" t="str">
        <f>IF(Y20="","",IF(AND($Q$63=1,U33=U32),30,IF(AND($Q$63=2,U33=U32),15,IF(AND($Q$63=3,U33=U32),10,""))))</f>
        <v/>
      </c>
      <c r="AA20" s="324" t="str">
        <f>IF(Z20="","",IF(AND($Q$63=1,U34=U33,U33=U32),60,IF(AND($Q$63=2,U34=U33,U33=U32),30,IF(AND($Q$63=3,U34=U33,U33=U32),20,""))))</f>
        <v/>
      </c>
      <c r="AB20" s="324" t="str">
        <f>IF(AA20="","",IF(AND($Q$63=1,U32=U33,U33=U30,U30=U34),120,IF(AND($Q$63=2,U32=U33,U33=U30,U30=U34),60,IF(AND($Q$63=3,U32=U33,U33=U30,U30=U34),40,""))))</f>
        <v/>
      </c>
      <c r="AC20" s="324" t="str">
        <f>IF(AB20="","",IF(AND($Q$63=1,$U$33=$U$32,$U$32=$U$34,$U$34=$U$30,$U$30=$U$22),120,IF(AND($Q$63=2,$U$33=$U$32,$U$32=$U$34,$U$34=$U$30,$U$30=$U$22),60,IF(AND($Q$63=3,$U$33=$U$32,$U$32=$U$34,$U$34=$U$30,$U$30=$U$22),40,""))))</f>
        <v/>
      </c>
      <c r="AD20" s="324" t="str">
        <f>IF(AC20="","",IF(AND($Q$63=1,$U$33=$U$32,$U$32=$U$34,$U$34=$U$30,$U$30=$U$22,$U$38=$U$22),120,IF(AND($Q$63=2,$U$33=$U$32,$U$32=$U$34,$U$34=$U$30,$U$30=$U$22,$U$38=$U$22),60,IF(AND($Q$63=3,$U$33=$U$32,$U$32=$U$34,$U$34=$U$30,$U$30=$U$22,$U$38=$U$22),40,""))))</f>
        <v/>
      </c>
      <c r="AE20" s="325">
        <f t="shared" si="1"/>
        <v>0</v>
      </c>
      <c r="AF20" s="262"/>
      <c r="AG20" s="313"/>
      <c r="AH20" s="313"/>
      <c r="AI20" s="313"/>
      <c r="AJ20" s="313"/>
    </row>
    <row r="21" spans="1:36" s="309" customFormat="1" ht="9.6" customHeight="1" x14ac:dyDescent="0.2">
      <c r="A21" s="298">
        <v>8</v>
      </c>
      <c r="B21" s="299" t="str">
        <f>IF($D21="","",VLOOKUP($D21,'[1]m glavni turnir žrebna lista'!$A$7:$R$38,17))</f>
        <v/>
      </c>
      <c r="C21" s="299" t="str">
        <f>IF($D21="","",VLOOKUP($D21,'[1]m glavni turnir žrebna lista'!$A$7:$R$38,2))</f>
        <v/>
      </c>
      <c r="D21" s="300"/>
      <c r="E21" s="299" t="str">
        <f>UPPER(IF($D21="","",VLOOKUP($D21,'[1]m glavni turnir žrebna lista'!$A$7:$R$38,3)))</f>
        <v/>
      </c>
      <c r="F21" s="299" t="str">
        <f>PROPER(IF($D21="","",VLOOKUP($D21,'[1]m glavni turnir žrebna lista'!$A$7:$R$38,4)))</f>
        <v/>
      </c>
      <c r="G21" s="299"/>
      <c r="H21" s="299" t="str">
        <f>IF($D21="","",VLOOKUP($D21,'[1]m glavni turnir žrebna lista'!$A$7:$R$38,5))</f>
        <v/>
      </c>
      <c r="I21" s="328" t="str">
        <f>IF($D21="","",VLOOKUP($D21,'[1]m glavni turnir žrebna lista'!$A$7:$R$38,14))</f>
        <v/>
      </c>
      <c r="J21" s="329"/>
      <c r="K21" s="303"/>
      <c r="L21" s="302"/>
      <c r="M21" s="336"/>
      <c r="N21" s="304"/>
      <c r="O21" s="343"/>
      <c r="P21" s="304"/>
      <c r="Q21" s="305"/>
      <c r="R21" s="308"/>
      <c r="U21" s="256" t="str">
        <f>IF($D21="","",VLOOKUP($D21,'[1]m glavni turnir žrebna lista'!$A$7:$R$38,2))</f>
        <v/>
      </c>
      <c r="V21" s="283">
        <v>15</v>
      </c>
      <c r="W21" s="283" t="str">
        <f>UPPER(IF($D35="","",VLOOKUP($D35,'[1]m glavni turnir žrebna lista'!$A$7:$R$38,3)))</f>
        <v/>
      </c>
      <c r="X21" s="283" t="str">
        <f>PROPER(IF($D35="","",VLOOKUP($D35,'[1]m glavni turnir žrebna lista'!$A$7:$R$38,4)))</f>
        <v/>
      </c>
      <c r="Y21" s="284" t="str">
        <f t="shared" si="0"/>
        <v/>
      </c>
      <c r="Z21" s="284" t="str">
        <f>IF(Y21="","",IF(AND($Q$63=1,U36=U35),30,IF(AND($Q$63=2,U36=U35),15,IF(AND($Q$63=3,U36=U35),10,""))))</f>
        <v/>
      </c>
      <c r="AA21" s="284" t="str">
        <f>IF(Z21="","",IF(AND($Q$63=1,U35=U34,U34=U36),60,IF(AND($Q$63=2,U35=U34,U34=U36),30,IF(AND($Q$63=3,U35=U34,U34=U36),20,""))))</f>
        <v/>
      </c>
      <c r="AB21" s="284" t="str">
        <f>IF(AA21="","",IF(AND($Q$63=1,U30=U34,U34=U35,U35=U36),120,IF(AND($Q$63=2,U30=U34,U34=U35,U35=U36),60,IF(AND($Q$63=3,U30=U34,U34=U35,U35=U36),40,""))))</f>
        <v/>
      </c>
      <c r="AC21" s="284" t="str">
        <f>IF(AB21="","",IF(AND($Q$63=1,$U$35=$U$36,$U$36=$U$34,$U$34=$U$30,$U$30=$U$22),120,IF(AND($Q$63=2,$U$35=$U$36,$U$36=$U$34,$U$34=$U$30,$U$30=$U$22),60,IF(AND($Q$63=3,$U$35=$U$36,$U$36=$U$34,$U$34=$U$30,$U$30=$U$22),40,""))))</f>
        <v/>
      </c>
      <c r="AD21" s="284" t="str">
        <f>IF(AC21="","",IF(AND($Q$63=1,$U$35=$U$36,$U$36=$U$34,$U$34=$U$30,$U$30=$U$22,$U$38=$U$22),120,IF(AND($Q$63=2,$U$35=$U$36,$U$36=$U$34,$U$34=$U$30,$U$30=$U$22,$U$38=$U$22),60,IF(AND($Q$63=3,$U$35=$U$36,$U$36=$U$34,$U$34=$U$30,$U$30=$U$22,$U$38=$U$22),40,""))))</f>
        <v/>
      </c>
      <c r="AE21" s="312">
        <f t="shared" si="1"/>
        <v>0</v>
      </c>
      <c r="AF21" s="262"/>
      <c r="AG21" s="313"/>
      <c r="AH21" s="313"/>
      <c r="AI21" s="313"/>
      <c r="AJ21" s="313"/>
    </row>
    <row r="22" spans="1:36" s="309" customFormat="1" ht="9.6" customHeight="1" x14ac:dyDescent="0.2">
      <c r="A22" s="314"/>
      <c r="B22" s="315"/>
      <c r="C22" s="315"/>
      <c r="D22" s="315"/>
      <c r="E22" s="342"/>
      <c r="F22" s="342"/>
      <c r="G22" s="347"/>
      <c r="H22" s="342"/>
      <c r="I22" s="332"/>
      <c r="J22" s="302"/>
      <c r="K22" s="303"/>
      <c r="L22" s="302"/>
      <c r="M22" s="336"/>
      <c r="N22" s="318" t="s">
        <v>28</v>
      </c>
      <c r="O22" s="333" t="s">
        <v>239</v>
      </c>
      <c r="P22" s="320" t="str">
        <f>UPPER(IF(OR(O22="a",O22="as"),N14,IF(OR(O22="b",O22="bs"),N30,)))</f>
        <v>VUČKO IGOR</v>
      </c>
      <c r="Q22" s="348">
        <f>IF(OR(O22="a",O22="as"),O14,IF(OR(O22="b",O22="bs"),O30,))</f>
        <v>0</v>
      </c>
      <c r="R22" s="308"/>
      <c r="U22" s="256" t="str">
        <f>IF(OR(O22="a",O22="as"),$U$14,IF(OR(O22="b",O22="bs"),U30,""))</f>
        <v/>
      </c>
      <c r="V22" s="283">
        <v>16</v>
      </c>
      <c r="W22" s="337" t="str">
        <f>UPPER(IF($D37="","",VLOOKUP($D37,'[1]m glavni turnir žrebna lista'!$A$7:$R$38,3)))</f>
        <v/>
      </c>
      <c r="X22" s="337" t="str">
        <f>PROPER(IF($D37="","",VLOOKUP($D37,'[1]m glavni turnir žrebna lista'!$A$7:$R$38,4)))</f>
        <v/>
      </c>
      <c r="Y22" s="324" t="str">
        <f t="shared" si="0"/>
        <v/>
      </c>
      <c r="Z22" s="324" t="str">
        <f>IF(Y22="","",IF(AND($Q$63=1,U37=U36),30,IF(AND($Q$63=2,U37=U36),15,IF(AND($Q$63=3,U37=U36),10,""))))</f>
        <v/>
      </c>
      <c r="AA22" s="324" t="str">
        <f>IF(Z22="","",IF(AND($Q$63=1,U36=U34,U34=U37),60,IF(AND($Q$63=2,U36=U34,U34=U37),30,IF(AND($Q$63=3,U36=U34,U34=U37),20,""))))</f>
        <v/>
      </c>
      <c r="AB22" s="324" t="str">
        <f>IF(AA22="","",IF(AND($Q$63=1,U30=U34,U34=U36,U36=U37),120,IF(AND($Q$63=2,U30=U34,U34=U36,U36=U37),60,IF(AND($Q$63=3,U30=U34,U34=U36,U36=U37),40,""))))</f>
        <v/>
      </c>
      <c r="AC22" s="324" t="str">
        <f>IF(AB22="","",IF(AND($Q$63=1,$U$37=$U$36,$U$36=$U$34,$U$34=$U$30,$U$30=$U$22),120,IF(AND($Q$63=2,$U$37=$U$36,$U$36=$U$34,$U$34=$U$30,$U$30=$U$22),60,IF(AND($Q$63=3,$U$37=$U$36,$U$36=$U$34,$U$34=$U$30,$U$30=$U$22),40,""))))</f>
        <v/>
      </c>
      <c r="AD22" s="324" t="str">
        <f>IF(AC22="","",IF(AND($Q$63=1,$U$37=$U$36,$U$36=$U$34,$U$34=$U$30,$U$30=$U$22,$U$38=$U$22),120,IF(AND($Q$63=2,$U$37=$U$36,$U$36=$U$34,$U$34=$U$30,$U$30=$U$22,$U$38=$U$22),60,IF(AND($Q$63=3,$U$37=$U$36,$U$36=$U$34,$U$34=$U$30,$U$30=$U$22,$U$38=$U$22),40,""))))</f>
        <v/>
      </c>
      <c r="AE22" s="325">
        <f t="shared" si="1"/>
        <v>0</v>
      </c>
      <c r="AF22" s="262"/>
      <c r="AG22" s="313"/>
      <c r="AH22" s="313"/>
      <c r="AI22" s="313"/>
      <c r="AJ22" s="313"/>
    </row>
    <row r="23" spans="1:36" s="309" customFormat="1" ht="9.6" customHeight="1" x14ac:dyDescent="0.2">
      <c r="A23" s="298">
        <v>9</v>
      </c>
      <c r="B23" s="299" t="str">
        <f>IF($D23="","",VLOOKUP($D23,'[1]m glavni turnir žrebna lista'!$A$7:$R$38,17))</f>
        <v/>
      </c>
      <c r="C23" s="299" t="str">
        <f>IF($D23="","",VLOOKUP($D23,'[1]m glavni turnir žrebna lista'!$A$7:$R$38,2))</f>
        <v/>
      </c>
      <c r="D23" s="300"/>
      <c r="E23" s="299" t="str">
        <f>UPPER(IF($D23="","",VLOOKUP($D23,'[1]m glavni turnir žrebna lista'!$A$7:$R$38,3)))</f>
        <v/>
      </c>
      <c r="F23" s="299" t="str">
        <f>PROPER(IF($D23="","",VLOOKUP($D23,'[1]m glavni turnir žrebna lista'!$A$7:$R$38,4)))</f>
        <v/>
      </c>
      <c r="G23" s="299"/>
      <c r="H23" s="299" t="str">
        <f>IF($D23="","",VLOOKUP($D23,'[1]m glavni turnir žrebna lista'!$A$7:$R$38,5))</f>
        <v/>
      </c>
      <c r="I23" s="301" t="str">
        <f>IF($D23="","",VLOOKUP($D23,'[1]m glavni turnir žrebna lista'!$A$7:$R$38,14))</f>
        <v/>
      </c>
      <c r="J23" s="302"/>
      <c r="K23" s="303"/>
      <c r="L23" s="302"/>
      <c r="M23" s="336"/>
      <c r="N23" s="304"/>
      <c r="O23" s="343"/>
      <c r="P23" s="329" t="s">
        <v>243</v>
      </c>
      <c r="Q23" s="343"/>
      <c r="R23" s="308"/>
      <c r="U23" s="256" t="str">
        <f>IF($D23="","",VLOOKUP($D23,'[1]m glavni turnir žrebna lista'!$A$7:$R$38,2))</f>
        <v/>
      </c>
      <c r="V23" s="283">
        <v>17</v>
      </c>
      <c r="W23" s="283" t="str">
        <f>UPPER(IF($D39="","",VLOOKUP($D39,'[1]m glavni turnir žrebna lista'!$A$7:$R$38,3)))</f>
        <v/>
      </c>
      <c r="X23" s="283" t="str">
        <f>PROPER(IF($D39="","",VLOOKUP($D39,'[1]m glavni turnir žrebna lista'!$A$7:$R$38,4)))</f>
        <v/>
      </c>
      <c r="Y23" s="284" t="str">
        <f t="shared" si="0"/>
        <v/>
      </c>
      <c r="Z23" s="284" t="str">
        <f>IF(Y23="","",IF(AND($Q$63=1,U40=U39),30,IF(AND($Q$63=2,U40=U39),15,IF(AND($Q$63=3,U40=U39),10,""))))</f>
        <v/>
      </c>
      <c r="AA23" s="284" t="str">
        <f>IF(Z23="","",IF(AND($Q$63=1,U39=U40,U40=U42),60,IF(AND($Q$63=2,U39=U40,U40=U42),30,IF(AND($Q$63=3,U39=U40,U40=U42),20,""))))</f>
        <v/>
      </c>
      <c r="AB23" s="284" t="str">
        <f>IF(AA23="","",IF(AND($Q$63=1,U46=U42,U42=U40,U40=U39),120,IF(AND($Q$63=2,U46=U42,U42=U40,U40=U39),60,IF(AND($Q$63=3,U46=U42,U42=U40,U40=U39),40,""))))</f>
        <v/>
      </c>
      <c r="AC23" s="284" t="str">
        <f>IF(AB23="","",IF(AND($Q$63=1,$U$39=$U$40,$U$40=$U$42,$U$42=$U$46,$U$46=$U$54),120,IF(AND($Q$63=2,$U$39=$U$40,$U$40=$U$42,$U$42=$U$46,$U$46=$U$54),60,IF(AND($Q$63=3,$U$39=$U$40,$U$40=$U$42,$U$42=$U$46,$U$46=$U$54),40,""))))</f>
        <v/>
      </c>
      <c r="AD23" s="284" t="str">
        <f>IF(AC23="","",IF(AND($Q$63=1,$U$39=$U$40,$U$40=$U$42,$U$42=$U$46,$U$46=$U$54,$U$38=$U$54),120,IF(AND($Q$63=2,$U$39=$U$40,$U$40=$U$42,$U$42=$U$46,$U$46=$U$54,$U$38=$U$54),60,IF(AND($Q$63=3,$U$39=$U$40,$U$40=$U$42,$U$42=$U$46,$U$46=$U$54,$U$38=$U$54),40,""))))</f>
        <v/>
      </c>
      <c r="AE23" s="312">
        <f t="shared" si="1"/>
        <v>0</v>
      </c>
      <c r="AF23" s="262"/>
      <c r="AG23" s="313"/>
      <c r="AH23" s="313"/>
      <c r="AI23" s="313"/>
      <c r="AJ23" s="313"/>
    </row>
    <row r="24" spans="1:36" s="309" customFormat="1" ht="9.6" customHeight="1" x14ac:dyDescent="0.2">
      <c r="A24" s="314"/>
      <c r="B24" s="315"/>
      <c r="C24" s="315"/>
      <c r="D24" s="315"/>
      <c r="E24" s="316"/>
      <c r="F24" s="316"/>
      <c r="G24" s="317"/>
      <c r="H24" s="318" t="s">
        <v>28</v>
      </c>
      <c r="I24" s="319"/>
      <c r="J24" s="320" t="str">
        <f>UPPER(IF(OR(I24="a",I24="as"),E23,IF(OR(I24="b",I24="bs"),E25,)))</f>
        <v/>
      </c>
      <c r="K24" s="321">
        <f>IF(OR(I24="a",I24="as"),I23,IF(OR(I24="b",I24="bs"),I25,))</f>
        <v>0</v>
      </c>
      <c r="L24" s="302"/>
      <c r="M24" s="336"/>
      <c r="N24" s="304"/>
      <c r="O24" s="343"/>
      <c r="P24" s="304"/>
      <c r="Q24" s="343"/>
      <c r="R24" s="308"/>
      <c r="U24" s="256" t="str">
        <f>IF(OR(I24="a",I24="as"),C23,IF(OR(I24="b",I24="bs"),C25,""))</f>
        <v/>
      </c>
      <c r="V24" s="283">
        <v>18</v>
      </c>
      <c r="W24" s="337" t="str">
        <f>UPPER(IF($D41="","",VLOOKUP($D41,'[1]m glavni turnir žrebna lista'!$A$7:$R$38,3)))</f>
        <v/>
      </c>
      <c r="X24" s="337" t="str">
        <f>PROPER(IF($D41="","",VLOOKUP($D41,'[1]m glavni turnir žrebna lista'!$A$7:$R$38,4)))</f>
        <v/>
      </c>
      <c r="Y24" s="324" t="str">
        <f t="shared" si="0"/>
        <v/>
      </c>
      <c r="Z24" s="324" t="str">
        <f>IF(Y24="","",IF(AND($Q$63=1,U41=U40),30,IF(AND($Q$63=2,U41=U40),15,IF(AND($Q$63=3,U41=U40),10,""))))</f>
        <v/>
      </c>
      <c r="AA24" s="324" t="str">
        <f>IF(Z24="","",IF(AND($Q$63=1,U40=U41,U41=U42),60,IF(AND($Q$63=2,U40=U41,U41=U42),30,IF(AND($Q$63=3,U40=U41,U41=U42),20,""))))</f>
        <v/>
      </c>
      <c r="AB24" s="324" t="str">
        <f>IF(AA24="","",IF(AND($Q$63=1,U46=U42,U42=U40,U40=U41),120,IF(AND($Q$63=2,U46=U42,U42=U40,U40=U41),60,IF(AND($Q$63=3,U46=U42,U42=U40,U41=U40),40,""))))</f>
        <v/>
      </c>
      <c r="AC24" s="324" t="str">
        <f>IF(AB24="","",IF(AND($Q$63=1,$U$41=$U$40,$U$40=$U$42,$U$42=$U$46,$U$46=$U$54),120,IF(AND($Q$63=2,$U$41=$U$40,$U$40=$U$42,$U$42=$U$46,$U$46=$U$54),60,IF(AND($Q$63=3,$U$41=$U$40,$U$40=$U$42,$U$42=$U$46,$U$46=$U$54),40,""))))</f>
        <v/>
      </c>
      <c r="AD24" s="324" t="str">
        <f>IF(AC24="","",IF(AND($Q$63=1,$U$41=$U$40,$U$40=$U$42,$U$42=$U$46,$U$46=$U$54,$U$38=$U$54),120,IF(AND($Q$63=2,$U$41=$U$40,$U$40=$U$42,$U$42=$U$46,$U$46=$U$54,$U$38=$U$54),60,IF(AND($Q$63=3,$U$41=$U$40,$U$40=$U$42,$U$42=$U$46,$U$46=$U$54,$U$38=$U$54),40,""))))</f>
        <v/>
      </c>
      <c r="AE24" s="325">
        <f t="shared" si="1"/>
        <v>0</v>
      </c>
      <c r="AF24" s="262"/>
      <c r="AG24" s="313"/>
      <c r="AH24" s="313"/>
      <c r="AI24" s="313"/>
      <c r="AJ24" s="313"/>
    </row>
    <row r="25" spans="1:36" s="309" customFormat="1" ht="9.6" customHeight="1" x14ac:dyDescent="0.2">
      <c r="A25" s="314">
        <v>10</v>
      </c>
      <c r="B25" s="326" t="str">
        <f>IF($D25="","",VLOOKUP($D25,'[1]m glavni turnir žrebna lista'!$A$7:$R$38,17))</f>
        <v/>
      </c>
      <c r="C25" s="326" t="str">
        <f>IF($D25="","",VLOOKUP($D25,'[1]m glavni turnir žrebna lista'!$A$7:$R$38,2))</f>
        <v/>
      </c>
      <c r="D25" s="300"/>
      <c r="E25" s="327" t="str">
        <f>UPPER(IF($D25="","",VLOOKUP($D25,'[1]m glavni turnir žrebna lista'!$A$7:$R$38,3)))</f>
        <v/>
      </c>
      <c r="F25" s="327" t="str">
        <f>PROPER(IF($D25="","",VLOOKUP($D25,'[1]m glavni turnir žrebna lista'!$A$7:$R$38,4)))</f>
        <v/>
      </c>
      <c r="G25" s="327"/>
      <c r="H25" s="327" t="str">
        <f>IF($D25="","",VLOOKUP($D25,'[1]m glavni turnir žrebna lista'!$A$7:$R$38,5))</f>
        <v/>
      </c>
      <c r="I25" s="328" t="str">
        <f>IF($D25="","",VLOOKUP($D25,'[1]m glavni turnir žrebna lista'!$A$7:$R$38,14))</f>
        <v/>
      </c>
      <c r="J25" s="329"/>
      <c r="K25" s="330"/>
      <c r="L25" s="302"/>
      <c r="M25" s="336"/>
      <c r="N25" s="304"/>
      <c r="O25" s="343"/>
      <c r="P25" s="304"/>
      <c r="Q25" s="343"/>
      <c r="R25" s="308"/>
      <c r="U25" s="256" t="str">
        <f>IF($D25="","",VLOOKUP($D25,'[1]m glavni turnir žrebna lista'!$A$7:$R$38,2))</f>
        <v/>
      </c>
      <c r="V25" s="283">
        <v>19</v>
      </c>
      <c r="W25" s="283" t="str">
        <f>UPPER(IF($D43="","",VLOOKUP($D43,'[1]m glavni turnir žrebna lista'!$A$7:$R$38,3)))</f>
        <v/>
      </c>
      <c r="X25" s="283" t="str">
        <f>PROPER(IF($D43="","",VLOOKUP($D43,'[1]m glavni turnir žrebna lista'!$A$7:$R$38,4)))</f>
        <v/>
      </c>
      <c r="Y25" s="284" t="str">
        <f t="shared" si="0"/>
        <v/>
      </c>
      <c r="Z25" s="284" t="str">
        <f>IF(Y25="","",IF(AND($Q$63=1,U44=U43),30,IF(AND($Q$63=2,U44=U43),15,IF(AND($Q$63=3,U44=U43),10,""))))</f>
        <v/>
      </c>
      <c r="AA25" s="284" t="str">
        <f>IF(Z25="","",IF(AND($Q$63=1,U44=U42,U44=U43),60,IF(AND($Q$63=2,U42=U44,U44=U43),30,IF(AND($Q$63=3,U42=U44,U44=U43),20,""))))</f>
        <v/>
      </c>
      <c r="AB25" s="284" t="str">
        <f>IF(AA25="","",IF(AND($Q$63=1,U46=U42,U42=U44,U44=U43),120,IF(AND($Q$63=2,U46=U42,U42=U44,U44=U43),60,IF(AND($Q$63=3,U46=U42,U42=U44,U44=U43),40,""))))</f>
        <v/>
      </c>
      <c r="AC25" s="284" t="str">
        <f>IF(AB25="","",IF(AND($Q$63=1,$U$43=$U$44,$U$44=$U$42,$U$42=$U$46,$U$46=$U$54),120,IF(AND($Q$63=2,$U$43=$U$44,$U$44=$U$42,$U$42=$U$46,$U$46=$U$54),60,IF(AND($Q$63=3,$U$43=$U$44,$U$44=$U$42,$U$42=$U$46,$U$46=$U$54),40,""))))</f>
        <v/>
      </c>
      <c r="AD25" s="284" t="str">
        <f>IF(AC25="","",IF(AND($Q$63=1,$U$43=$U$44,$U$44=$U$42,$U$42=$U$46,$U$46=$U$54,$U$38=$U$54),120,IF(AND($Q$63=2,$U$43=$U$44,$U$44=$U$42,$U$42=$U$46,$U$46=$U$54,$U$38=$U$54),60,IF(AND($Q$63=3,$U$43=$U$44,$U$44=$U$42,$U$42=$U$46,$U$46=$U$54,$U$38=$U$54),40,""))))</f>
        <v/>
      </c>
      <c r="AE25" s="312">
        <f t="shared" si="1"/>
        <v>0</v>
      </c>
      <c r="AF25" s="262"/>
      <c r="AG25" s="313"/>
      <c r="AH25" s="313"/>
      <c r="AI25" s="313"/>
      <c r="AJ25" s="313"/>
    </row>
    <row r="26" spans="1:36" s="309" customFormat="1" ht="9.6" customHeight="1" x14ac:dyDescent="0.2">
      <c r="A26" s="314"/>
      <c r="B26" s="315"/>
      <c r="C26" s="315"/>
      <c r="D26" s="331"/>
      <c r="E26" s="316"/>
      <c r="F26" s="316"/>
      <c r="G26" s="317"/>
      <c r="H26" s="316"/>
      <c r="I26" s="332"/>
      <c r="J26" s="318" t="s">
        <v>28</v>
      </c>
      <c r="K26" s="333"/>
      <c r="L26" s="320"/>
      <c r="M26" s="334">
        <f>IF(OR(K26="a",K26="as"),K24,IF(OR(K26="b",K26="bs"),K28,))</f>
        <v>0</v>
      </c>
      <c r="N26" s="304"/>
      <c r="O26" s="343"/>
      <c r="P26" s="304"/>
      <c r="Q26" s="343"/>
      <c r="R26" s="308"/>
      <c r="U26" s="256" t="str">
        <f>IF(OR(K26="a",K26="as"),U24,IF(OR(K26="b",K26="bs"),U28,""))</f>
        <v/>
      </c>
      <c r="V26" s="283">
        <v>20</v>
      </c>
      <c r="W26" s="337" t="str">
        <f>UPPER(IF($D45="","",VLOOKUP($D45,'[1]m glavni turnir žrebna lista'!$A$7:$R$38,3)))</f>
        <v/>
      </c>
      <c r="X26" s="337" t="str">
        <f>PROPER(IF($D45="","",VLOOKUP($D45,'[1]m glavni turnir žrebna lista'!$A$7:$R$38,4)))</f>
        <v/>
      </c>
      <c r="Y26" s="324" t="str">
        <f t="shared" si="0"/>
        <v/>
      </c>
      <c r="Z26" s="324" t="str">
        <f>IF(Y26="","",IF(AND($Q$63=1,U45=U44),30,IF(AND($Q$63=2,U45=U44),15,IF(AND($Q$63=3,U45=U44),10,""))))</f>
        <v/>
      </c>
      <c r="AA26" s="324" t="str">
        <f>IF(Z26="","",IF(AND($Q$63=1,U45=U42,U45=U44),60,IF(AND($Q$63=2,U42=U45,U45=U44),30,IF(AND($Q$63=3,U42=U45,U45=U44),20,""))))</f>
        <v/>
      </c>
      <c r="AB26" s="324" t="str">
        <f>IF(AA26="","",IF(AND($Q$63=1,U46=U42,U42=U44,U45=U44),120,IF(AND($Q$63=2,U46=U42,U42=U44,U45=U44),60,IF(AND($Q$63=3,U46=U42,U42=U44,U45=U44),40,""))))</f>
        <v/>
      </c>
      <c r="AC26" s="324" t="str">
        <f>IF(AB26="","",IF(AND($Q$63=1,$U$45=$U$44,$U$44=$U$42,$U$42=$U$46,$U$46=$U$54),120,IF(AND($Q$63=2,$U$45=$U$44,$U$44=$U$42,$U$42=$U$46,$U$46=$U$54),60,IF(AND($Q$63=3,$U$45=$U$44,$U$44=$U$42,$U$42=$U$46,$U$46=$U$54),40,""))))</f>
        <v/>
      </c>
      <c r="AD26" s="324" t="str">
        <f>IF(AC26="","",IF(AND($Q$63=1,$U$45=$U$44,$U$44=$U$42,$U$42=$U$46,$U$46=$U$54,$U$38=$U$54),120,IF(AND($Q$63=2,$U$45=$U$44,$U$44=$U$42,$U$42=$U$46,$U$46=$U$54,$U$38=$U$54),60,IF(AND($Q$63=3,$U$45=$U$44,$U$44=$U$42,$U$42=$U$46,$U$46=$U$54,$U$38=$U$54),40,""))))</f>
        <v/>
      </c>
      <c r="AE26" s="325">
        <f t="shared" si="1"/>
        <v>0</v>
      </c>
      <c r="AF26" s="262"/>
      <c r="AG26" s="313"/>
      <c r="AH26" s="313"/>
      <c r="AI26" s="313"/>
      <c r="AJ26" s="313"/>
    </row>
    <row r="27" spans="1:36" s="309" customFormat="1" ht="9.6" customHeight="1" x14ac:dyDescent="0.2">
      <c r="A27" s="314">
        <v>11</v>
      </c>
      <c r="B27" s="326" t="str">
        <f>IF($D27="","",VLOOKUP($D27,'[1]m glavni turnir žrebna lista'!$A$7:$R$38,17))</f>
        <v/>
      </c>
      <c r="C27" s="326" t="str">
        <f>IF($D27="","",VLOOKUP($D27,'[1]m glavni turnir žrebna lista'!$A$7:$R$38,2))</f>
        <v/>
      </c>
      <c r="D27" s="300"/>
      <c r="E27" s="327" t="str">
        <f>UPPER(IF($D27="","",VLOOKUP($D27,'[1]m glavni turnir žrebna lista'!$A$7:$R$38,3)))</f>
        <v/>
      </c>
      <c r="F27" s="327" t="str">
        <f>PROPER(IF($D27="","",VLOOKUP($D27,'[1]m glavni turnir žrebna lista'!$A$7:$R$38,4)))</f>
        <v/>
      </c>
      <c r="G27" s="327"/>
      <c r="H27" s="327" t="str">
        <f>IF($D27="","",VLOOKUP($D27,'[1]m glavni turnir žrebna lista'!$A$7:$R$38,5))</f>
        <v/>
      </c>
      <c r="I27" s="301" t="str">
        <f>IF($D27="","",VLOOKUP($D27,'[1]m glavni turnir žrebna lista'!$A$7:$R$38,14))</f>
        <v/>
      </c>
      <c r="J27" s="302"/>
      <c r="K27" s="338"/>
      <c r="L27" s="329"/>
      <c r="M27" s="339"/>
      <c r="N27" s="304"/>
      <c r="O27" s="343"/>
      <c r="P27" s="304"/>
      <c r="Q27" s="343"/>
      <c r="R27" s="308"/>
      <c r="U27" s="256" t="str">
        <f>IF($D27="","",VLOOKUP($D27,'[1]m glavni turnir žrebna lista'!$A$7:$R$38,2))</f>
        <v/>
      </c>
      <c r="V27" s="283">
        <v>21</v>
      </c>
      <c r="W27" s="283" t="str">
        <f>UPPER(IF($D47="","",VLOOKUP($D47,'[1]m glavni turnir žrebna lista'!$A$7:$R$38,3)))</f>
        <v/>
      </c>
      <c r="X27" s="283" t="str">
        <f>PROPER(IF($D47="","",VLOOKUP($D47,'[1]m glavni turnir žrebna lista'!$A$7:$R$38,4)))</f>
        <v/>
      </c>
      <c r="Y27" s="284" t="str">
        <f t="shared" si="0"/>
        <v/>
      </c>
      <c r="Z27" s="284" t="str">
        <f>IF(Y27="","",IF(AND($Q$63=1,U48=U47),30,IF(AND($Q$63=2,U48=U47),15,IF(AND($Q$63=3,U48=U47),10,""))))</f>
        <v/>
      </c>
      <c r="AA27" s="284" t="str">
        <f>IF(Z27="","",IF(AND($Q$63=1,U50=U48,U48=U47),60,IF(AND($Q$63=2,U50=U48,U48=U47),30,IF(AND($Q$63=3,U50=U48,U48=U47),20,""))))</f>
        <v/>
      </c>
      <c r="AB27" s="284" t="str">
        <f>IF(AA27="","",IF(AND($Q$63=1,U46=U50,U50=U48,U48=U47),120,IF(AND($Q$63=2,U46=U50,U50=U48,U48=U47),60,IF(AND($Q$63=3,U46=U50,U50=U48,U48=U47),40,""))))</f>
        <v/>
      </c>
      <c r="AC27" s="284" t="str">
        <f>IF(AB27="","",IF(AND($Q$63=1,$U$47=$U$48,$U$48=$U$50,$U$50=$U$46,$U$46=$U$54),120,IF(AND($Q$63=2,$U$47=$U$48,$U$48=$U$50,$U$50=$U$46,$U$46=$U$54),60,IF(AND($Q$63=3,$U$47=$U$48,$U$48=$U$50,$U$50=$U$46,$U$46=$U$54),40,""))))</f>
        <v/>
      </c>
      <c r="AD27" s="284" t="str">
        <f>IF(AC27="","",IF(AND($Q$63=1,$U$47=$U$48,$U$48=$U$50,$U$50=$U$46,$U$46=$U$54,$U$38=$U$54),120,IF(AND($Q$63=2,$U$47=$U$48,$U$48=$U$50,$U$50=$U$46,$U$46=$U$54,$U$38=$U$54),60,IF(AND($Q$63=3,$U$47=$U$48,$U$48=$U$50,$U$50=$U$46,$U$46=$U$54,$U$38=$U$54),40,""))))</f>
        <v/>
      </c>
      <c r="AE27" s="312">
        <f t="shared" si="1"/>
        <v>0</v>
      </c>
      <c r="AF27" s="262"/>
      <c r="AG27" s="313"/>
      <c r="AH27" s="313"/>
      <c r="AI27" s="313"/>
      <c r="AJ27" s="313"/>
    </row>
    <row r="28" spans="1:36" s="309" customFormat="1" ht="9.6" customHeight="1" x14ac:dyDescent="0.2">
      <c r="A28" s="349"/>
      <c r="B28" s="315"/>
      <c r="C28" s="315"/>
      <c r="D28" s="331"/>
      <c r="E28" s="316"/>
      <c r="F28" s="316"/>
      <c r="G28" s="317"/>
      <c r="H28" s="318" t="s">
        <v>28</v>
      </c>
      <c r="I28" s="319"/>
      <c r="J28" s="320" t="str">
        <f>UPPER(IF(OR(I28="a",I28="as"),E27,IF(OR(I28="b",I28="bs"),E29,)))</f>
        <v/>
      </c>
      <c r="K28" s="340">
        <f>IF(OR(I28="a",I28="as"),I27,IF(OR(I28="b",I28="bs"),I29,))</f>
        <v>0</v>
      </c>
      <c r="L28" s="302"/>
      <c r="M28" s="339"/>
      <c r="N28" s="304"/>
      <c r="O28" s="343"/>
      <c r="P28" s="304"/>
      <c r="Q28" s="343"/>
      <c r="R28" s="308"/>
      <c r="U28" s="256" t="str">
        <f>IF(OR(I28="a",I28="as"),C27,IF(OR(I28="b",I28="bs"),C29,""))</f>
        <v/>
      </c>
      <c r="V28" s="283">
        <v>22</v>
      </c>
      <c r="W28" s="337" t="str">
        <f>UPPER(IF($D49="","",VLOOKUP($D49,'[1]m glavni turnir žrebna lista'!$A$7:$R$38,3)))</f>
        <v/>
      </c>
      <c r="X28" s="337" t="str">
        <f>PROPER(IF($D49="","",VLOOKUP($D49,'[1]m glavni turnir žrebna lista'!$A$7:$R$38,4)))</f>
        <v/>
      </c>
      <c r="Y28" s="324" t="str">
        <f t="shared" si="0"/>
        <v/>
      </c>
      <c r="Z28" s="324" t="str">
        <f>IF(Y28="","",IF(AND($Q$63=1,U49=U48),30,IF(AND($Q$63=2,U49=U48),15,IF(AND($Q$63=3,U49=U48),10,""))))</f>
        <v/>
      </c>
      <c r="AA28" s="324" t="str">
        <f>IF(Z28="","",IF(AND($Q$63=1,U50=U49,U49=U48),60,IF(AND($Q$63=2,U50=U49,U49=U48),30,IF(AND($Q$63=3,U50=U49,U49=U48),20,""))))</f>
        <v/>
      </c>
      <c r="AB28" s="324" t="str">
        <f>IF(AA28="","",IF(AND($Q$63=1,U46=U50,U50=U48,U49=U48),120,IF(AND($Q$63=2,U46=U50,U50=U48,U48=U49),60,IF(AND($Q$63=3,U46=U50,U50=U48,U49=U48),40,""))))</f>
        <v/>
      </c>
      <c r="AC28" s="324" t="str">
        <f>IF(AB28="","",IF(AND($Q$63=1,$U$49=$U$48,$U$48=$U$50,$U$50=$U$46,$U$46=$U$54),120,IF(AND($Q$63=2,$U$49=$U$48,$U$48=$U$50,$U$50=$U$46,$U$46=$U$54),60,IF(AND($Q$63=3,$U$49=$U$48,$U$48=$U$50,$U$50=$U$46,$U$46=$U$54),40,""))))</f>
        <v/>
      </c>
      <c r="AD28" s="324" t="str">
        <f>IF(AC28="","",IF(AND($Q$63=1,$U$49=$U$48,$U$48=$U$50,$U$50=$U$46,$U$46=$U$54,$U$38=$U$54),120,IF(AND($Q$63=2,$U$49=$U$48,$U$48=$U$50,$U$50=$U$46,$U$46=$U$54,$U$38=$U$54),60,IF(AND($Q$63=3,$U$49=$U$48,$U$48=$U$50,$U$50=$U$46,$U$46=$U$54,$U$38=$U$54),40,""))))</f>
        <v/>
      </c>
      <c r="AE28" s="325">
        <f t="shared" si="1"/>
        <v>0</v>
      </c>
      <c r="AF28" s="262"/>
      <c r="AG28" s="313"/>
      <c r="AH28" s="313"/>
      <c r="AI28" s="313"/>
      <c r="AJ28" s="313"/>
    </row>
    <row r="29" spans="1:36" s="309" customFormat="1" ht="9.6" customHeight="1" x14ac:dyDescent="0.2">
      <c r="A29" s="314">
        <v>12</v>
      </c>
      <c r="B29" s="326" t="str">
        <f>IF($D29="","",VLOOKUP($D29,'[1]m glavni turnir žrebna lista'!$A$7:$R$38,17))</f>
        <v/>
      </c>
      <c r="C29" s="326" t="str">
        <f>IF($D29="","",VLOOKUP($D29,'[1]m glavni turnir žrebna lista'!$A$7:$R$38,2))</f>
        <v/>
      </c>
      <c r="D29" s="300"/>
      <c r="E29" s="327" t="str">
        <f>UPPER(IF($D29="","",VLOOKUP($D29,'[1]m glavni turnir žrebna lista'!$A$7:$R$38,3)))</f>
        <v/>
      </c>
      <c r="F29" s="327" t="str">
        <f>PROPER(IF($D29="","",VLOOKUP($D29,'[1]m glavni turnir žrebna lista'!$A$7:$R$38,4)))</f>
        <v/>
      </c>
      <c r="G29" s="327"/>
      <c r="H29" s="327" t="str">
        <f>IF($D29="","",VLOOKUP($D29,'[1]m glavni turnir žrebna lista'!$A$7:$R$38,5))</f>
        <v/>
      </c>
      <c r="I29" s="328" t="str">
        <f>IF($D29="","",VLOOKUP($D29,'[1]m glavni turnir žrebna lista'!$A$7:$R$38,14))</f>
        <v/>
      </c>
      <c r="J29" s="329"/>
      <c r="K29" s="303">
        <f>IF(OR(I29="a",I29="as"),I28,IF(OR(I29="b",I29="bs"),I30,))</f>
        <v>0</v>
      </c>
      <c r="L29" s="302"/>
      <c r="M29" s="339"/>
      <c r="N29" s="304"/>
      <c r="O29" s="343"/>
      <c r="P29" s="304"/>
      <c r="Q29" s="343"/>
      <c r="R29" s="308"/>
      <c r="U29" s="256" t="str">
        <f>IF($D29="","",VLOOKUP($D29,'[1]m glavni turnir žrebna lista'!$A$7:$R$38,2))</f>
        <v/>
      </c>
      <c r="V29" s="283">
        <v>23</v>
      </c>
      <c r="W29" s="283" t="str">
        <f>UPPER(IF($D51="","",VLOOKUP($D51,'[1]m glavni turnir žrebna lista'!$A$7:$R$38,3)))</f>
        <v/>
      </c>
      <c r="X29" s="283" t="str">
        <f>PROPER(IF($D51="","",VLOOKUP($D51,'[1]m glavni turnir žrebna lista'!$A$7:$R$38,4)))</f>
        <v/>
      </c>
      <c r="Y29" s="284" t="str">
        <f t="shared" si="0"/>
        <v/>
      </c>
      <c r="Z29" s="284" t="str">
        <f>IF(Y29="","",IF(AND($Q$63=1,U52=U51),30,IF(AND($Q$63=2,U52=U51),15,IF(AND($Q$63=3,U52=U51),10,""))))</f>
        <v/>
      </c>
      <c r="AA29" s="284" t="str">
        <f>IF(Z29="","",IF(AND($Q$63=1,U51=U50,U50=U52),60,IF(AND($Q$63=2,U51=U50,U50=U52),30,IF(AND($Q$63=3,U51=U50,U50=U52),20,""))))</f>
        <v/>
      </c>
      <c r="AB29" s="284" t="str">
        <f>IF(AA29="","",IF(AND($Q$63=1,U46=U50,U50=U52,U52=U51),120,IF(AND($Q$63=2,U46=U50,U50=U52,U52=U51),60,IF(AND($Q$63=3,U46=U50,U50=U52,U52=U51),40,""))))</f>
        <v/>
      </c>
      <c r="AC29" s="284" t="str">
        <f>IF(AB29="","",IF(AND($Q$63=1,$U$51=$U$52,$U$52=$U$50,$U$50=$U$46,$U$46=$U$54),120,IF(AND($Q$63=2,$U$51=$U$52,$U$52=$U$50,$U$50=$U$46,$U$46=$U$54),60,IF(AND($Q$63=3,$U$51=$U$52,$U$52=$U$50,$U$50=$U$46,$U$46=$U$54),40,""))))</f>
        <v/>
      </c>
      <c r="AD29" s="284" t="str">
        <f>IF(AC29="","",IF(AND($Q$63=1,$U$51=$U$52,$U$52=$U$50,$U$50=$U$46,$U$46=$U$54,$U$38=$U$54),120,IF(AND($Q$63=2,$U$51=$U$52,$U$52=$U$50,$U$50=$U$46,$U$46=$U$54,$U$38=$U$54),60,IF(AND($Q$63=3,$U$51=$U$52,$U$52=$U$50,$U$50=$U$46,$U$46=$U$54,$U$38=$U$54),40,""))))</f>
        <v/>
      </c>
      <c r="AE29" s="312">
        <f t="shared" si="1"/>
        <v>0</v>
      </c>
      <c r="AF29" s="262"/>
      <c r="AG29" s="313"/>
      <c r="AH29" s="313"/>
      <c r="AI29" s="313"/>
      <c r="AJ29" s="313"/>
    </row>
    <row r="30" spans="1:36" s="309" customFormat="1" ht="9.6" customHeight="1" x14ac:dyDescent="0.2">
      <c r="A30" s="314"/>
      <c r="B30" s="315"/>
      <c r="C30" s="315"/>
      <c r="D30" s="331"/>
      <c r="E30" s="302"/>
      <c r="F30" s="302"/>
      <c r="G30" s="341"/>
      <c r="H30" s="342"/>
      <c r="I30" s="332"/>
      <c r="J30" s="302"/>
      <c r="K30" s="303"/>
      <c r="L30" s="318" t="s">
        <v>28</v>
      </c>
      <c r="M30" s="333" t="s">
        <v>239</v>
      </c>
      <c r="N30" s="320" t="str">
        <f>UPPER(IF(OR(M30="a",M30="as"),L26,IF(OR(M30="b",M30="bs"),L34,)))</f>
        <v>VUČKO IGOR</v>
      </c>
      <c r="O30" s="350">
        <f>IF(OR(M30="a",M30="as"),M26,IF(OR(M30="b",M30="bs"),M34,))</f>
        <v>0</v>
      </c>
      <c r="P30" s="304"/>
      <c r="Q30" s="343"/>
      <c r="R30" s="308"/>
      <c r="U30" s="256" t="str">
        <f>IF(OR(M30="a",M30="as"),U26,IF(OR(M30="b",M30="bs"),U34,""))</f>
        <v/>
      </c>
      <c r="V30" s="283">
        <v>24</v>
      </c>
      <c r="W30" s="337" t="str">
        <f>UPPER(IF($D53="","",VLOOKUP($D53,'[1]m glavni turnir žrebna lista'!$A$7:$R$38,3)))</f>
        <v/>
      </c>
      <c r="X30" s="337" t="str">
        <f>PROPER(IF($D53="","",VLOOKUP($D53,'[1]m glavni turnir žrebna lista'!$A$7:$R$38,4)))</f>
        <v/>
      </c>
      <c r="Y30" s="324" t="str">
        <f t="shared" si="0"/>
        <v/>
      </c>
      <c r="Z30" s="324" t="str">
        <f>IF(Y30="","",IF(AND($Q$63=1,U53=U52),30,IF(AND($Q$63=2,U53=U52),15,IF(AND($Q$63=3,U53=U52),10,""))))</f>
        <v/>
      </c>
      <c r="AA30" s="324" t="str">
        <f>IF(Z30="","",IF(AND($Q$63=1,U52=U50,U52=U53),60,IF(AND($Q$63=2,U52=U50,U52=U53),30,IF(AND($Q$63=3,U52=U50,U52=U53),20,""))))</f>
        <v/>
      </c>
      <c r="AB30" s="324" t="str">
        <f>IF(AA30="","",IF(AND($Q$63=1,U46=U50,U50=U52,U53=U52),120,IF(AND($Q$63=2,U46=U50,U50=U52,U53=U52),60,IF(AND($Q$63=3,U46=U50,U50=U52,U53=U52),40,""))))</f>
        <v/>
      </c>
      <c r="AC30" s="324" t="str">
        <f>IF(AB30="","",IF(AND($Q$63=1,$U$53=$U$52,$U$52=$U$50,$U$50=$U$46,$U$46=$U$54),120,IF(AND($Q$63=2,$U$53=$U$52,$U$52=$U$50,$U$50=$U$46,$U$46=$U$54),60,IF(AND($Q$63=3,$U$53=$U$52,$U$52=$U$50,$U$50=$U$46,$U$46=$U$54),40,""))))</f>
        <v/>
      </c>
      <c r="AD30" s="324" t="str">
        <f>IF(AC30="","",IF(AND($Q$63=1,$U$53=$U$52,$U$52=$U$50,$U$50=$U$46,$U$46=$U$54,$U$38=$U$54),120,IF(AND($Q$63=2,$U$53=$U$52,$U$52=$U$50,$U$50=$U$46,$U$46=$U$54,$U$38=$U$54),60,IF(AND($Q$63=3,$U$53=$U$52,$U$52=$U$50,$U$50=$U$46,$U$46=$U$54,$U$38=$U$54),40,""))))</f>
        <v/>
      </c>
      <c r="AE30" s="325">
        <f t="shared" si="1"/>
        <v>0</v>
      </c>
      <c r="AF30" s="262"/>
      <c r="AG30" s="313"/>
      <c r="AH30" s="313"/>
      <c r="AI30" s="313"/>
      <c r="AJ30" s="313"/>
    </row>
    <row r="31" spans="1:36" s="309" customFormat="1" ht="9.6" customHeight="1" x14ac:dyDescent="0.2">
      <c r="A31" s="314">
        <v>13</v>
      </c>
      <c r="B31" s="326" t="str">
        <f>IF($D31="","",VLOOKUP($D31,'[1]m glavni turnir žrebna lista'!$A$7:$R$38,17))</f>
        <v/>
      </c>
      <c r="C31" s="326" t="str">
        <f>IF($D31="","",VLOOKUP($D31,'[1]m glavni turnir žrebna lista'!$A$7:$R$38,2))</f>
        <v/>
      </c>
      <c r="D31" s="300"/>
      <c r="E31" s="327" t="str">
        <f>UPPER(IF($D31="","",VLOOKUP($D31,'[1]m glavni turnir žrebna lista'!$A$7:$R$38,3)))</f>
        <v/>
      </c>
      <c r="F31" s="327" t="str">
        <f>PROPER(IF($D31="","",VLOOKUP($D31,'[1]m glavni turnir žrebna lista'!$A$7:$R$38,4)))</f>
        <v/>
      </c>
      <c r="G31" s="327"/>
      <c r="H31" s="327" t="str">
        <f>IF($D31="","",VLOOKUP($D31,'[1]m glavni turnir žrebna lista'!$A$7:$R$38,5))</f>
        <v/>
      </c>
      <c r="I31" s="301" t="str">
        <f>IF($D31="","",VLOOKUP($D31,'[1]m glavni turnir žrebna lista'!$A$7:$R$38,14))</f>
        <v/>
      </c>
      <c r="J31" s="302"/>
      <c r="K31" s="303"/>
      <c r="L31" s="302"/>
      <c r="M31" s="339"/>
      <c r="N31" s="329"/>
      <c r="O31" s="305"/>
      <c r="P31" s="304"/>
      <c r="Q31" s="343"/>
      <c r="R31" s="308"/>
      <c r="U31" s="256" t="str">
        <f>IF($D31="","",VLOOKUP($D31,'[1]m glavni turnir žrebna lista'!$A$7:$R$38,2))</f>
        <v/>
      </c>
      <c r="V31" s="283">
        <v>25</v>
      </c>
      <c r="W31" s="283" t="str">
        <f>UPPER(IF($D55="","",VLOOKUP($D55,'[1]m glavni turnir žrebna lista'!$A$7:$R$38,3)))</f>
        <v/>
      </c>
      <c r="X31" s="283" t="str">
        <f>PROPER(IF($D55="","",VLOOKUP($D55,'[1]m glavni turnir žrebna lista'!$A$7:$R$38,4)))</f>
        <v/>
      </c>
      <c r="Y31" s="284" t="str">
        <f t="shared" si="0"/>
        <v/>
      </c>
      <c r="Z31" s="284" t="str">
        <f>IF(Y31="","",IF(AND($Q$63=1,U56=U55),30,IF(AND($Q$63=2,U56=U55),15,IF(AND($Q$63=3,U56=U55),10,""))))</f>
        <v/>
      </c>
      <c r="AA31" s="284" t="str">
        <f>IF(Z31="","",IF(AND($Q$63=1,U55=U56,U56=U58),60,IF(AND($Q$63=2,U55=U56,U56=U58),30,IF(AND($Q$63=3,U55=U56,U56=U58),20,""))))</f>
        <v/>
      </c>
      <c r="AB31" s="284" t="str">
        <f>IF(AA31="","",IF(AND($Q$63=1,U62=U58,U58=U56,U56=U55),120,IF(AND($Q$63=2,U62=U58,U58=U56,U56=U55),60,IF(AND($Q$63=3,U62=U58,U58=U56,U56=U55),40,""))))</f>
        <v/>
      </c>
      <c r="AC31" s="284" t="str">
        <f>IF(AB31="","",IF(AND($Q$63=1,$U$55=$U$56,$U$56=$U$58,$U$58=$U$62,$U$62=$U$54),120,IF(AND($Q$63=2,$U$55=$U$56,$U$56=$U$58,$U$58=$U$62,$U$62=$U$54),60,IF(AND($Q$63=3,$U$55=$U$56,$U$56=$U$58,$U$58=$U$62,$U$62=$U$54),40,""))))</f>
        <v/>
      </c>
      <c r="AD31" s="284" t="str">
        <f>IF(AC31="","",IF(AND($Q$63=1,$U$55=$U$56,$U$56=$U$58,$U$58=$U$62,$U$62=$U$54,$U$38=$U$54),120,IF(AND($Q$63=2,$U$55=$U$56,$U$56=$U$58,$U$58=$U$62,$U$62=$U$54,$U$38=$U$54),60,IF(AND($Q$63=3,$U$55=$U$56,$U$56=$U$58,$U$58=$U$62,$U$62=$U$54,$U$38=$U$54),40,""))))</f>
        <v/>
      </c>
      <c r="AE31" s="312">
        <f t="shared" si="1"/>
        <v>0</v>
      </c>
      <c r="AF31" s="262"/>
      <c r="AG31" s="313"/>
      <c r="AH31" s="313"/>
      <c r="AI31" s="313"/>
      <c r="AJ31" s="313"/>
    </row>
    <row r="32" spans="1:36" s="309" customFormat="1" ht="9.6" customHeight="1" x14ac:dyDescent="0.2">
      <c r="A32" s="314"/>
      <c r="B32" s="315"/>
      <c r="C32" s="315"/>
      <c r="D32" s="331"/>
      <c r="E32" s="316"/>
      <c r="F32" s="316"/>
      <c r="G32" s="317"/>
      <c r="H32" s="318" t="s">
        <v>28</v>
      </c>
      <c r="I32" s="319"/>
      <c r="J32" s="320" t="str">
        <f>UPPER(IF(OR(I32="a",I32="as"),E31,IF(OR(I32="b",I32="bs"),E33,)))</f>
        <v/>
      </c>
      <c r="K32" s="321">
        <f>IF(OR(I32="a",I32="as"),I31,IF(OR(I32="b",I32="bs"),I33,))</f>
        <v>0</v>
      </c>
      <c r="L32" s="302"/>
      <c r="M32" s="339"/>
      <c r="N32" s="304"/>
      <c r="O32" s="305"/>
      <c r="P32" s="304"/>
      <c r="Q32" s="343"/>
      <c r="R32" s="308"/>
      <c r="U32" s="256" t="str">
        <f>IF(OR(I32="a",I32="as"),C31,IF(OR(I32="b",I32="bs"),C33,""))</f>
        <v/>
      </c>
      <c r="V32" s="283">
        <v>26</v>
      </c>
      <c r="W32" s="337" t="str">
        <f>UPPER(IF($D57="","",VLOOKUP($D57,'[1]m glavni turnir žrebna lista'!$A$7:$R$38,3)))</f>
        <v/>
      </c>
      <c r="X32" s="337" t="str">
        <f>PROPER(IF($D57="","",VLOOKUP($D57,'[1]m glavni turnir žrebna lista'!$A$7:$R$38,4)))</f>
        <v/>
      </c>
      <c r="Y32" s="324" t="str">
        <f t="shared" si="0"/>
        <v/>
      </c>
      <c r="Z32" s="324" t="str">
        <f>IF(Y32="","",IF(AND($Q$63=1,U57=U56),30,IF(AND($Q$63=2,U57=U56),15,IF(AND($Q$63=3,U57=U56),10,""))))</f>
        <v/>
      </c>
      <c r="AA32" s="324" t="str">
        <f>IF(Z32="","",IF(AND($Q$63=1,U56=U57,U57=U58),60,IF(AND($Q$63=2,U56=U57,U57=U58),30,IF(AND($Q$63=3,U56=U57,U57=U58),20,""))))</f>
        <v/>
      </c>
      <c r="AB32" s="324" t="str">
        <f>IF(AA32="","",IF(AND($Q$63=1,U62=U58,U58=U56,U56=U57),120,IF(AND($Q$63=2,U62=U58,U58=U56,U56=U57),60,IF(AND($Q$63=3,U62=U58,U58=U56,U56=U57),40,""))))</f>
        <v/>
      </c>
      <c r="AC32" s="324" t="str">
        <f>IF(AB32="","",IF(AND($Q$63=1,$U$57=$U$56,$U$56=$U$58,$U$58=$U$62,$U$62=$U$54),120,IF(AND($Q$63=2,$U$57=$U$56,$U$56=$U$58,$U$58=$U$62,$U$62=$U$54),60,IF(AND($Q$63=3,$U$57=$U$56,$U$56=$U$58,$U$58=$U$62,$U$62=$U$54),40,""))))</f>
        <v/>
      </c>
      <c r="AD32" s="324" t="str">
        <f>IF(AC32="","",IF(AND($Q$63=1,$U$57=$U$56,$U$56=$U$58,$U$58=$U$62,$U$62=$U$54,$U$38=$U$54),120,IF(AND($Q$63=2,$U$57=$U$56,$U$56=$U$58,$U$58=$U$62,$U$62=$U$54,$U$38=$U$54),60,IF(AND($Q$63=3,$U$57=$U$56,$U$56=$U$58,$U$58=$U$62,$U$62=$U$54,$U$38=$U$54),40,""))))</f>
        <v/>
      </c>
      <c r="AE32" s="325">
        <f t="shared" si="1"/>
        <v>0</v>
      </c>
      <c r="AF32" s="262"/>
      <c r="AG32" s="313"/>
      <c r="AH32" s="313"/>
      <c r="AI32" s="313"/>
      <c r="AJ32" s="313"/>
    </row>
    <row r="33" spans="1:36" s="309" customFormat="1" ht="9.6" customHeight="1" x14ac:dyDescent="0.2">
      <c r="A33" s="314">
        <v>14</v>
      </c>
      <c r="B33" s="326" t="str">
        <f>IF($D33="","",VLOOKUP($D33,'[1]m glavni turnir žrebna lista'!$A$7:$R$38,17))</f>
        <v/>
      </c>
      <c r="C33" s="326" t="str">
        <f>IF($D33="","",VLOOKUP($D33,'[1]m glavni turnir žrebna lista'!$A$7:$R$38,2))</f>
        <v/>
      </c>
      <c r="D33" s="300"/>
      <c r="E33" s="327" t="str">
        <f>UPPER(IF($D33="","",VLOOKUP($D33,'[1]m glavni turnir žrebna lista'!$A$7:$R$38,3)))</f>
        <v/>
      </c>
      <c r="F33" s="327" t="str">
        <f>PROPER(IF($D33="","",VLOOKUP($D33,'[1]m glavni turnir žrebna lista'!$A$7:$R$38,4)))</f>
        <v/>
      </c>
      <c r="G33" s="327"/>
      <c r="H33" s="327" t="str">
        <f>IF($D33="","",VLOOKUP($D33,'[1]m glavni turnir žrebna lista'!$A$7:$R$38,5))</f>
        <v/>
      </c>
      <c r="I33" s="328" t="str">
        <f>IF($D33="","",VLOOKUP($D33,'[1]m glavni turnir žrebna lista'!$A$7:$R$38,14))</f>
        <v/>
      </c>
      <c r="J33" s="329"/>
      <c r="K33" s="330"/>
      <c r="L33" s="302"/>
      <c r="M33" s="339"/>
      <c r="N33" s="304"/>
      <c r="O33" s="305"/>
      <c r="P33" s="304"/>
      <c r="Q33" s="343"/>
      <c r="R33" s="308"/>
      <c r="U33" s="256" t="str">
        <f>IF($D33="","",VLOOKUP($D33,'[1]m glavni turnir žrebna lista'!$A$7:$R$38,2))</f>
        <v/>
      </c>
      <c r="V33" s="283">
        <v>27</v>
      </c>
      <c r="W33" s="283" t="str">
        <f>UPPER(IF($D59="","",VLOOKUP($D59,'[1]m glavni turnir žrebna lista'!$A$7:$R$38,3)))</f>
        <v/>
      </c>
      <c r="X33" s="283" t="str">
        <f>PROPER(IF($D59="","",VLOOKUP($D59,'[1]m glavni turnir žrebna lista'!$A$7:$R$38,4)))</f>
        <v/>
      </c>
      <c r="Y33" s="284" t="str">
        <f t="shared" si="0"/>
        <v/>
      </c>
      <c r="Z33" s="284" t="str">
        <f>IF(Y33="","",IF(AND($Q$63=1,U60=U59),30,IF(AND($Q$63=2,U60=U59),15,IF(AND($Q$63=3,U60=U59),10,""))))</f>
        <v/>
      </c>
      <c r="AA33" s="284" t="str">
        <f>IF(Z33="","",IF(AND($Q$63=1,U60=U58,U58=U59),60,IF(AND($Q$63=2,U60=U58,U58=U59),30,IF(AND($Q$63=3,U60=U58,U58=U59),20,""))))</f>
        <v/>
      </c>
      <c r="AB33" s="284" t="str">
        <f>IF(AA33="","",IF(AND($Q$63=1,U62=U58,U58=U60,U60=U59),120,IF(AND($Q$63=2,U62=U58,U58=U60,U60=U59),60,IF(AND($Q$63=3,U62=U58,U58=U60,U60=U59),40,""))))</f>
        <v/>
      </c>
      <c r="AC33" s="284" t="str">
        <f>IF(AB33="","",IF(AND($Q$63=1,$U$59=$U$60,$U$60=$U$58,$U$58=$U$62,$U$62=$U$54),120,IF(AND($Q$63=2,$U$59=$U$60,$U$60=$U$58,$U$58=$U$62,$U$62=$U$54),60,IF(AND($Q$63=3,$U$59=$U$60,$U$60=$U$58,$U$58=$U$62,$U$62=$U$54),40,""))))</f>
        <v/>
      </c>
      <c r="AD33" s="284" t="str">
        <f>IF(AC33="","",IF(AND($Q$63=1,$U$59=$U$60,$U$60=$U$58,$U$58=$U$62,$U$62=$U$54,$U$38=$U$54),120,IF(AND($Q$63=2,$U$59=$U$60,$U$60=$U$58,$U$58=$U$62,$U$62=$U$54,$U$38=$U$54),60,IF(AND($Q$63=3,$U$59=$U$60,$U$60=$U$58,$U$58=$U$62,$U$62=$U$54,$U$38=$U$54),40,""))))</f>
        <v/>
      </c>
      <c r="AE33" s="312">
        <f t="shared" si="1"/>
        <v>0</v>
      </c>
      <c r="AF33" s="262"/>
      <c r="AG33" s="313"/>
      <c r="AH33" s="313"/>
      <c r="AI33" s="313"/>
      <c r="AJ33" s="313"/>
    </row>
    <row r="34" spans="1:36" s="309" customFormat="1" ht="9.6" customHeight="1" x14ac:dyDescent="0.2">
      <c r="A34" s="314"/>
      <c r="B34" s="315"/>
      <c r="C34" s="315"/>
      <c r="D34" s="331"/>
      <c r="E34" s="316"/>
      <c r="F34" s="316"/>
      <c r="G34" s="317"/>
      <c r="H34" s="302"/>
      <c r="I34" s="332"/>
      <c r="J34" s="318" t="s">
        <v>28</v>
      </c>
      <c r="K34" s="333"/>
      <c r="L34" s="320" t="s">
        <v>67</v>
      </c>
      <c r="M34" s="345">
        <f>IF(OR(K34="a",K34="as"),K32,IF(OR(K34="b",K34="bs"),K36,))</f>
        <v>0</v>
      </c>
      <c r="N34" s="304"/>
      <c r="O34" s="305"/>
      <c r="P34" s="304"/>
      <c r="Q34" s="343"/>
      <c r="R34" s="308"/>
      <c r="U34" s="256" t="str">
        <f>IF(OR(K34="a",K34="as"),U32,IF(OR(K34="b",K34="bs"),U36,""))</f>
        <v/>
      </c>
      <c r="V34" s="283">
        <v>28</v>
      </c>
      <c r="W34" s="337" t="str">
        <f>UPPER(IF($D61="","",VLOOKUP($D61,'[1]m glavni turnir žrebna lista'!$A$7:$R$38,3)))</f>
        <v/>
      </c>
      <c r="X34" s="337" t="str">
        <f>PROPER(IF($D61="","",VLOOKUP($D61,'[1]m glavni turnir žrebna lista'!$A$7:$R$38,4)))</f>
        <v/>
      </c>
      <c r="Y34" s="324" t="str">
        <f t="shared" si="0"/>
        <v/>
      </c>
      <c r="Z34" s="324" t="str">
        <f>IF(Y34="","",IF(AND($Q$63=1,U61=U60),30,IF(AND($Q$63=2,U61=U60),15,IF(AND($Q$63=3,U61=U60),10,""))))</f>
        <v/>
      </c>
      <c r="AA34" s="324" t="str">
        <f>IF(Z34="","",IF(AND($Q$63=1,U61=U58,U58=U60),60,IF(AND($Q$63=2,U61=U58,U58=U60),30,IF(AND($Q$63=3,U61=U58,U58=U60),20,""))))</f>
        <v/>
      </c>
      <c r="AB34" s="324" t="str">
        <f>IF(AA34="","",IF(AND($Q$63=1,U62=U58,U58=U60,U60=U61),120,IF(AND($Q$63=2,U62=U58,U58=U60,U60=U61),60,IF(AND($Q$63=3,U62=U58,U58=U60,U60=U61),40,""))))</f>
        <v/>
      </c>
      <c r="AC34" s="324" t="str">
        <f>IF(AB34="","",IF(AND($Q$63=1,$U$61=$U$60,$U$60=$U$58,$U$58=$U$62,$U$62=$U$54),120,IF(AND($Q$63=2,$U$61=$U$60,$U$60=$U$58,$U$58=$U$62,$U$62=$U$54),60,IF(AND($Q$63=3,$U$61=$U$60,$U$60=$U$58,$U$58=$U$62,$U$62=$U$54),40,""))))</f>
        <v/>
      </c>
      <c r="AD34" s="324" t="str">
        <f>IF(AC34="","",IF(AND($Q$63=1,$U$61=$U$60,$U$60=$U$58,$U$58=$U$62,$U$62=$U$54,$U$38=$U$54),120,IF(AND($Q$63=2,$U$61=$U$60,$U$60=$U$58,$U$58=$U$62,$U$62=$U$54,$U$38=$U$54),60,IF(AND($Q$63=3,$U$61=$U$60,$U$60=$U$58,$U$58=$U$62,$U$62=$U$54,$U$38=$U$54),40,""))))</f>
        <v/>
      </c>
      <c r="AE34" s="325">
        <f t="shared" si="1"/>
        <v>0</v>
      </c>
      <c r="AF34" s="262"/>
      <c r="AG34" s="313"/>
      <c r="AH34" s="313"/>
      <c r="AI34" s="313"/>
      <c r="AJ34" s="313"/>
    </row>
    <row r="35" spans="1:36" s="309" customFormat="1" ht="9.6" customHeight="1" x14ac:dyDescent="0.2">
      <c r="A35" s="314">
        <v>15</v>
      </c>
      <c r="B35" s="326" t="str">
        <f>IF($D35="","",VLOOKUP($D35,'[1]m glavni turnir žrebna lista'!$A$7:$R$38,17))</f>
        <v/>
      </c>
      <c r="C35" s="326" t="str">
        <f>IF($D35="","",VLOOKUP($D35,'[1]m glavni turnir žrebna lista'!$A$7:$R$38,2))</f>
        <v/>
      </c>
      <c r="D35" s="300"/>
      <c r="E35" s="327" t="str">
        <f>UPPER(IF($D35="","",VLOOKUP($D35,'[1]m glavni turnir žrebna lista'!$A$7:$R$38,3)))</f>
        <v/>
      </c>
      <c r="F35" s="327" t="str">
        <f>PROPER(IF($D35="","",VLOOKUP($D35,'[1]m glavni turnir žrebna lista'!$A$7:$R$38,4)))</f>
        <v/>
      </c>
      <c r="G35" s="327"/>
      <c r="H35" s="327" t="str">
        <f>IF($D35="","",VLOOKUP($D35,'[1]m glavni turnir žrebna lista'!$A$7:$R$38,5))</f>
        <v/>
      </c>
      <c r="I35" s="301" t="str">
        <f>IF($D35="","",VLOOKUP($D35,'[1]m glavni turnir žrebna lista'!$A$7:$R$38,14))</f>
        <v/>
      </c>
      <c r="J35" s="302"/>
      <c r="K35" s="338"/>
      <c r="L35" s="329"/>
      <c r="M35" s="336"/>
      <c r="N35" s="304"/>
      <c r="O35" s="305"/>
      <c r="P35" s="304"/>
      <c r="Q35" s="343"/>
      <c r="R35" s="308"/>
      <c r="U35" s="256" t="str">
        <f>IF($D35="","",VLOOKUP($D35,'[1]m glavni turnir žrebna lista'!$A$7:$R$38,2))</f>
        <v/>
      </c>
      <c r="V35" s="283">
        <v>29</v>
      </c>
      <c r="W35" s="283" t="str">
        <f>UPPER(IF($D63="","",VLOOKUP($D63,'[1]m glavni turnir žrebna lista'!$A$7:$R$38,3)))</f>
        <v/>
      </c>
      <c r="X35" s="283" t="str">
        <f>PROPER(IF($D63="","",VLOOKUP($D63,'[1]m glavni turnir žrebna lista'!$A$7:$R$38,4)))</f>
        <v/>
      </c>
      <c r="Y35" s="284" t="str">
        <f t="shared" si="0"/>
        <v/>
      </c>
      <c r="Z35" s="284" t="str">
        <f>IF(Y35="","",IF(AND($Q$63=1,U64=U63),30,IF(AND($Q$63=2,U64=U63),15,IF(AND($Q$63=3,U64=U63),10,""))))</f>
        <v/>
      </c>
      <c r="AA35" s="284" t="str">
        <f>IF(Z35="","",IF(AND($Q$63=1,U63=U64,U64=U66),60,IF(AND($Q$63=2,U63=U64,U64=U66),30,IF(AND($Q$63=3,U63=U64,U64=U66),20,""))))</f>
        <v/>
      </c>
      <c r="AB35" s="284" t="str">
        <f>IF(AA35="","",IF(AND($Q$63=1,U62=U66,U66=U64,U64=U63),120,IF(AND($Q$63=2,U62=U66,U66=U64,U64=U63),60,IF(AND($Q$63=3,U62=U66,U66=U64,U64=U63),40,""))))</f>
        <v/>
      </c>
      <c r="AC35" s="284" t="str">
        <f>IF(AB35="","",IF(AND($Q$63=1,$U$63=$U$64,$U$64=$U$66,$U$66=$U$62,$U$62=$U$54),120,IF(AND($Q$63=2,$U$63=$U$64,$U$64=$U$66,$U$66=$U$62,$U$62=$U$54),60,IF(AND($Q$63=3,$U$63=$U$64,$U$64=$U$66,$U$66=$U$62,$U$62=$U$54),40,""))))</f>
        <v/>
      </c>
      <c r="AD35" s="284" t="str">
        <f>IF(AC35="","",IF(AND($Q$63=1,$U$63=$U$64,$U$64=$U$66,$U$66=$U$62,$U$62=$U$54,$U$38=$U$54),120,IF(AND($Q$63=2,$U$63=$U$64,$U$64=$U$66,$U$66=$U$62,$U$62=$U$54,$U$38=$U$54),60,IF(AND($Q$63=3,$U$63=$U$64,$U$64=$U$66,$U$66=$U$62,$U$62=$U$54,$U$38=$U$54),40,""))))</f>
        <v/>
      </c>
      <c r="AE35" s="312">
        <f t="shared" si="1"/>
        <v>0</v>
      </c>
      <c r="AF35" s="262"/>
      <c r="AG35" s="313"/>
      <c r="AH35" s="313"/>
      <c r="AI35" s="313"/>
      <c r="AJ35" s="313"/>
    </row>
    <row r="36" spans="1:36" s="309" customFormat="1" ht="9.6" customHeight="1" x14ac:dyDescent="0.2">
      <c r="A36" s="314"/>
      <c r="B36" s="315"/>
      <c r="C36" s="315"/>
      <c r="D36" s="315"/>
      <c r="E36" s="316"/>
      <c r="F36" s="316"/>
      <c r="G36" s="317"/>
      <c r="H36" s="318" t="s">
        <v>28</v>
      </c>
      <c r="I36" s="319"/>
      <c r="J36" s="320" t="str">
        <f>UPPER(IF(OR(I36="a",I36="as"),E35,IF(OR(I36="b",I36="bs"),E37,)))</f>
        <v/>
      </c>
      <c r="K36" s="340">
        <f>IF(OR(I36="a",I36="as"),I35,IF(OR(I36="b",I36="bs"),I37,))</f>
        <v>0</v>
      </c>
      <c r="L36" s="302"/>
      <c r="M36" s="336"/>
      <c r="N36" s="304"/>
      <c r="O36" s="305"/>
      <c r="P36" s="304"/>
      <c r="Q36" s="343"/>
      <c r="R36" s="308"/>
      <c r="U36" s="256" t="str">
        <f>IF(OR(I36="a",I36="as"),C35,IF(OR(I36="b",I36="bs"),C37,""))</f>
        <v/>
      </c>
      <c r="V36" s="283">
        <v>30</v>
      </c>
      <c r="W36" s="337" t="str">
        <f>UPPER(IF($D65="","",VLOOKUP($D65,'[1]m glavni turnir žrebna lista'!$A$7:$R$38,3)))</f>
        <v/>
      </c>
      <c r="X36" s="337" t="str">
        <f>PROPER(IF($D65="","",VLOOKUP($D65,'[1]m glavni turnir žrebna lista'!$A$7:$R$38,4)))</f>
        <v/>
      </c>
      <c r="Y36" s="324" t="str">
        <f t="shared" si="0"/>
        <v/>
      </c>
      <c r="Z36" s="324" t="str">
        <f>IF(Y36="","",IF(AND($Q$63=1,U65=U64),30,IF(AND($Q$63=2,U65=U64),15,IF(AND($Q$63=3,U65=U64),10,""))))</f>
        <v/>
      </c>
      <c r="AA36" s="324" t="str">
        <f>IF(Z36="","",IF(AND($Q$63=1,U64=U65,U65=U66),60,IF(AND($Q$63=2,U64=U65,U65=U66),30,IF(AND($Q$63=3,U64=U65,U65=U66),20,""))))</f>
        <v/>
      </c>
      <c r="AB36" s="324" t="str">
        <f>IF(AA36="","",IF(AND($Q$63=1,U62=U66,U66=U64,U64=U65),120,IF(AND($Q$63=2,U62=U66,U66=U64,U64=U65),60,IF(AND($Q$63=3,U62=U66,U66=U64,U64=U65),40,""))))</f>
        <v/>
      </c>
      <c r="AC36" s="324" t="str">
        <f>IF(AB36="","",IF(AND($Q$63=1,$U$65=$U$64,$U$64=$U$66,$U$66=$U$62,$U$62=$U$54),120,IF(AND($Q$63=2,$U$65=$U$64,$U$64=$U$66,$U$66=$U$62,$U$62=$U$54),60,IF(AND($Q$63=3,$U$65=$U$64,$U$64=$U$66,$U$66=$U$62,$U$62=$U$54),40,""))))</f>
        <v/>
      </c>
      <c r="AD36" s="324" t="str">
        <f>IF(AC36="","",IF(AND($Q$63=1,$U$65=$U$64,$U$64=$U$66,$U$66=$U$62,$U$62=$U$54,$U$38=$U$54),120,IF(AND($Q$63=2,$U$65=$U$64,$U$64=$U$66,$U$66=$U$62,$U$62=$U$54,$U$38=$U$54),60,IF(AND($Q$63=3,$U$65=$U$64,$U$64=$U$66,$U$66=$U$62,$U$62=$U$54,$U$38=$U$54),40,""))))</f>
        <v/>
      </c>
      <c r="AE36" s="325">
        <f t="shared" si="1"/>
        <v>0</v>
      </c>
      <c r="AF36" s="262"/>
      <c r="AG36" s="313"/>
      <c r="AH36" s="313"/>
      <c r="AI36" s="313"/>
      <c r="AJ36" s="313"/>
    </row>
    <row r="37" spans="1:36" s="309" customFormat="1" ht="9.6" customHeight="1" x14ac:dyDescent="0.2">
      <c r="A37" s="298">
        <v>16</v>
      </c>
      <c r="B37" s="299" t="str">
        <f>IF($D37="","",VLOOKUP($D37,'[1]m glavni turnir žrebna lista'!$A$7:$R$38,17))</f>
        <v/>
      </c>
      <c r="C37" s="299" t="str">
        <f>IF($D37="","",VLOOKUP($D37,'[1]m glavni turnir žrebna lista'!$A$7:$R$38,2))</f>
        <v/>
      </c>
      <c r="D37" s="300"/>
      <c r="E37" s="299" t="s">
        <v>200</v>
      </c>
      <c r="F37" s="299" t="s">
        <v>212</v>
      </c>
      <c r="G37" s="299"/>
      <c r="H37" s="299" t="str">
        <f>IF($D37="","",VLOOKUP($D37,'[1]m glavni turnir žrebna lista'!$A$7:$R$38,5))</f>
        <v/>
      </c>
      <c r="I37" s="328" t="str">
        <f>IF($D37="","",VLOOKUP($D37,'[1]m glavni turnir žrebna lista'!$A$7:$R$38,14))</f>
        <v/>
      </c>
      <c r="J37" s="329"/>
      <c r="K37" s="303"/>
      <c r="L37" s="302"/>
      <c r="M37" s="336"/>
      <c r="N37" s="305"/>
      <c r="O37" s="305"/>
      <c r="P37" s="304"/>
      <c r="Q37" s="343"/>
      <c r="R37" s="308"/>
      <c r="U37" s="256" t="str">
        <f>IF($D37="","",VLOOKUP($D37,'[1]m glavni turnir žrebna lista'!$A$7:$R$38,2))</f>
        <v/>
      </c>
      <c r="V37" s="283">
        <v>31</v>
      </c>
      <c r="W37" s="283" t="str">
        <f>UPPER(IF($D67="","",VLOOKUP($D67,'[1]m glavni turnir žrebna lista'!$A$7:$R$38,3)))</f>
        <v/>
      </c>
      <c r="X37" s="283" t="str">
        <f>PROPER(IF($D67="","",VLOOKUP($D67,'[1]m glavni turnir žrebna lista'!$A$7:$R$38,4)))</f>
        <v/>
      </c>
      <c r="Y37" s="284" t="str">
        <f t="shared" si="0"/>
        <v/>
      </c>
      <c r="Z37" s="284" t="str">
        <f>IF(Y37="","",IF(AND($Q$63=1,U68=U67),30,IF(AND($Q$63=2,U68=U67),15,IF(AND($Q$63=3,U68=U67),10,""))))</f>
        <v/>
      </c>
      <c r="AA37" s="284" t="str">
        <f>IF(Z37="","",IF(AND($Q$63=1,U68=U66,U66=U67),60,IF(AND($Q$63=2,U68=U66,U66=U67),30,IF(AND($Q$63=3,U68=U66,U66=U67),20,""))))</f>
        <v/>
      </c>
      <c r="AB37" s="284" t="str">
        <f>IF(AA37="","",IF(AND($Q$63=1,U62=U66,U66=U68,U68=U67),120,IF(AND($Q$63=2,U62=U66,U66=U68,U68=U67),60,IF(AND($Q$63=3,U62=U66,U66=U68,U68=U67),40,""))))</f>
        <v/>
      </c>
      <c r="AC37" s="284" t="str">
        <f>IF(AB37="","",IF(AND($Q$63=1,$U$67=$U$68,$U$68=$U$66,$U$66=$U$62,$U$62=$U$54),120,IF(AND($Q$63=2,$U$67=$U$68,$U$68=$U$66,$U$66=$U$62,$U$62=$U$54),60,IF(AND($Q$63=3,$U$67=$U$68,$U$68=$U$66,$U$66=$U$62,$U$62=$U$54),40,""))))</f>
        <v/>
      </c>
      <c r="AD37" s="284" t="str">
        <f>IF(AC37="","",IF(AND($Q$63=1,$U$67=$U$68,$U$68=$U$66,$U$66=$U$62,$U$62=$U$54,$U$38=$U$54),120,IF(AND($Q$63=2,$U$67=$U$68,$U$68=$U$66,$U$66=$U$62,$U$62=$U$54,$U$38=$U$54),60,IF(AND($Q$63=3,$U$67=$U$68,$U$68=$U$66,$U$66=$U$62,$U$62=$U$54,$U$38=$U$54),40,""))))</f>
        <v/>
      </c>
      <c r="AE37" s="312">
        <f t="shared" si="1"/>
        <v>0</v>
      </c>
      <c r="AF37" s="262"/>
      <c r="AG37" s="313"/>
      <c r="AH37" s="313"/>
      <c r="AI37" s="313"/>
      <c r="AJ37" s="313"/>
    </row>
    <row r="38" spans="1:36" s="309" customFormat="1" ht="9.6" customHeight="1" x14ac:dyDescent="0.2">
      <c r="A38" s="314"/>
      <c r="B38" s="315"/>
      <c r="C38" s="315"/>
      <c r="D38" s="315"/>
      <c r="E38" s="316"/>
      <c r="F38" s="316"/>
      <c r="G38" s="317"/>
      <c r="H38" s="316"/>
      <c r="I38" s="332"/>
      <c r="J38" s="302"/>
      <c r="K38" s="303"/>
      <c r="L38" s="302"/>
      <c r="M38" s="336"/>
      <c r="N38" s="351" t="s">
        <v>25</v>
      </c>
      <c r="O38" s="352"/>
      <c r="P38" s="320" t="str">
        <f>UPPER(IF(OR(O39="a",O39="as"),P22,IF(OR(O39="b",O39="bs"),P54,)))</f>
        <v>ZULE TADEJ</v>
      </c>
      <c r="Q38" s="353"/>
      <c r="R38" s="308"/>
      <c r="U38" s="256" t="str">
        <f>IF(OR(O39="a",O39="as"),U22,IF(OR(O39="b",O39="bs"),U54,""))</f>
        <v/>
      </c>
      <c r="V38" s="283">
        <v>32</v>
      </c>
      <c r="W38" s="337" t="str">
        <f>UPPER(IF($D69="","",VLOOKUP($D69,'[1]m glavni turnir žrebna lista'!$A$7:$R$38,3)))</f>
        <v/>
      </c>
      <c r="X38" s="337" t="str">
        <f>PROPER(IF($D69="","",VLOOKUP($D69,'[1]m glavni turnir žrebna lista'!$A$7:$R$38,4)))</f>
        <v/>
      </c>
      <c r="Y38" s="324" t="str">
        <f t="shared" si="0"/>
        <v/>
      </c>
      <c r="Z38" s="324" t="str">
        <f>IF(Y38="","",IF(AND($Q$63=1,U69=U68),30,IF(AND($Q$63=2,U69=U68),15,IF(AND($Q$63=3,U69=U68),10,""))))</f>
        <v/>
      </c>
      <c r="AA38" s="324" t="str">
        <f>IF(Z38="","",IF(AND($Q$63=1,U69=U66,U66=U68),60,IF(AND($Q$63=2,U69=U66,U66=U68),30,IF(AND($Q$63=3,U69=U66,U66=U68),20,""))))</f>
        <v/>
      </c>
      <c r="AB38" s="324" t="str">
        <f>IF(AA38="","",IF(AND($Q$63=1,U62=U66,U66=U68,U68=U69),120,IF(AND($Q$63=2,U62=U66,U66=U68,U68=U69),60,IF(AND($Q$63=3,U62=U66,U66=U68,U68=U69),40,""))))</f>
        <v/>
      </c>
      <c r="AC38" s="324" t="str">
        <f>IF(AB38="","",IF(AND($Q$63=1,$U$69=$U$68,$U$68=$U$66,$U$66=$U$62,$U$62=$U$54),120,IF(AND($Q$63=2,$U$69=$U$68,$U$68=$U$66,$U$66=$U$62,$U$62=$U$54),60,IF(AND($Q$63=3,$U$69=$U$68,$U$68=$U$66,$U$66=$U$62,$U$62=$U$54),40,""))))</f>
        <v/>
      </c>
      <c r="AD38" s="324" t="str">
        <f>IF(AC38="","",IF(AND($Q$63=1,$U$69=$U$68,$U$68=$U$66,$U$66=$U$62,$U$62=$U$54,$U$38=$U$54),120,IF(AND($Q$63=2,$U$69=$U$68,$U$68=$U$66,$U$66=$U$62,$U$62=$U$54,$U$38=$U$54),60,IF(AND($Q$63=3,$U$69=$U$68,$U$68=$U$66,$U$66=$U$62,$U$62=$U$54,$U$38=$U$54),40,""))))</f>
        <v/>
      </c>
      <c r="AE38" s="325">
        <f t="shared" si="1"/>
        <v>0</v>
      </c>
      <c r="AF38" s="262"/>
      <c r="AG38" s="313"/>
      <c r="AH38" s="313"/>
      <c r="AI38" s="313"/>
      <c r="AJ38" s="313"/>
    </row>
    <row r="39" spans="1:36" s="309" customFormat="1" ht="9.6" customHeight="1" x14ac:dyDescent="0.2">
      <c r="A39" s="298">
        <v>17</v>
      </c>
      <c r="B39" s="299" t="str">
        <f>IF($D39="","",VLOOKUP($D39,'[1]m glavni turnir žrebna lista'!$A$7:$R$38,17))</f>
        <v/>
      </c>
      <c r="C39" s="299" t="str">
        <f>IF($D39="","",VLOOKUP($D39,'[1]m glavni turnir žrebna lista'!$A$7:$R$38,2))</f>
        <v/>
      </c>
      <c r="D39" s="300"/>
      <c r="E39" s="299" t="s">
        <v>163</v>
      </c>
      <c r="F39" s="299" t="s">
        <v>215</v>
      </c>
      <c r="G39" s="299"/>
      <c r="H39" s="299" t="str">
        <f>IF($D39="","",VLOOKUP($D39,'[1]m glavni turnir žrebna lista'!$A$7:$R$38,5))</f>
        <v/>
      </c>
      <c r="I39" s="301" t="str">
        <f>IF($D39="","",VLOOKUP($D39,'[1]m glavni turnir žrebna lista'!$A$7:$R$38,14))</f>
        <v/>
      </c>
      <c r="J39" s="302"/>
      <c r="K39" s="303"/>
      <c r="L39" s="302"/>
      <c r="M39" s="336"/>
      <c r="N39" s="318" t="s">
        <v>28</v>
      </c>
      <c r="O39" s="354" t="s">
        <v>245</v>
      </c>
      <c r="P39" s="329" t="s">
        <v>270</v>
      </c>
      <c r="Q39" s="343"/>
      <c r="R39" s="308"/>
      <c r="U39" s="256" t="str">
        <f>IF($D39="","",VLOOKUP($D39,'[1]m glavni turnir žrebna lista'!$A$7:$R$38,2))</f>
        <v/>
      </c>
      <c r="V39" s="313"/>
      <c r="W39" s="313"/>
      <c r="X39" s="313"/>
      <c r="Y39" s="260">
        <f>COUNTIF(Y7:Y38,"&gt;0")</f>
        <v>0</v>
      </c>
      <c r="Z39" s="260">
        <f t="shared" ref="Z39:AE39" si="2">COUNTIF(Z7:Z38,"&gt;0")</f>
        <v>0</v>
      </c>
      <c r="AA39" s="260">
        <f t="shared" si="2"/>
        <v>0</v>
      </c>
      <c r="AB39" s="260">
        <f t="shared" si="2"/>
        <v>0</v>
      </c>
      <c r="AC39" s="260">
        <f t="shared" si="2"/>
        <v>0</v>
      </c>
      <c r="AD39" s="260">
        <f t="shared" si="2"/>
        <v>0</v>
      </c>
      <c r="AE39" s="260">
        <f t="shared" si="2"/>
        <v>0</v>
      </c>
      <c r="AF39" s="262"/>
      <c r="AG39" s="313"/>
      <c r="AH39" s="313"/>
      <c r="AI39" s="313"/>
      <c r="AJ39" s="313"/>
    </row>
    <row r="40" spans="1:36" s="309" customFormat="1" ht="9.6" customHeight="1" x14ac:dyDescent="0.2">
      <c r="A40" s="314"/>
      <c r="B40" s="315"/>
      <c r="C40" s="315"/>
      <c r="D40" s="315"/>
      <c r="E40" s="316"/>
      <c r="F40" s="316"/>
      <c r="G40" s="317"/>
      <c r="H40" s="318" t="s">
        <v>28</v>
      </c>
      <c r="I40" s="319"/>
      <c r="J40" s="320" t="str">
        <f>UPPER(IF(OR(I40="a",I40="as"),E39,IF(OR(I40="b",I40="bs"),E41,)))</f>
        <v/>
      </c>
      <c r="K40" s="321">
        <f>IF(OR(I40="a",I40="as"),I39,IF(OR(I40="b",I40="bs"),I41,))</f>
        <v>0</v>
      </c>
      <c r="L40" s="302"/>
      <c r="M40" s="336"/>
      <c r="N40" s="304"/>
      <c r="O40" s="305"/>
      <c r="P40" s="304"/>
      <c r="Q40" s="343"/>
      <c r="R40" s="308"/>
      <c r="U40" s="256" t="str">
        <f>IF(OR(I40="a",I40="as"),C39,IF(OR(I40="b",I40="bs"),C41,""))</f>
        <v/>
      </c>
      <c r="V40" s="313"/>
      <c r="W40" s="313"/>
      <c r="X40" s="313"/>
      <c r="Y40" s="313"/>
      <c r="Z40" s="313"/>
      <c r="AA40" s="313"/>
      <c r="AB40" s="313"/>
      <c r="AC40" s="313"/>
      <c r="AD40" s="313"/>
      <c r="AE40" s="313"/>
      <c r="AF40" s="262"/>
      <c r="AG40" s="313"/>
      <c r="AH40" s="313"/>
      <c r="AI40" s="313"/>
      <c r="AJ40" s="313"/>
    </row>
    <row r="41" spans="1:36" s="309" customFormat="1" ht="9.6" customHeight="1" x14ac:dyDescent="0.2">
      <c r="A41" s="314">
        <v>18</v>
      </c>
      <c r="B41" s="326" t="str">
        <f>IF($D41="","",VLOOKUP($D41,'[1]m glavni turnir žrebna lista'!$A$7:$R$38,17))</f>
        <v/>
      </c>
      <c r="C41" s="326" t="str">
        <f>IF($D41="","",VLOOKUP($D41,'[1]m glavni turnir žrebna lista'!$A$7:$R$38,2))</f>
        <v/>
      </c>
      <c r="D41" s="300"/>
      <c r="E41" s="327" t="str">
        <f>UPPER(IF($D41="","",VLOOKUP($D41,'[1]m glavni turnir žrebna lista'!$A$7:$R$38,3)))</f>
        <v/>
      </c>
      <c r="F41" s="327" t="str">
        <f>PROPER(IF($D41="","",VLOOKUP($D41,'[1]m glavni turnir žrebna lista'!$A$7:$R$38,4)))</f>
        <v/>
      </c>
      <c r="G41" s="327"/>
      <c r="H41" s="327" t="str">
        <f>IF($D41="","",VLOOKUP($D41,'[1]m glavni turnir žrebna lista'!$A$7:$R$38,5))</f>
        <v/>
      </c>
      <c r="I41" s="328" t="str">
        <f>IF($D41="","",VLOOKUP($D41,'[1]m glavni turnir žrebna lista'!$A$7:$R$38,14))</f>
        <v/>
      </c>
      <c r="J41" s="329"/>
      <c r="K41" s="330"/>
      <c r="L41" s="302"/>
      <c r="M41" s="336"/>
      <c r="N41" s="304"/>
      <c r="O41" s="305"/>
      <c r="P41" s="304"/>
      <c r="Q41" s="343"/>
      <c r="R41" s="308"/>
      <c r="U41" s="256" t="str">
        <f>IF($D41="","",VLOOKUP($D41,'[1]m glavni turnir žrebna lista'!$A$7:$R$38,2))</f>
        <v/>
      </c>
      <c r="V41" s="589" t="s">
        <v>31</v>
      </c>
      <c r="W41" s="589"/>
      <c r="X41" s="589"/>
      <c r="Y41" s="589"/>
      <c r="Z41" s="589"/>
      <c r="AA41" s="355"/>
      <c r="AB41" s="355"/>
      <c r="AC41" s="355"/>
      <c r="AD41" s="355"/>
      <c r="AE41" s="356"/>
      <c r="AF41" s="357"/>
      <c r="AG41" s="358" t="s">
        <v>32</v>
      </c>
      <c r="AH41" s="357"/>
      <c r="AI41" s="357"/>
      <c r="AJ41" s="357"/>
    </row>
    <row r="42" spans="1:36" s="309" customFormat="1" ht="9.6" customHeight="1" x14ac:dyDescent="0.2">
      <c r="A42" s="314"/>
      <c r="B42" s="315"/>
      <c r="C42" s="315"/>
      <c r="D42" s="331"/>
      <c r="E42" s="316"/>
      <c r="F42" s="316"/>
      <c r="G42" s="317"/>
      <c r="H42" s="316"/>
      <c r="I42" s="332"/>
      <c r="J42" s="318" t="s">
        <v>28</v>
      </c>
      <c r="K42" s="333"/>
      <c r="L42" s="320" t="s">
        <v>68</v>
      </c>
      <c r="M42" s="334">
        <f>IF(OR(K42="a",K42="as"),K40,IF(OR(K42="b",K42="bs"),K44,))</f>
        <v>0</v>
      </c>
      <c r="N42" s="304"/>
      <c r="O42" s="305"/>
      <c r="P42" s="304"/>
      <c r="Q42" s="343"/>
      <c r="R42" s="308"/>
      <c r="U42" s="256" t="str">
        <f>IF(OR(K42="a",K42="as"),U40,IF(OR(K42="b",K42="bs"),U44,""))</f>
        <v/>
      </c>
      <c r="V42" s="357"/>
      <c r="W42" s="359"/>
      <c r="X42" s="360"/>
      <c r="Y42" s="355"/>
      <c r="Z42" s="355"/>
      <c r="AA42" s="355"/>
      <c r="AB42" s="355"/>
      <c r="AC42" s="355"/>
      <c r="AD42" s="355"/>
      <c r="AE42" s="356"/>
      <c r="AF42" s="357"/>
      <c r="AG42" s="357"/>
      <c r="AH42" s="357"/>
      <c r="AI42" s="357"/>
      <c r="AJ42" s="357"/>
    </row>
    <row r="43" spans="1:36" s="309" customFormat="1" ht="9.6" customHeight="1" x14ac:dyDescent="0.2">
      <c r="A43" s="314">
        <v>19</v>
      </c>
      <c r="B43" s="326" t="str">
        <f>IF($D43="","",VLOOKUP($D43,'[1]m glavni turnir žrebna lista'!$A$7:$R$38,17))</f>
        <v/>
      </c>
      <c r="C43" s="326" t="str">
        <f>IF($D43="","",VLOOKUP($D43,'[1]m glavni turnir žrebna lista'!$A$7:$R$38,2))</f>
        <v/>
      </c>
      <c r="D43" s="300"/>
      <c r="E43" s="327" t="str">
        <f>UPPER(IF($D43="","",VLOOKUP($D43,'[1]m glavni turnir žrebna lista'!$A$7:$R$38,3)))</f>
        <v/>
      </c>
      <c r="F43" s="327" t="str">
        <f>PROPER(IF($D43="","",VLOOKUP($D43,'[1]m glavni turnir žrebna lista'!$A$7:$R$38,4)))</f>
        <v/>
      </c>
      <c r="G43" s="327"/>
      <c r="H43" s="327" t="str">
        <f>IF($D43="","",VLOOKUP($D43,'[1]m glavni turnir žrebna lista'!$A$7:$R$38,5))</f>
        <v/>
      </c>
      <c r="I43" s="301" t="str">
        <f>IF($D43="","",VLOOKUP($D43,'[1]m glavni turnir žrebna lista'!$A$7:$R$38,14))</f>
        <v/>
      </c>
      <c r="J43" s="302"/>
      <c r="K43" s="338"/>
      <c r="L43" s="329"/>
      <c r="M43" s="339"/>
      <c r="N43" s="304"/>
      <c r="O43" s="305"/>
      <c r="P43" s="304"/>
      <c r="Q43" s="343"/>
      <c r="R43" s="308"/>
      <c r="U43" s="256" t="str">
        <f>IF($D43="","",VLOOKUP($D43,'[1]m glavni turnir žrebna lista'!$A$7:$R$38,2))</f>
        <v/>
      </c>
      <c r="V43" s="361" t="s">
        <v>21</v>
      </c>
      <c r="W43" s="359" t="s">
        <v>15</v>
      </c>
      <c r="X43" s="359" t="s">
        <v>16</v>
      </c>
      <c r="Y43" s="355" t="s">
        <v>22</v>
      </c>
      <c r="Z43" s="355" t="s">
        <v>23</v>
      </c>
      <c r="AA43" s="355" t="s">
        <v>18</v>
      </c>
      <c r="AB43" s="355" t="s">
        <v>19</v>
      </c>
      <c r="AC43" s="355" t="s">
        <v>20</v>
      </c>
      <c r="AD43" s="355"/>
      <c r="AE43" s="362" t="s">
        <v>26</v>
      </c>
      <c r="AF43" s="357"/>
      <c r="AG43" s="359" t="s">
        <v>15</v>
      </c>
      <c r="AH43" s="359" t="s">
        <v>16</v>
      </c>
      <c r="AI43" s="359" t="s">
        <v>6</v>
      </c>
      <c r="AJ43" s="358" t="s">
        <v>26</v>
      </c>
    </row>
    <row r="44" spans="1:36" s="309" customFormat="1" ht="9.6" customHeight="1" x14ac:dyDescent="0.2">
      <c r="A44" s="314"/>
      <c r="B44" s="315"/>
      <c r="C44" s="315"/>
      <c r="D44" s="331"/>
      <c r="E44" s="316"/>
      <c r="F44" s="316"/>
      <c r="G44" s="317"/>
      <c r="H44" s="318" t="s">
        <v>28</v>
      </c>
      <c r="I44" s="319"/>
      <c r="J44" s="320" t="str">
        <f>UPPER(IF(OR(I44="a",I44="as"),E43,IF(OR(I44="b",I44="bs"),E45,)))</f>
        <v/>
      </c>
      <c r="K44" s="340">
        <f>IF(OR(I44="a",I44="as"),I43,IF(OR(I44="b",I44="bs"),I45,))</f>
        <v>0</v>
      </c>
      <c r="L44" s="302"/>
      <c r="M44" s="339"/>
      <c r="N44" s="304"/>
      <c r="O44" s="305"/>
      <c r="P44" s="304"/>
      <c r="Q44" s="343"/>
      <c r="R44" s="308"/>
      <c r="S44" s="363"/>
      <c r="T44" s="364"/>
      <c r="U44" s="365" t="str">
        <f>IF(OR(I44="a",I44="as"),C43,IF(OR(I44="b",I44="bs"),C45,""))</f>
        <v/>
      </c>
      <c r="V44" s="359"/>
      <c r="W44" s="359"/>
      <c r="X44" s="359"/>
      <c r="Y44" s="355"/>
      <c r="Z44" s="355"/>
      <c r="AA44" s="355"/>
      <c r="AB44" s="355"/>
      <c r="AC44" s="355"/>
      <c r="AD44" s="355"/>
      <c r="AE44" s="366"/>
      <c r="AF44" s="357"/>
      <c r="AG44" s="357"/>
      <c r="AH44" s="357"/>
      <c r="AI44" s="357"/>
      <c r="AJ44" s="367"/>
    </row>
    <row r="45" spans="1:36" s="309" customFormat="1" ht="9.6" customHeight="1" x14ac:dyDescent="0.2">
      <c r="A45" s="314">
        <v>20</v>
      </c>
      <c r="B45" s="326" t="str">
        <f>IF($D45="","",VLOOKUP($D45,'[1]m glavni turnir žrebna lista'!$A$7:$R$38,17))</f>
        <v/>
      </c>
      <c r="C45" s="326" t="str">
        <f>IF($D45="","",VLOOKUP($D45,'[1]m glavni turnir žrebna lista'!$A$7:$R$38,2))</f>
        <v/>
      </c>
      <c r="D45" s="300"/>
      <c r="E45" s="327" t="str">
        <f>UPPER(IF($D45="","",VLOOKUP($D45,'[1]m glavni turnir žrebna lista'!$A$7:$R$38,3)))</f>
        <v/>
      </c>
      <c r="F45" s="327" t="str">
        <f>PROPER(IF($D45="","",VLOOKUP($D45,'[1]m glavni turnir žrebna lista'!$A$7:$R$38,4)))</f>
        <v/>
      </c>
      <c r="G45" s="327"/>
      <c r="H45" s="327" t="str">
        <f>IF($D45="","",VLOOKUP($D45,'[1]m glavni turnir žrebna lista'!$A$7:$R$38,5))</f>
        <v/>
      </c>
      <c r="I45" s="328" t="str">
        <f>IF($D45="","",VLOOKUP($D45,'[1]m glavni turnir žrebna lista'!$A$7:$R$38,14))</f>
        <v/>
      </c>
      <c r="J45" s="329"/>
      <c r="K45" s="303"/>
      <c r="L45" s="302"/>
      <c r="M45" s="339"/>
      <c r="N45" s="304"/>
      <c r="O45" s="305"/>
      <c r="P45" s="304"/>
      <c r="Q45" s="343"/>
      <c r="R45" s="308"/>
      <c r="S45" s="364"/>
      <c r="T45" s="364"/>
      <c r="U45" s="365" t="str">
        <f>IF($D45="","",VLOOKUP($D45,'[1]m glavni turnir žrebna lista'!$A$7:$R$38,2))</f>
        <v/>
      </c>
      <c r="V45" s="359">
        <v>1</v>
      </c>
      <c r="W45" s="368" t="str">
        <f>UPPER(IF($D$7="","",VLOOKUP($D$7,'[1]m glavni turnir žrebna lista'!$A$7:$R$38,3)))</f>
        <v/>
      </c>
      <c r="X45" s="359" t="str">
        <f>PROPER(IF($D$7="","",VLOOKUP($D$7,'[1]m glavni turnir žrebna lista'!$A$7:$R$38,4)))</f>
        <v/>
      </c>
      <c r="Y45" s="369" t="str">
        <f>IF($W$45="","",IF($U$7&lt;&gt;$U$8,"",IF($J$9="bb",1,IF($J$9="","0",$I$9))))</f>
        <v/>
      </c>
      <c r="Z45" s="355" t="str">
        <f>IF($W$45="","",IF($U$10&lt;&gt;$U$7,"",IF($L$11="bb",1,IF($L$11="","0",$K$12))))</f>
        <v/>
      </c>
      <c r="AA45" s="369" t="str">
        <f>IF($W$45="","",IF($U$14&lt;&gt;$U$7,"",IF($N$15="bb",1,IF($N$15="","0",$M$18))))</f>
        <v/>
      </c>
      <c r="AB45" s="369" t="str">
        <f>IF($W$45="","",IF($U$22&lt;&gt;$U$7,"",IF($P$23="bb",1,IF($P$23="","0",$O$30))))</f>
        <v/>
      </c>
      <c r="AC45" s="370" t="str">
        <f>IF($W$45="","",IF($U$38&lt;&gt;$U$7,"",IF($P$39="bb",1,IF($P$39="","0",$Q$54))))</f>
        <v/>
      </c>
      <c r="AD45" s="355"/>
      <c r="AE45" s="366">
        <f>IF($C$2="B turnir",SUM(Y45:AD45)*0.1,SUM(Y45:AD45))</f>
        <v>0</v>
      </c>
      <c r="AF45" s="357" t="str">
        <f>IF($C7="","",'m glavni 32 (2)'!$C$7)</f>
        <v/>
      </c>
      <c r="AG45" s="359" t="str">
        <f>UPPER(IF($D$7="","",VLOOKUP($D$7,'[1]m glavni turnir žrebna lista'!$A$7:$R$38,3)))</f>
        <v/>
      </c>
      <c r="AH45" s="359" t="str">
        <f>PROPER(IF($D$7="","",VLOOKUP($D$7,'[1]m glavni turnir žrebna lista'!$A$7:$R$38,4)))</f>
        <v/>
      </c>
      <c r="AI45" s="359" t="str">
        <f>UPPER(IF($D$7="","",VLOOKUP($D$7,'[1]m glavni turnir žrebna lista'!$A$7:$R$38,5)))</f>
        <v/>
      </c>
      <c r="AJ45" s="366">
        <f>SUM(AE7,AE45)</f>
        <v>0</v>
      </c>
    </row>
    <row r="46" spans="1:36" s="309" customFormat="1" ht="9.6" customHeight="1" x14ac:dyDescent="0.2">
      <c r="A46" s="314"/>
      <c r="B46" s="315"/>
      <c r="C46" s="315"/>
      <c r="D46" s="331"/>
      <c r="E46" s="302"/>
      <c r="F46" s="302"/>
      <c r="G46" s="341"/>
      <c r="H46" s="342"/>
      <c r="I46" s="332"/>
      <c r="J46" s="302"/>
      <c r="K46" s="303"/>
      <c r="L46" s="318" t="s">
        <v>28</v>
      </c>
      <c r="M46" s="333" t="s">
        <v>235</v>
      </c>
      <c r="N46" s="320" t="str">
        <f>UPPER(IF(OR(M46="a",M46="as"),L42,IF(OR(M46="b",M46="bs"),L50,)))</f>
        <v>SIRŠE IZIDOR</v>
      </c>
      <c r="O46" s="371">
        <f>IF(OR(M46="a",M46="as"),M42,IF(OR(M46="b",M46="bs"),M50,))</f>
        <v>0</v>
      </c>
      <c r="P46" s="304"/>
      <c r="Q46" s="343"/>
      <c r="R46" s="308"/>
      <c r="S46" s="372"/>
      <c r="T46" s="364"/>
      <c r="U46" s="365" t="str">
        <f>IF(OR(M46="a",M46="as"),U42,IF(OR(M46="b",M46="bs"),U50,""))</f>
        <v/>
      </c>
      <c r="V46" s="359">
        <v>2</v>
      </c>
      <c r="W46" s="359" t="str">
        <f>UPPER(IF($D$9="","",VLOOKUP($D$9,'[1]m glavni turnir žrebna lista'!$A$7:$R$38,3)))</f>
        <v/>
      </c>
      <c r="X46" s="359" t="str">
        <f>PROPER(IF($D$9="","",VLOOKUP($D$9,'[1]m glavni turnir žrebna lista'!$A$7:$R$38,4)))</f>
        <v/>
      </c>
      <c r="Y46" s="355" t="str">
        <f>IF(W46="","",IF($U$9&lt;&gt;$U$8,"",IF($J$9="bb",1,IF($J$9="","0",$I$7))))</f>
        <v/>
      </c>
      <c r="Z46" s="355" t="str">
        <f>IF($W$45="","",IF($U$10&lt;&gt;$U$9,"",IF($L$11="bb",1,IF($L$11="","0",$K$12))))</f>
        <v/>
      </c>
      <c r="AA46" s="355" t="str">
        <f>IF($W$45="","",IF($U$14&lt;&gt;$U$9,"",IF($N$15="bb",1,IF($N$15="","0",$M$18))))</f>
        <v/>
      </c>
      <c r="AB46" s="355" t="str">
        <f>IF($W$45="","",IF($U$22&lt;&gt;$U$9,"",IF($P$23="bb",1,IF($P$23="","0",$O$30))))</f>
        <v/>
      </c>
      <c r="AC46" s="355" t="str">
        <f>IF($W$45="","",IF($U$38&lt;&gt;$U$9,"",IF($P$39="bb",1,IF($P$39="","0",$Q$54))))</f>
        <v/>
      </c>
      <c r="AD46" s="355"/>
      <c r="AE46" s="366">
        <f t="shared" ref="AE46:AE76" si="3">IF($C$2="B turnir",SUM(Y46:AD46)*0.1,SUM(Y46:AD46))</f>
        <v>0</v>
      </c>
      <c r="AF46" s="357" t="str">
        <f>IF($C9="","",'m glavni 32 (2)'!$C$9)</f>
        <v/>
      </c>
      <c r="AG46" s="359" t="str">
        <f>UPPER(IF($D$9="","",VLOOKUP($D$9,'[1]m glavni turnir žrebna lista'!$A$7:$R$38,3)))</f>
        <v/>
      </c>
      <c r="AH46" s="359" t="str">
        <f>PROPER(IF($D$9="","",VLOOKUP($D$9,'[1]m glavni turnir žrebna lista'!$A$7:$R$38,4)))</f>
        <v/>
      </c>
      <c r="AI46" s="359" t="str">
        <f>UPPER(IF($D$9="","",VLOOKUP($D$9,'[1]m glavni turnir žrebna lista'!$A$7:$R$38,5)))</f>
        <v/>
      </c>
      <c r="AJ46" s="366">
        <f>SUM(AE8,AE46)</f>
        <v>0</v>
      </c>
    </row>
    <row r="47" spans="1:36" s="309" customFormat="1" ht="9.6" customHeight="1" x14ac:dyDescent="0.2">
      <c r="A47" s="314">
        <v>21</v>
      </c>
      <c r="B47" s="326" t="str">
        <f>IF($D47="","",VLOOKUP($D47,'[1]m glavni turnir žrebna lista'!$A$7:$R$38,17))</f>
        <v/>
      </c>
      <c r="C47" s="326" t="str">
        <f>IF($D47="","",VLOOKUP($D47,'[1]m glavni turnir žrebna lista'!$A$7:$R$38,2))</f>
        <v/>
      </c>
      <c r="D47" s="300"/>
      <c r="E47" s="327" t="str">
        <f>UPPER(IF($D47="","",VLOOKUP($D47,'[1]m glavni turnir žrebna lista'!$A$7:$R$38,3)))</f>
        <v/>
      </c>
      <c r="F47" s="327" t="str">
        <f>PROPER(IF($D47="","",VLOOKUP($D47,'[1]m glavni turnir žrebna lista'!$A$7:$R$38,4)))</f>
        <v/>
      </c>
      <c r="G47" s="327"/>
      <c r="H47" s="327" t="str">
        <f>IF($D47="","",VLOOKUP($D47,'[1]m glavni turnir žrebna lista'!$A$7:$R$38,5))</f>
        <v/>
      </c>
      <c r="I47" s="301" t="str">
        <f>IF($D47="","",VLOOKUP($D47,'[1]m glavni turnir žrebna lista'!$A$7:$R$38,14))</f>
        <v/>
      </c>
      <c r="J47" s="302"/>
      <c r="K47" s="303"/>
      <c r="L47" s="302"/>
      <c r="M47" s="339"/>
      <c r="N47" s="329" t="s">
        <v>244</v>
      </c>
      <c r="O47" s="343"/>
      <c r="P47" s="304"/>
      <c r="Q47" s="343"/>
      <c r="R47" s="308"/>
      <c r="S47" s="373"/>
      <c r="T47" s="364"/>
      <c r="U47" s="365" t="str">
        <f>IF($D47="","",VLOOKUP($D47,'[1]m glavni turnir žrebna lista'!$A$7:$R$38,2))</f>
        <v/>
      </c>
      <c r="V47" s="359">
        <v>3</v>
      </c>
      <c r="W47" s="359" t="str">
        <f>UPPER(IF($D$11="","",VLOOKUP($D$11,'[1]m glavni turnir žrebna lista'!$A$7:$R$38,3)))</f>
        <v/>
      </c>
      <c r="X47" s="359" t="str">
        <f>PROPER(IF($D$11="","",VLOOKUP($D$11,'[1]m glavni turnir žrebna lista'!$A$7:$R$38,4)))</f>
        <v/>
      </c>
      <c r="Y47" s="355" t="str">
        <f>IF(W47="","",IF($U$11&lt;&gt;$U$12,"",IF($J$13="bb",1,IF($J$13="","0",$I$13))))</f>
        <v/>
      </c>
      <c r="Z47" s="355" t="str">
        <f>IF($W$45="","",IF($U$10&lt;&gt;$U$11,"",IF($L$11="bb",1,IF($L$11="","0",$K$8))))</f>
        <v/>
      </c>
      <c r="AA47" s="355" t="str">
        <f>IF($W$45="","",IF($U$14&lt;&gt;$U$11,"",IF($N$15="bb",1,IF($N$15="","0",$M$18))))</f>
        <v/>
      </c>
      <c r="AB47" s="355" t="str">
        <f>IF($W$45="","",IF($U$22&lt;&gt;$U11,"",IF($P$23="bb",1,IF($P$23="","0",$O$30))))</f>
        <v/>
      </c>
      <c r="AC47" s="355" t="str">
        <f>IF($W$45="","",IF($U$38&lt;&gt;$U$11,"",IF($P$39="bb",1,IF($P$39="","0",$Q$54))))</f>
        <v/>
      </c>
      <c r="AD47" s="355"/>
      <c r="AE47" s="366">
        <f t="shared" si="3"/>
        <v>0</v>
      </c>
      <c r="AF47" s="357" t="str">
        <f>IF($C11="","",'m glavni 32 (2)'!$C$11)</f>
        <v/>
      </c>
      <c r="AG47" s="359" t="str">
        <f>UPPER(IF($D$11="","",VLOOKUP($D$11,'[1]m glavni turnir žrebna lista'!$A$7:$R$38,3)))</f>
        <v/>
      </c>
      <c r="AH47" s="359" t="str">
        <f>PROPER(IF($D$11="","",VLOOKUP($D$11,'[1]m glavni turnir žrebna lista'!$A$7:$R$38,4)))</f>
        <v/>
      </c>
      <c r="AI47" s="359" t="str">
        <f>UPPER(IF($D$11="","",VLOOKUP($D$11,'[1]m glavni turnir žrebna lista'!$A$7:$R$38,5)))</f>
        <v/>
      </c>
      <c r="AJ47" s="366">
        <f t="shared" ref="AJ47:AJ76" si="4">SUM(AE9,AE47)</f>
        <v>0</v>
      </c>
    </row>
    <row r="48" spans="1:36" s="309" customFormat="1" ht="9.6" customHeight="1" x14ac:dyDescent="0.2">
      <c r="A48" s="314"/>
      <c r="B48" s="315"/>
      <c r="C48" s="315"/>
      <c r="D48" s="331"/>
      <c r="E48" s="316"/>
      <c r="F48" s="316"/>
      <c r="G48" s="317"/>
      <c r="H48" s="318" t="s">
        <v>28</v>
      </c>
      <c r="I48" s="319"/>
      <c r="J48" s="320" t="str">
        <f>UPPER(IF(OR(I48="a",I48="as"),E47,IF(OR(I48="b",I48="bs"),E49,)))</f>
        <v/>
      </c>
      <c r="K48" s="321">
        <f>IF(OR(I48="a",I48="as"),I47,IF(OR(I48="b",I48="bs"),I49,))</f>
        <v>0</v>
      </c>
      <c r="L48" s="302"/>
      <c r="M48" s="339"/>
      <c r="N48" s="304"/>
      <c r="O48" s="343"/>
      <c r="P48" s="304"/>
      <c r="Q48" s="343"/>
      <c r="R48" s="308"/>
      <c r="S48" s="373"/>
      <c r="T48" s="364"/>
      <c r="U48" s="365" t="str">
        <f>IF(OR(I48="a",I48="as"),C47,IF(OR(I48="b",I48="bs"),C49,""))</f>
        <v/>
      </c>
      <c r="V48" s="359">
        <v>4</v>
      </c>
      <c r="W48" s="359" t="str">
        <f>UPPER(IF($D$13="","",VLOOKUP($D$13,'[1]m glavni turnir žrebna lista'!$A$7:$R$38,3)))</f>
        <v/>
      </c>
      <c r="X48" s="359" t="str">
        <f>PROPER(IF($D$13="","",VLOOKUP($D$13,'[1]m glavni turnir žrebna lista'!$A$7:$R$38,4)))</f>
        <v/>
      </c>
      <c r="Y48" s="355" t="str">
        <f>IF(W48="","",IF($U$12&lt;&gt;$U$13,"",IF($J$13="bb",1,IF($J$13="","0",$I$11))))</f>
        <v/>
      </c>
      <c r="Z48" s="355" t="str">
        <f>IF($W$45="","",IF($U$10&lt;&gt;$U$13,"",IF($L$11="bb",1,IF($L$11="","0",$K$8))))</f>
        <v/>
      </c>
      <c r="AA48" s="355" t="str">
        <f>IF($W$45="","",IF($U$14&lt;&gt;$U$13,"",IF($N$15="bb",1,IF($N$15="","0",$M$18))))</f>
        <v/>
      </c>
      <c r="AB48" s="355" t="str">
        <f>IF($W$45="","",IF($U$22&lt;&gt;$U$13,"",IF($P$23="bb",1,IF($P$23="","0",$O$30))))</f>
        <v/>
      </c>
      <c r="AC48" s="355" t="str">
        <f>IF($W$45="","",IF($U$38&lt;&gt;$U$13,"",IF($P$39="bb",1,IF($P$39="","0",$Q$54))))</f>
        <v/>
      </c>
      <c r="AD48" s="355"/>
      <c r="AE48" s="366">
        <f t="shared" si="3"/>
        <v>0</v>
      </c>
      <c r="AF48" s="357" t="str">
        <f>IF($C13="","",'m glavni 32 (2)'!$C$13)</f>
        <v/>
      </c>
      <c r="AG48" s="359" t="str">
        <f>UPPER(IF($D$13="","",VLOOKUP($D$13,'[1]m glavni turnir žrebna lista'!$A$7:$R$38,3)))</f>
        <v/>
      </c>
      <c r="AH48" s="359" t="str">
        <f>PROPER(IF($D$13="","",VLOOKUP($D$13,'[1]m glavni turnir žrebna lista'!$A$7:$R$38,4)))</f>
        <v/>
      </c>
      <c r="AI48" s="359" t="str">
        <f>UPPER(IF($D$13="","",VLOOKUP($D$13,'[1]m glavni turnir žrebna lista'!$A$7:$R$38,5)))</f>
        <v/>
      </c>
      <c r="AJ48" s="366">
        <f t="shared" si="4"/>
        <v>0</v>
      </c>
    </row>
    <row r="49" spans="1:36" s="309" customFormat="1" ht="9.6" customHeight="1" x14ac:dyDescent="0.2">
      <c r="A49" s="314">
        <v>22</v>
      </c>
      <c r="B49" s="326" t="str">
        <f>IF($D49="","",VLOOKUP($D49,'[1]m glavni turnir žrebna lista'!$A$7:$R$38,17))</f>
        <v/>
      </c>
      <c r="C49" s="326" t="str">
        <f>IF($D49="","",VLOOKUP($D49,'[1]m glavni turnir žrebna lista'!$A$7:$R$38,2))</f>
        <v/>
      </c>
      <c r="D49" s="300"/>
      <c r="E49" s="327" t="str">
        <f>UPPER(IF($D49="","",VLOOKUP($D49,'[1]m glavni turnir žrebna lista'!$A$7:$R$38,3)))</f>
        <v/>
      </c>
      <c r="F49" s="327" t="str">
        <f>PROPER(IF($D49="","",VLOOKUP($D49,'[1]m glavni turnir žrebna lista'!$A$7:$R$38,4)))</f>
        <v/>
      </c>
      <c r="G49" s="327"/>
      <c r="H49" s="327" t="str">
        <f>IF($D49="","",VLOOKUP($D49,'[1]m glavni turnir žrebna lista'!$A$7:$R$38,5))</f>
        <v/>
      </c>
      <c r="I49" s="328" t="str">
        <f>IF($D49="","",VLOOKUP($D49,'[1]m glavni turnir žrebna lista'!$A$7:$R$38,14))</f>
        <v/>
      </c>
      <c r="J49" s="329"/>
      <c r="K49" s="330"/>
      <c r="L49" s="302"/>
      <c r="M49" s="339"/>
      <c r="N49" s="304"/>
      <c r="O49" s="343"/>
      <c r="P49" s="304"/>
      <c r="Q49" s="343"/>
      <c r="R49" s="308"/>
      <c r="S49" s="373"/>
      <c r="T49" s="364"/>
      <c r="U49" s="365" t="str">
        <f>IF($D49="","",VLOOKUP($D49,'[1]m glavni turnir žrebna lista'!$A$7:$R$38,2))</f>
        <v/>
      </c>
      <c r="V49" s="359">
        <v>5</v>
      </c>
      <c r="W49" s="359" t="str">
        <f>UPPER(IF($D$15="","",VLOOKUP($D$15,'[1]m glavni turnir žrebna lista'!$A$7:$R$38,3)))</f>
        <v/>
      </c>
      <c r="X49" s="359" t="str">
        <f>PROPER(IF($D$15="","",VLOOKUP($D$15,'[1]m glavni turnir žrebna lista'!$A$7:$R$38,4)))</f>
        <v/>
      </c>
      <c r="Y49" s="355" t="str">
        <f>IF(W49="","",IF($U$16&lt;&gt;$U$15,"",IF($J$17="bb",1,IF($J$17="","0",$I$17))))</f>
        <v/>
      </c>
      <c r="Z49" s="355" t="str">
        <f>IF($W$45="","",IF($U$18&lt;&gt;$U$15,"",IF($L$19="bb",1,IF($L$19="","0",$K$20))))</f>
        <v/>
      </c>
      <c r="AA49" s="355" t="str">
        <f>IF($W$45="","",IF($U$14&lt;&gt;$U$15,"",IF($N$15="bb",1,IF($N$15="","0",$M$10))))</f>
        <v/>
      </c>
      <c r="AB49" s="355" t="str">
        <f>IF($W$45="","",IF($U$22&lt;&gt;$U$15,"",IF($P$23="bb",1,IF($P$23="","0",$O$30))))</f>
        <v/>
      </c>
      <c r="AC49" s="355" t="str">
        <f>IF($W$45="","",IF($U$38&lt;&gt;$U$15,"",IF($P$39="bb",1,IF($P$39="","0",$Q$54))))</f>
        <v/>
      </c>
      <c r="AD49" s="355"/>
      <c r="AE49" s="366">
        <f t="shared" si="3"/>
        <v>0</v>
      </c>
      <c r="AF49" s="357" t="str">
        <f>IF($C15="","",'m glavni 32 (2)'!$C$15)</f>
        <v/>
      </c>
      <c r="AG49" s="359" t="str">
        <f>UPPER(IF($D$15="","",VLOOKUP($D$15,'[1]m glavni turnir žrebna lista'!$A$7:$R$38,3)))</f>
        <v/>
      </c>
      <c r="AH49" s="359" t="str">
        <f>PROPER(IF($D$15="","",VLOOKUP($D$15,'[1]m glavni turnir žrebna lista'!$A$7:$R$38,4)))</f>
        <v/>
      </c>
      <c r="AI49" s="359" t="str">
        <f>UPPER(IF($D$15="","",VLOOKUP($D$15,'[1]m glavni turnir žrebna lista'!$A$7:$R$38,5)))</f>
        <v/>
      </c>
      <c r="AJ49" s="366">
        <f t="shared" si="4"/>
        <v>0</v>
      </c>
    </row>
    <row r="50" spans="1:36" s="309" customFormat="1" ht="9.6" customHeight="1" x14ac:dyDescent="0.2">
      <c r="A50" s="314"/>
      <c r="B50" s="315"/>
      <c r="C50" s="315"/>
      <c r="D50" s="331"/>
      <c r="E50" s="316"/>
      <c r="F50" s="316"/>
      <c r="G50" s="317"/>
      <c r="H50" s="302"/>
      <c r="I50" s="332"/>
      <c r="J50" s="318" t="s">
        <v>28</v>
      </c>
      <c r="K50" s="333"/>
      <c r="L50" s="320" t="s">
        <v>69</v>
      </c>
      <c r="M50" s="345">
        <f>IF(OR(K50="a",K50="as"),K48,IF(OR(K50="b",K50="bs"),K52,))</f>
        <v>0</v>
      </c>
      <c r="N50" s="304"/>
      <c r="O50" s="343"/>
      <c r="P50" s="304"/>
      <c r="Q50" s="343"/>
      <c r="R50" s="308"/>
      <c r="S50" s="373"/>
      <c r="T50" s="364"/>
      <c r="U50" s="365" t="str">
        <f>IF(OR(K50="a",K50="as"),U48,IF(OR(K50="b",K50="bs"),U52,""))</f>
        <v/>
      </c>
      <c r="V50" s="359">
        <v>6</v>
      </c>
      <c r="W50" s="359" t="str">
        <f>UPPER(IF($D$17="","",VLOOKUP($D$17,'[1]m glavni turnir žrebna lista'!$A$7:$R$38,3)))</f>
        <v/>
      </c>
      <c r="X50" s="359" t="str">
        <f>PROPER(IF($D$17="","",VLOOKUP($D$17,'[1]m glavni turnir žrebna lista'!$A$7:$R$38,4)))</f>
        <v/>
      </c>
      <c r="Y50" s="355" t="str">
        <f>IF(W50="","",IF($U$16&lt;&gt;$U$17,"",IF($J$17="bb",1,IF($J$17="","0",$I$15))))</f>
        <v/>
      </c>
      <c r="Z50" s="355" t="str">
        <f>IF($W$45="","",IF($U$18&lt;&gt;$U$17,"",IF($L$19="bb",1,IF($L$19="","0",$K$20))))</f>
        <v/>
      </c>
      <c r="AA50" s="355" t="str">
        <f>IF($W$45="","",IF($U$14&lt;&gt;$U$17,"",IF($N$15="bb",1,IF($N$15="","0",$M$10))))</f>
        <v/>
      </c>
      <c r="AB50" s="355" t="str">
        <f>IF($W$45="","",IF($U$22&lt;&gt;$U$17,"",IF($P$23="bb",1,IF($P$23="","0",$O$30))))</f>
        <v/>
      </c>
      <c r="AC50" s="355" t="str">
        <f>IF($W$45="","",IF($U$38&lt;&gt;$U$17,"",IF($P$39="bb",1,IF($P$39="","0",$Q$54))))</f>
        <v/>
      </c>
      <c r="AD50" s="355"/>
      <c r="AE50" s="366">
        <f t="shared" si="3"/>
        <v>0</v>
      </c>
      <c r="AF50" s="357" t="str">
        <f>IF($C17="","",'m glavni 32 (2)'!$C$17)</f>
        <v/>
      </c>
      <c r="AG50" s="359" t="str">
        <f>UPPER(IF($D$17="","",VLOOKUP($D$17,'[1]m glavni turnir žrebna lista'!$A$7:$R$38,3)))</f>
        <v/>
      </c>
      <c r="AH50" s="359" t="str">
        <f>PROPER(IF($D$17="","",VLOOKUP($D$17,'[1]m glavni turnir žrebna lista'!$A$7:$R$38,4)))</f>
        <v/>
      </c>
      <c r="AI50" s="359" t="str">
        <f>UPPER(IF($D$17="","",VLOOKUP($D$17,'[1]m glavni turnir žrebna lista'!$A$7:$R$38,5)))</f>
        <v/>
      </c>
      <c r="AJ50" s="366">
        <f t="shared" si="4"/>
        <v>0</v>
      </c>
    </row>
    <row r="51" spans="1:36" s="309" customFormat="1" ht="9.6" customHeight="1" x14ac:dyDescent="0.2">
      <c r="A51" s="314">
        <v>23</v>
      </c>
      <c r="B51" s="326" t="str">
        <f>IF($D51="","",VLOOKUP($D51,'[1]m glavni turnir žrebna lista'!$A$7:$R$38,17))</f>
        <v/>
      </c>
      <c r="C51" s="326" t="str">
        <f>IF($D51="","",VLOOKUP($D51,'[1]m glavni turnir žrebna lista'!$A$7:$R$38,2))</f>
        <v/>
      </c>
      <c r="D51" s="300"/>
      <c r="E51" s="327" t="str">
        <f>UPPER(IF($D51="","",VLOOKUP($D51,'[1]m glavni turnir žrebna lista'!$A$7:$R$38,3)))</f>
        <v/>
      </c>
      <c r="F51" s="327" t="str">
        <f>PROPER(IF($D51="","",VLOOKUP($D51,'[1]m glavni turnir žrebna lista'!$A$7:$R$38,4)))</f>
        <v/>
      </c>
      <c r="G51" s="327"/>
      <c r="H51" s="327" t="str">
        <f>IF($D51="","",VLOOKUP($D51,'[1]m glavni turnir žrebna lista'!$A$7:$R$38,5))</f>
        <v/>
      </c>
      <c r="I51" s="301" t="str">
        <f>IF($D51="","",VLOOKUP($D51,'[1]m glavni turnir žrebna lista'!$A$7:$R$38,14))</f>
        <v/>
      </c>
      <c r="J51" s="302"/>
      <c r="K51" s="338"/>
      <c r="L51" s="329"/>
      <c r="M51" s="336"/>
      <c r="N51" s="304"/>
      <c r="O51" s="343"/>
      <c r="P51" s="304"/>
      <c r="Q51" s="343"/>
      <c r="R51" s="308"/>
      <c r="S51" s="373"/>
      <c r="T51" s="364"/>
      <c r="U51" s="365" t="str">
        <f>IF($D51="","",VLOOKUP($D51,'[1]m glavni turnir žrebna lista'!$A$7:$R$38,2))</f>
        <v/>
      </c>
      <c r="V51" s="359">
        <v>7</v>
      </c>
      <c r="W51" s="359" t="str">
        <f>UPPER(IF($D$19="","",VLOOKUP($D$19,'[1]m glavni turnir žrebna lista'!$A$7:$R$38,3)))</f>
        <v/>
      </c>
      <c r="X51" s="359" t="str">
        <f>PROPER(IF($D$19="","",VLOOKUP($D$19,'[1]m glavni turnir žrebna lista'!$A$7:$R$38,4)))</f>
        <v/>
      </c>
      <c r="Y51" s="355" t="str">
        <f>IF(W51="","",IF($U$20&lt;&gt;$U$19,"",IF($J$21="bb",1,IF($J$21="","0",$I$21))))</f>
        <v/>
      </c>
      <c r="Z51" s="355" t="str">
        <f>IF($W$45="","",IF($U$18&lt;&gt;$U$19,"",IF($L$19="bb",1,IF($L$19="","0",$K$16))))</f>
        <v/>
      </c>
      <c r="AA51" s="355" t="str">
        <f>IF($W$45="","",IF($U$14&lt;&gt;$U$19,"",IF($N$15="bb",1,IF($N$15="","0",$M$10))))</f>
        <v/>
      </c>
      <c r="AB51" s="355" t="str">
        <f>IF($W$45="","",IF($U$22&lt;&gt;$U$19,"",IF($P$23="bb",1,IF($P$23="","0",$O$30))))</f>
        <v/>
      </c>
      <c r="AC51" s="355" t="str">
        <f>IF($W$45="","",IF($U$38&lt;&gt;$U$19,"",IF($P$39="bb",1,IF($P$39="","0",$Q$54))))</f>
        <v/>
      </c>
      <c r="AD51" s="355"/>
      <c r="AE51" s="366">
        <f t="shared" si="3"/>
        <v>0</v>
      </c>
      <c r="AF51" s="357" t="str">
        <f>IF($C19="","",'m glavni 32 (2)'!$C$19)</f>
        <v/>
      </c>
      <c r="AG51" s="359" t="str">
        <f>UPPER(IF($D$19="","",VLOOKUP($D$19,'[1]m glavni turnir žrebna lista'!$A$7:$R$38,3)))</f>
        <v/>
      </c>
      <c r="AH51" s="359" t="str">
        <f>PROPER(IF($D$19="","",VLOOKUP($D$19,'[1]m glavni turnir žrebna lista'!$A$7:$R$38,4)))</f>
        <v/>
      </c>
      <c r="AI51" s="359" t="str">
        <f>UPPER(IF($D$19="","",VLOOKUP($D$19,'[1]m glavni turnir žrebna lista'!$A$7:$R$38,5)))</f>
        <v/>
      </c>
      <c r="AJ51" s="366">
        <f t="shared" si="4"/>
        <v>0</v>
      </c>
    </row>
    <row r="52" spans="1:36" s="309" customFormat="1" ht="9.6" customHeight="1" x14ac:dyDescent="0.2">
      <c r="A52" s="314"/>
      <c r="B52" s="315"/>
      <c r="C52" s="315"/>
      <c r="D52" s="315"/>
      <c r="E52" s="316"/>
      <c r="F52" s="316"/>
      <c r="G52" s="317"/>
      <c r="H52" s="318" t="s">
        <v>28</v>
      </c>
      <c r="I52" s="319"/>
      <c r="J52" s="320" t="str">
        <f>UPPER(IF(OR(I52="a",I52="as"),E51,IF(OR(I52="b",I52="bs"),E53,)))</f>
        <v/>
      </c>
      <c r="K52" s="340">
        <f>IF(OR(I52="a",I52="as"),I51,IF(OR(I52="b",I52="bs"),I53,))</f>
        <v>0</v>
      </c>
      <c r="L52" s="302"/>
      <c r="M52" s="336"/>
      <c r="N52" s="304"/>
      <c r="O52" s="343"/>
      <c r="P52" s="304"/>
      <c r="Q52" s="343"/>
      <c r="R52" s="308"/>
      <c r="S52" s="374"/>
      <c r="U52" s="375" t="str">
        <f>IF(OR(I52="a",I52="as"),C51,IF(OR(I52="b",I52="bs"),C53,""))</f>
        <v/>
      </c>
      <c r="V52" s="359">
        <v>8</v>
      </c>
      <c r="W52" s="359" t="str">
        <f>UPPER(IF($D$21="","",VLOOKUP($D$21,'[1]m glavni turnir žrebna lista'!$A$7:$R$38,3)))</f>
        <v/>
      </c>
      <c r="X52" s="359" t="str">
        <f>PROPER(IF($D$21="","",VLOOKUP($D$21,'[1]m glavni turnir žrebna lista'!$A$7:$R$38,4)))</f>
        <v/>
      </c>
      <c r="Y52" s="355" t="str">
        <f>IF(W52="","",IF($U$20&lt;&gt;$U$21,"",IF($J$21="bb",1,IF($J$21="","0",$I$19))))</f>
        <v/>
      </c>
      <c r="Z52" s="355" t="str">
        <f>IF($W$45="","",IF($U$18&lt;&gt;$U$21,"",IF($L$19="bb",1,IF($L$19="","0",$K$16))))</f>
        <v/>
      </c>
      <c r="AA52" s="355" t="str">
        <f>IF($W$45="","",IF($U$14&lt;&gt;$U$21,"",IF($N$15="bb",1,IF($N$15="","0",$M$10))))</f>
        <v/>
      </c>
      <c r="AB52" s="355" t="str">
        <f>IF($W$45="","",IF($U$22&lt;&gt;$U$21,"",IF($P$23="bb",1,IF($P$23="","0",$O$30))))</f>
        <v/>
      </c>
      <c r="AC52" s="355" t="str">
        <f>IF($W$45="","",IF($U$38&lt;&gt;$U$21,"",IF($P$39="bb",1,IF($P$39="","0",$Q$54))))</f>
        <v/>
      </c>
      <c r="AD52" s="355"/>
      <c r="AE52" s="366">
        <f t="shared" si="3"/>
        <v>0</v>
      </c>
      <c r="AF52" s="357" t="str">
        <f>IF($C21="","",'m glavni 32 (2)'!$C$21)</f>
        <v/>
      </c>
      <c r="AG52" s="359" t="str">
        <f>UPPER(IF($D$21="","",VLOOKUP($D$21,'[1]m glavni turnir žrebna lista'!$A$7:$R$38,3)))</f>
        <v/>
      </c>
      <c r="AH52" s="359" t="str">
        <f>PROPER(IF($D$21="","",VLOOKUP($D$21,'[1]m glavni turnir žrebna lista'!$A$7:$R$38,4)))</f>
        <v/>
      </c>
      <c r="AI52" s="359" t="str">
        <f>UPPER(IF($D$21="","",VLOOKUP($D$21,'[1]m glavni turnir žrebna lista'!$A$7:$R$38,5)))</f>
        <v/>
      </c>
      <c r="AJ52" s="366">
        <f t="shared" si="4"/>
        <v>0</v>
      </c>
    </row>
    <row r="53" spans="1:36" s="309" customFormat="1" ht="9.6" customHeight="1" x14ac:dyDescent="0.2">
      <c r="A53" s="298">
        <v>24</v>
      </c>
      <c r="B53" s="299" t="str">
        <f>IF($D53="","",VLOOKUP($D53,'[1]m glavni turnir žrebna lista'!$A$7:$R$38,17))</f>
        <v/>
      </c>
      <c r="C53" s="299" t="str">
        <f>IF($D53="","",VLOOKUP($D53,'[1]m glavni turnir žrebna lista'!$A$7:$R$38,2))</f>
        <v/>
      </c>
      <c r="D53" s="300"/>
      <c r="E53" s="299" t="s">
        <v>167</v>
      </c>
      <c r="F53" s="299" t="s">
        <v>216</v>
      </c>
      <c r="G53" s="299"/>
      <c r="H53" s="299" t="str">
        <f>IF($D53="","",VLOOKUP($D53,'[1]m glavni turnir žrebna lista'!$A$7:$R$38,5))</f>
        <v/>
      </c>
      <c r="I53" s="328" t="str">
        <f>IF($D53="","",VLOOKUP($D53,'[1]m glavni turnir žrebna lista'!$A$7:$R$38,14))</f>
        <v/>
      </c>
      <c r="J53" s="329"/>
      <c r="K53" s="303"/>
      <c r="L53" s="302"/>
      <c r="M53" s="336"/>
      <c r="N53" s="304"/>
      <c r="O53" s="343"/>
      <c r="P53" s="304"/>
      <c r="Q53" s="343"/>
      <c r="R53" s="308"/>
      <c r="S53" s="374"/>
      <c r="U53" s="256" t="str">
        <f>IF($D53="","",VLOOKUP($D53,'[1]m glavni turnir žrebna lista'!$A$7:$R$38,2))</f>
        <v/>
      </c>
      <c r="V53" s="359">
        <v>9</v>
      </c>
      <c r="W53" s="359" t="str">
        <f>UPPER(IF($D$23="","",VLOOKUP($D$23,'[1]m glavni turnir žrebna lista'!$A$7:$R$38,3)))</f>
        <v/>
      </c>
      <c r="X53" s="359" t="str">
        <f>PROPER(IF($D$23="","",VLOOKUP($D$23,'[1]m glavni turnir žrebna lista'!$A$7:$R$38,4)))</f>
        <v/>
      </c>
      <c r="Y53" s="355" t="str">
        <f>IF(W53="","",IF($U$24&lt;&gt;$U$23,"",IF($J$25="bb",1,IF($J$25="","0",$I$25))))</f>
        <v/>
      </c>
      <c r="Z53" s="355" t="str">
        <f>IF($W$45="","",IF($U$26&lt;&gt;$U$23,"",IF($L$27="bb",1,IF($L$27="","0",$K$28))))</f>
        <v/>
      </c>
      <c r="AA53" s="355" t="str">
        <f>IF($W$45="","",IF($U$30&lt;&gt;$U$23,"",IF($N$31="bb",1,IF($N$31="","0",$M$34))))</f>
        <v/>
      </c>
      <c r="AB53" s="355" t="str">
        <f>IF($W$45="","",IF($U$22&lt;&gt;$U$23,"",IF($P$23="bb",1,IF($P$23="","0",$O$14))))</f>
        <v/>
      </c>
      <c r="AC53" s="355" t="str">
        <f>IF($W$45="","",IF($U$38&lt;&gt;$U$23,"",IF($P$39="bb",1,IF($P$39="","0",$Q$54))))</f>
        <v/>
      </c>
      <c r="AD53" s="355"/>
      <c r="AE53" s="366">
        <f t="shared" si="3"/>
        <v>0</v>
      </c>
      <c r="AF53" s="357" t="str">
        <f>IF($C23="","",'m glavni 32 (2)'!$C$23)</f>
        <v/>
      </c>
      <c r="AG53" s="359" t="str">
        <f>UPPER(IF($D$23="","",VLOOKUP($D$23,'[1]m glavni turnir žrebna lista'!$A$7:$R$38,3)))</f>
        <v/>
      </c>
      <c r="AH53" s="359" t="str">
        <f>PROPER(IF($D$23="","",VLOOKUP($D$23,'[1]m glavni turnir žrebna lista'!$A$7:$R$38,4)))</f>
        <v/>
      </c>
      <c r="AI53" s="359" t="str">
        <f>UPPER(IF($D$23="","",VLOOKUP($D$23,'[1]m glavni turnir žrebna lista'!$A$7:$R$38,5)))</f>
        <v/>
      </c>
      <c r="AJ53" s="366">
        <f t="shared" si="4"/>
        <v>0</v>
      </c>
    </row>
    <row r="54" spans="1:36" s="309" customFormat="1" ht="9.6" customHeight="1" x14ac:dyDescent="0.2">
      <c r="A54" s="314"/>
      <c r="B54" s="315"/>
      <c r="C54" s="315"/>
      <c r="D54" s="315"/>
      <c r="E54" s="342"/>
      <c r="F54" s="342"/>
      <c r="G54" s="347"/>
      <c r="H54" s="342"/>
      <c r="I54" s="332"/>
      <c r="J54" s="302"/>
      <c r="K54" s="303"/>
      <c r="L54" s="302"/>
      <c r="M54" s="336"/>
      <c r="N54" s="318" t="s">
        <v>28</v>
      </c>
      <c r="O54" s="333" t="s">
        <v>245</v>
      </c>
      <c r="P54" s="320" t="str">
        <f>UPPER(IF(OR(O54="a",O54="as"),N46,IF(OR(O54="b",O54="bs"),N62,)))</f>
        <v>ZULE TADEJ</v>
      </c>
      <c r="Q54" s="350">
        <f>IF(OR(O54="a",O54="as"),O46,IF(OR(O54="b",O54="bs"),O62,))</f>
        <v>0</v>
      </c>
      <c r="R54" s="308"/>
      <c r="S54" s="374"/>
      <c r="U54" s="256" t="str">
        <f>IF(OR(O54="a",O54="as"),U46,IF(OR(O54="b",O54="bs"),U62,""))</f>
        <v/>
      </c>
      <c r="V54" s="359">
        <v>10</v>
      </c>
      <c r="W54" s="359" t="str">
        <f>UPPER(IF($D$25="","",VLOOKUP($D$25,'[1]m glavni turnir žrebna lista'!$A$7:$R$38,3)))</f>
        <v/>
      </c>
      <c r="X54" s="359" t="str">
        <f>PROPER(IF($D$25="","",VLOOKUP($D$25,'[1]m glavni turnir žrebna lista'!$A$7:$R$38,4)))</f>
        <v/>
      </c>
      <c r="Y54" s="355" t="str">
        <f>IF(W54="","",IF($U$24&lt;&gt;$U$25,"",IF($J$25="bb",1,IF($J$25="","0",$I$23))))</f>
        <v/>
      </c>
      <c r="Z54" s="355" t="str">
        <f>IF($W$45="","",IF($U$26&lt;&gt;$U$25,"",IF($L$27="bb",1,IF($L$27="","0",$K$28))))</f>
        <v/>
      </c>
      <c r="AA54" s="355" t="str">
        <f>IF($W$45="","",IF($U$30&lt;&gt;$U$25,"",IF($N$31="bb",1,IF($N$31="","0",$M$34))))</f>
        <v/>
      </c>
      <c r="AB54" s="355" t="str">
        <f>IF($W$45="","",IF($U$22&lt;&gt;$U$25,"",IF($P$23="bb",1,IF($P$23="","0",$O$14))))</f>
        <v/>
      </c>
      <c r="AC54" s="355" t="str">
        <f>IF($W$45="","",IF($U$38&lt;&gt;$U$25,"",IF($P$39="bb",1,IF($P$39="","0",$Q$54))))</f>
        <v/>
      </c>
      <c r="AD54" s="355"/>
      <c r="AE54" s="366">
        <f t="shared" si="3"/>
        <v>0</v>
      </c>
      <c r="AF54" s="357" t="str">
        <f>IF($C25="","",'m glavni 32 (2)'!$C$25)</f>
        <v/>
      </c>
      <c r="AG54" s="359" t="str">
        <f>UPPER(IF($D$25="","",VLOOKUP($D$25,'[1]m glavni turnir žrebna lista'!$A$7:$R$38,3)))</f>
        <v/>
      </c>
      <c r="AH54" s="359" t="str">
        <f>PROPER(IF($D$25="","",VLOOKUP($D$25,'[1]m glavni turnir žrebna lista'!$A$7:$R$38,4)))</f>
        <v/>
      </c>
      <c r="AI54" s="359" t="str">
        <f>UPPER(IF($D$25="","",VLOOKUP($D$25,'[1]m glavni turnir žrebna lista'!$A$7:$R$38,5)))</f>
        <v/>
      </c>
      <c r="AJ54" s="366">
        <f t="shared" si="4"/>
        <v>0</v>
      </c>
    </row>
    <row r="55" spans="1:36" s="309" customFormat="1" ht="9.6" customHeight="1" x14ac:dyDescent="0.2">
      <c r="A55" s="298">
        <v>25</v>
      </c>
      <c r="B55" s="299" t="str">
        <f>IF($D55="","",VLOOKUP($D55,'[1]m glavni turnir žrebna lista'!$A$7:$R$38,17))</f>
        <v/>
      </c>
      <c r="C55" s="299" t="str">
        <f>IF($D55="","",VLOOKUP($D55,'[1]m glavni turnir žrebna lista'!$A$7:$R$38,2))</f>
        <v/>
      </c>
      <c r="D55" s="300"/>
      <c r="E55" s="299" t="str">
        <f>UPPER(IF($D55="","",VLOOKUP($D55,'[1]m glavni turnir žrebna lista'!$A$7:$R$38,3)))</f>
        <v/>
      </c>
      <c r="F55" s="299" t="str">
        <f>PROPER(IF($D55="","",VLOOKUP($D55,'[1]m glavni turnir žrebna lista'!$A$7:$R$38,4)))</f>
        <v/>
      </c>
      <c r="G55" s="299"/>
      <c r="H55" s="299" t="str">
        <f>IF($D55="","",VLOOKUP($D55,'[1]m glavni turnir žrebna lista'!$A$7:$R$38,5))</f>
        <v/>
      </c>
      <c r="I55" s="301" t="str">
        <f>IF($D55="","",VLOOKUP($D55,'[1]m glavni turnir žrebna lista'!$A$7:$R$38,14))</f>
        <v/>
      </c>
      <c r="J55" s="302"/>
      <c r="K55" s="303"/>
      <c r="L55" s="302"/>
      <c r="M55" s="336"/>
      <c r="N55" s="304"/>
      <c r="O55" s="343"/>
      <c r="P55" s="329" t="s">
        <v>264</v>
      </c>
      <c r="Q55" s="305"/>
      <c r="R55" s="308"/>
      <c r="S55" s="374"/>
      <c r="U55" s="256" t="str">
        <f>IF($D55="","",VLOOKUP($D55,'[1]m glavni turnir žrebna lista'!$A$7:$R$38,2))</f>
        <v/>
      </c>
      <c r="V55" s="359">
        <v>11</v>
      </c>
      <c r="W55" s="359" t="str">
        <f>UPPER(IF($D$27="","",VLOOKUP($D$27,'[1]m glavni turnir žrebna lista'!$A$7:$R$38,3)))</f>
        <v/>
      </c>
      <c r="X55" s="359" t="str">
        <f>PROPER(IF($D$27="","",VLOOKUP($D$27,'[1]m glavni turnir žrebna lista'!$A$7:$R$38,4)))</f>
        <v/>
      </c>
      <c r="Y55" s="355" t="str">
        <f>IF(W55="","",IF($U$28&lt;&gt;$U$27,"",IF($J$29="bb",1,IF($J$29="","0",$I$29))))</f>
        <v/>
      </c>
      <c r="Z55" s="355" t="str">
        <f>IF($W$45="","",IF($U$26&lt;&gt;$U$27,"",IF($L$27="bb",1,IF($L$27="","0",$K$24))))</f>
        <v/>
      </c>
      <c r="AA55" s="355" t="str">
        <f>IF($W$45="","",IF($U$30&lt;&gt;$U$27,"",IF($N$31="bb",1,IF($N$31="","0",$M$34))))</f>
        <v/>
      </c>
      <c r="AB55" s="355" t="str">
        <f>IF($W$45="","",IF($U$22&lt;&gt;$U$27,"",IF($P$23="bb",1,IF($P$23="","0",$O$14))))</f>
        <v/>
      </c>
      <c r="AC55" s="355" t="str">
        <f>IF($W$45="","",IF($U$38&lt;&gt;$U$27,"",IF($P$39="bb",1,IF($P$39="","0",$Q$54))))</f>
        <v/>
      </c>
      <c r="AD55" s="355"/>
      <c r="AE55" s="366">
        <f t="shared" si="3"/>
        <v>0</v>
      </c>
      <c r="AF55" s="357" t="str">
        <f>IF($C27="","",'m glavni 32 (2)'!$C$27)</f>
        <v/>
      </c>
      <c r="AG55" s="359" t="str">
        <f>UPPER(IF($D$27="","",VLOOKUP($D$27,'[1]m glavni turnir žrebna lista'!$A$7:$R$38,3)))</f>
        <v/>
      </c>
      <c r="AH55" s="359" t="str">
        <f>PROPER(IF($D$27="","",VLOOKUP($D$27,'[1]m glavni turnir žrebna lista'!$A$7:$R$38,4)))</f>
        <v/>
      </c>
      <c r="AI55" s="359" t="str">
        <f>UPPER(IF($D$27="","",VLOOKUP($D$27,'[1]m glavni turnir žrebna lista'!$A$7:$R$38,5)))</f>
        <v/>
      </c>
      <c r="AJ55" s="366">
        <f t="shared" si="4"/>
        <v>0</v>
      </c>
    </row>
    <row r="56" spans="1:36" s="309" customFormat="1" ht="9.6" customHeight="1" x14ac:dyDescent="0.2">
      <c r="A56" s="314"/>
      <c r="B56" s="315"/>
      <c r="C56" s="315"/>
      <c r="D56" s="315"/>
      <c r="E56" s="316"/>
      <c r="F56" s="316"/>
      <c r="G56" s="317"/>
      <c r="H56" s="318" t="s">
        <v>28</v>
      </c>
      <c r="I56" s="319"/>
      <c r="J56" s="320" t="str">
        <f>UPPER(IF(OR(I56="a",I56="as"),E55,IF(OR(I56="b",I56="bs"),E57,)))</f>
        <v/>
      </c>
      <c r="K56" s="321">
        <f>IF(OR(I56="a",I56="as"),I55,IF(OR(I56="b",I56="bs"),I57,))</f>
        <v>0</v>
      </c>
      <c r="L56" s="302"/>
      <c r="M56" s="336"/>
      <c r="N56" s="304"/>
      <c r="O56" s="343"/>
      <c r="P56" s="304"/>
      <c r="Q56" s="305"/>
      <c r="R56" s="308"/>
      <c r="S56" s="374"/>
      <c r="U56" s="256" t="str">
        <f>IF(OR(I56="a",I56="as"),C55,IF(OR(I56="b",I56="bs"),C57,""))</f>
        <v/>
      </c>
      <c r="V56" s="359">
        <v>12</v>
      </c>
      <c r="W56" s="359" t="str">
        <f>UPPER(IF($D$29="","",VLOOKUP($D$29,'[1]m glavni turnir žrebna lista'!$A$7:$R$38,3)))</f>
        <v/>
      </c>
      <c r="X56" s="359" t="str">
        <f>PROPER(IF($D$29="","",VLOOKUP($D$29,'[1]m glavni turnir žrebna lista'!$A$7:$R$38,4)))</f>
        <v/>
      </c>
      <c r="Y56" s="355" t="str">
        <f>IF(W56="","",IF($U$28&lt;&gt;$U$29,"",IF($J$29="bb",1,IF($J$29="","0",$I$27))))</f>
        <v/>
      </c>
      <c r="Z56" s="355" t="str">
        <f>IF($W$45="","",IF($U$26&lt;&gt;$U$29,"",IF($L$27="bb",1,IF($L$27="","0",$K$24))))</f>
        <v/>
      </c>
      <c r="AA56" s="355" t="str">
        <f>IF($W$45="","",IF($U$30&lt;&gt;$U$29,"",IF($N$31="bb",1,IF($N$31="","0",$M$34))))</f>
        <v/>
      </c>
      <c r="AB56" s="355" t="str">
        <f>IF($W$45="","",IF($U$22&lt;&gt;$U$29,"",IF($P$23="bb",1,IF($P$23="","0",$O$14))))</f>
        <v/>
      </c>
      <c r="AC56" s="355" t="str">
        <f>IF($W$45="","",IF($U$38&lt;&gt;$U$29,"",IF($P$39="bb",1,IF($P$39="","0",$Q$54))))</f>
        <v/>
      </c>
      <c r="AD56" s="355"/>
      <c r="AE56" s="366">
        <f t="shared" si="3"/>
        <v>0</v>
      </c>
      <c r="AF56" s="357" t="str">
        <f>IF($C29="","",'m glavni 32 (2)'!$C$29)</f>
        <v/>
      </c>
      <c r="AG56" s="359" t="str">
        <f>UPPER(IF($D$29="","",VLOOKUP($D$29,'[1]m glavni turnir žrebna lista'!$A$7:$R$38,3)))</f>
        <v/>
      </c>
      <c r="AH56" s="359" t="str">
        <f>PROPER(IF($D$29="","",VLOOKUP($D$29,'[1]m glavni turnir žrebna lista'!$A$7:$R$38,4)))</f>
        <v/>
      </c>
      <c r="AI56" s="359" t="str">
        <f>UPPER(IF($D$29="","",VLOOKUP($D$29,'[1]m glavni turnir žrebna lista'!$A$7:$R$38,5)))</f>
        <v/>
      </c>
      <c r="AJ56" s="366">
        <f t="shared" si="4"/>
        <v>0</v>
      </c>
    </row>
    <row r="57" spans="1:36" s="309" customFormat="1" ht="9.6" customHeight="1" x14ac:dyDescent="0.2">
      <c r="A57" s="314">
        <v>26</v>
      </c>
      <c r="B57" s="326" t="str">
        <f>IF($D57="","",VLOOKUP($D57,'[1]m glavni turnir žrebna lista'!$A$7:$R$38,17))</f>
        <v/>
      </c>
      <c r="C57" s="326" t="str">
        <f>IF($D57="","",VLOOKUP($D57,'[1]m glavni turnir žrebna lista'!$A$7:$R$38,2))</f>
        <v/>
      </c>
      <c r="D57" s="300"/>
      <c r="E57" s="327" t="str">
        <f>UPPER(IF($D57="","",VLOOKUP($D57,'[1]m glavni turnir žrebna lista'!$A$7:$R$38,3)))</f>
        <v/>
      </c>
      <c r="F57" s="327" t="str">
        <f>PROPER(IF($D57="","",VLOOKUP($D57,'[1]m glavni turnir žrebna lista'!$A$7:$R$38,4)))</f>
        <v/>
      </c>
      <c r="G57" s="327"/>
      <c r="H57" s="327" t="str">
        <f>IF($D57="","",VLOOKUP($D57,'[1]m glavni turnir žrebna lista'!$A$7:$R$38,5))</f>
        <v/>
      </c>
      <c r="I57" s="328" t="str">
        <f>IF($D57="","",VLOOKUP($D57,'[1]m glavni turnir žrebna lista'!$A$7:$R$38,14))</f>
        <v/>
      </c>
      <c r="J57" s="329"/>
      <c r="K57" s="330"/>
      <c r="L57" s="302"/>
      <c r="M57" s="304"/>
      <c r="O57" s="343"/>
      <c r="P57" s="304"/>
      <c r="Q57" s="305"/>
      <c r="R57" s="308"/>
      <c r="S57" s="374"/>
      <c r="U57" s="256" t="str">
        <f>IF($D57="","",VLOOKUP($D57,'[1]m glavni turnir žrebna lista'!$A$7:$R$38,2))</f>
        <v/>
      </c>
      <c r="V57" s="359">
        <v>13</v>
      </c>
      <c r="W57" s="359" t="str">
        <f>UPPER(IF($D$31="","",VLOOKUP($D$31,'[1]m glavni turnir žrebna lista'!$A$7:$R$38,3)))</f>
        <v/>
      </c>
      <c r="X57" s="359" t="str">
        <f>PROPER(IF($D$31="","",VLOOKUP($D$31,'[1]m glavni turnir žrebna lista'!$A$7:$R$38,4)))</f>
        <v/>
      </c>
      <c r="Y57" s="355" t="str">
        <f>IF(W57="","",IF($U$32&lt;&gt;$U$31,"",IF($J$33="bb",1,IF($J$33="","0",$I$33))))</f>
        <v/>
      </c>
      <c r="Z57" s="355" t="str">
        <f>IF($W$45="","",IF($U$34&lt;&gt;$U$31,"",IF($L$35="bb",1,IF($L$35="","0",$K$36))))</f>
        <v/>
      </c>
      <c r="AA57" s="355" t="str">
        <f>IF($W$45="","",IF($U$30&lt;&gt;$U$31,"",IF($N$31="bb",1,IF($N$31="","0",$M$26))))</f>
        <v/>
      </c>
      <c r="AB57" s="355" t="str">
        <f>IF($W$45="","",IF($U$22&lt;&gt;$U$31,"",IF($P$23="bb",1,IF($P$23="","0",$O$14))))</f>
        <v/>
      </c>
      <c r="AC57" s="355" t="str">
        <f>IF($W$45="","",IF($U$38&lt;&gt;$U$31,"",IF($P$39="bb",1,IF($P$39="","0",$Q$54))))</f>
        <v/>
      </c>
      <c r="AD57" s="355"/>
      <c r="AE57" s="366">
        <f t="shared" si="3"/>
        <v>0</v>
      </c>
      <c r="AF57" s="357" t="str">
        <f>IF($C31="","",'m glavni 32 (2)'!$C$31)</f>
        <v/>
      </c>
      <c r="AG57" s="359" t="str">
        <f>UPPER(IF($D$31="","",VLOOKUP($D$31,'[1]m glavni turnir žrebna lista'!$A$7:$R$38,3)))</f>
        <v/>
      </c>
      <c r="AH57" s="359" t="str">
        <f>PROPER(IF($D$31="","",VLOOKUP($D$31,'[1]m glavni turnir žrebna lista'!$A$7:$R$38,4)))</f>
        <v/>
      </c>
      <c r="AI57" s="359" t="str">
        <f>UPPER(IF($D$31="","",VLOOKUP($D$31,'[1]m glavni turnir žrebna lista'!$A$7:$R$38,5)))</f>
        <v/>
      </c>
      <c r="AJ57" s="366">
        <f t="shared" si="4"/>
        <v>0</v>
      </c>
    </row>
    <row r="58" spans="1:36" s="309" customFormat="1" ht="9.6" customHeight="1" x14ac:dyDescent="0.2">
      <c r="A58" s="314"/>
      <c r="B58" s="315"/>
      <c r="C58" s="315"/>
      <c r="D58" s="331"/>
      <c r="E58" s="316"/>
      <c r="F58" s="316"/>
      <c r="G58" s="317"/>
      <c r="H58" s="316"/>
      <c r="I58" s="332"/>
      <c r="J58" s="318" t="s">
        <v>28</v>
      </c>
      <c r="K58" s="333"/>
      <c r="L58" s="320" t="str">
        <f>UPPER(IF(OR(K58="a",K58="as"),J56,IF(OR(K58="b",K58="bs"),J60,)))</f>
        <v/>
      </c>
      <c r="M58" s="334">
        <f>IF(OR(K58="a",K58="as"),K56,IF(OR(K58="b",K58="bs"),K60,))</f>
        <v>0</v>
      </c>
      <c r="N58" s="304"/>
      <c r="O58" s="343"/>
      <c r="P58" s="304"/>
      <c r="Q58" s="305"/>
      <c r="R58" s="308"/>
      <c r="S58" s="374"/>
      <c r="U58" s="256" t="str">
        <f>IF(OR(K58="a",K58="as"),U56,IF(OR(K58="b",K58="bs"),U60,""))</f>
        <v/>
      </c>
      <c r="V58" s="359">
        <v>14</v>
      </c>
      <c r="W58" s="359" t="str">
        <f>UPPER(IF($D$33="","",VLOOKUP($D$33,'[1]m glavni turnir žrebna lista'!$A$7:$R$38,3)))</f>
        <v/>
      </c>
      <c r="X58" s="359" t="str">
        <f>PROPER(IF($D$33="","",VLOOKUP($D$33,'[1]m glavni turnir žrebna lista'!$A$7:$R$38,4)))</f>
        <v/>
      </c>
      <c r="Y58" s="355" t="str">
        <f>IF(W58="","",IF($U$32&lt;&gt;$U$33,"",IF($J$33="bb",1,IF($J$33="","0",$I$31))))</f>
        <v/>
      </c>
      <c r="Z58" s="355" t="str">
        <f>IF($W$45="","",IF($U$34&lt;&gt;$U$33,"",IF($L$35="bb",1,IF($L$35="","0",$K$36))))</f>
        <v/>
      </c>
      <c r="AA58" s="355" t="str">
        <f>IF($W$45="","",IF($U$30&lt;&gt;$U$33,"",IF($N$31="bb",1,IF($N$31="","0",$M$26))))</f>
        <v/>
      </c>
      <c r="AB58" s="355" t="str">
        <f>IF($W$45="","",IF($U$22&lt;&gt;$U$33,"",IF($P$23="bb",1,IF($P$23="","0",$O$14))))</f>
        <v/>
      </c>
      <c r="AC58" s="355" t="str">
        <f>IF($W$45="","",IF($U$38&lt;&gt;$U$33,"",IF($P$39="bb",1,IF($P$39="","0",$Q$54))))</f>
        <v/>
      </c>
      <c r="AD58" s="355"/>
      <c r="AE58" s="366">
        <f t="shared" si="3"/>
        <v>0</v>
      </c>
      <c r="AF58" s="357" t="str">
        <f>IF($C33="","",'m glavni 32 (2)'!$C$33)</f>
        <v/>
      </c>
      <c r="AG58" s="359" t="str">
        <f>UPPER(IF($D$33="","",VLOOKUP($D$33,'[1]m glavni turnir žrebna lista'!$A$7:$R$38,3)))</f>
        <v/>
      </c>
      <c r="AH58" s="359" t="str">
        <f>PROPER(IF($D$33="","",VLOOKUP($D$33,'[1]m glavni turnir žrebna lista'!$A$7:$R$38,4)))</f>
        <v/>
      </c>
      <c r="AI58" s="359" t="str">
        <f>UPPER(IF($D$33="","",VLOOKUP($D$33,'[1]m glavni turnir žrebna lista'!$A$7:$R$38,5)))</f>
        <v/>
      </c>
      <c r="AJ58" s="366">
        <f t="shared" si="4"/>
        <v>0</v>
      </c>
    </row>
    <row r="59" spans="1:36" s="309" customFormat="1" ht="9.6" customHeight="1" x14ac:dyDescent="0.2">
      <c r="A59" s="314">
        <v>27</v>
      </c>
      <c r="B59" s="326" t="str">
        <f>IF($D59="","",VLOOKUP($D59,'[1]m glavni turnir žrebna lista'!$A$7:$R$38,17))</f>
        <v/>
      </c>
      <c r="C59" s="326" t="str">
        <f>IF($D59="","",VLOOKUP($D59,'[1]m glavni turnir žrebna lista'!$A$7:$R$38,2))</f>
        <v/>
      </c>
      <c r="D59" s="300"/>
      <c r="E59" s="327" t="str">
        <f>UPPER(IF($D59="","",VLOOKUP($D59,'[1]m glavni turnir žrebna lista'!$A$7:$R$38,3)))</f>
        <v/>
      </c>
      <c r="F59" s="327" t="str">
        <f>PROPER(IF($D59="","",VLOOKUP($D59,'[1]m glavni turnir žrebna lista'!$A$7:$R$38,4)))</f>
        <v/>
      </c>
      <c r="G59" s="327"/>
      <c r="H59" s="327" t="str">
        <f>IF($D59="","",VLOOKUP($D59,'[1]m glavni turnir žrebna lista'!$A$7:$R$38,5))</f>
        <v/>
      </c>
      <c r="I59" s="301" t="str">
        <f>IF($D59="","",VLOOKUP($D59,'[1]m glavni turnir žrebna lista'!$A$7:$R$38,14))</f>
        <v/>
      </c>
      <c r="J59" s="302"/>
      <c r="K59" s="338"/>
      <c r="L59" s="329"/>
      <c r="M59" s="339"/>
      <c r="N59" s="304"/>
      <c r="O59" s="343"/>
      <c r="P59" s="304"/>
      <c r="Q59" s="305"/>
      <c r="R59" s="376"/>
      <c r="S59" s="374"/>
      <c r="U59" s="256" t="str">
        <f>IF($D59="","",VLOOKUP($D59,'[1]m glavni turnir žrebna lista'!$A$7:$R$38,2))</f>
        <v/>
      </c>
      <c r="V59" s="359">
        <v>15</v>
      </c>
      <c r="W59" s="359" t="str">
        <f>UPPER(IF($D$35="","",VLOOKUP($D$35,'[1]m glavni turnir žrebna lista'!$A$7:$R$38,3)))</f>
        <v/>
      </c>
      <c r="X59" s="359" t="str">
        <f>PROPER(IF($D$35="","",VLOOKUP($D$35,'[1]m glavni turnir žrebna lista'!$A$7:$R$38,4)))</f>
        <v/>
      </c>
      <c r="Y59" s="355" t="str">
        <f>IF(W59="","",IF($U$36&lt;&gt;$U$35,"",IF($J$37="bb",1,IF($J$37="","0",$I$37))))</f>
        <v/>
      </c>
      <c r="Z59" s="355" t="str">
        <f>IF($W$45="","",IF($U$34&lt;&gt;$U$35,"",IF($L$35="bb",1,IF($L$35="","0",$K$32))))</f>
        <v/>
      </c>
      <c r="AA59" s="355" t="str">
        <f>IF($W$45="","",IF($U$30&lt;&gt;$U$35,"",IF($N$31="bb",1,IF($N$31="","0",$M$26))))</f>
        <v/>
      </c>
      <c r="AB59" s="355" t="str">
        <f>IF($W$45="","",IF($U$22&lt;&gt;$U$35,"",IF($P$23="bb",1,IF($P$23="","0",$O$14))))</f>
        <v/>
      </c>
      <c r="AC59" s="355" t="str">
        <f>IF($W$45="","",IF($U$38&lt;&gt;$U$35,"",IF($P$39="bb",1,IF($P$39="","0",$Q$54))))</f>
        <v/>
      </c>
      <c r="AD59" s="355"/>
      <c r="AE59" s="366">
        <f t="shared" si="3"/>
        <v>0</v>
      </c>
      <c r="AF59" s="357" t="str">
        <f>IF($C35="","",'m glavni 32 (2)'!$C$35)</f>
        <v/>
      </c>
      <c r="AG59" s="359" t="str">
        <f>UPPER(IF($D$35="","",VLOOKUP($D$35,'[1]m glavni turnir žrebna lista'!$A$7:$R$38,3)))</f>
        <v/>
      </c>
      <c r="AH59" s="359" t="str">
        <f>PROPER(IF($D$35="","",VLOOKUP($D$35,'[1]m glavni turnir žrebna lista'!$A$7:$R$38,4)))</f>
        <v/>
      </c>
      <c r="AI59" s="359" t="str">
        <f>UPPER(IF($D$35="","",VLOOKUP($D$35,'[1]m glavni turnir žrebna lista'!$A$7:$R$38,5)))</f>
        <v/>
      </c>
      <c r="AJ59" s="366">
        <f t="shared" si="4"/>
        <v>0</v>
      </c>
    </row>
    <row r="60" spans="1:36" s="309" customFormat="1" ht="9.6" customHeight="1" x14ac:dyDescent="0.2">
      <c r="A60" s="314"/>
      <c r="B60" s="315"/>
      <c r="C60" s="315"/>
      <c r="D60" s="331"/>
      <c r="E60" s="316"/>
      <c r="F60" s="316"/>
      <c r="G60" s="317"/>
      <c r="H60" s="318" t="s">
        <v>28</v>
      </c>
      <c r="I60" s="319"/>
      <c r="J60" s="320" t="str">
        <f>UPPER(IF(OR(I60="a",I60="as"),E59,IF(OR(I60="b",I60="bs"),E61,)))</f>
        <v/>
      </c>
      <c r="K60" s="340">
        <f>IF(OR(I60="a",I60="as"),I59,IF(OR(I60="b",I60="bs"),I61,))</f>
        <v>0</v>
      </c>
      <c r="L60" s="302"/>
      <c r="M60" s="339"/>
      <c r="N60" s="304"/>
      <c r="O60" s="343"/>
      <c r="P60" s="590"/>
      <c r="Q60" s="602"/>
      <c r="R60" s="308"/>
      <c r="S60" s="374"/>
      <c r="U60" s="256" t="str">
        <f>IF(OR(I60="a",I60="as"),C59,IF(OR(I60="b",I60="bs"),C61,""))</f>
        <v/>
      </c>
      <c r="V60" s="359">
        <v>16</v>
      </c>
      <c r="W60" s="359" t="str">
        <f>UPPER(IF($D$37="","",VLOOKUP($D$37,'[1]m glavni turnir žrebna lista'!$A$7:$R$38,3)))</f>
        <v/>
      </c>
      <c r="X60" s="359" t="str">
        <f>PROPER(IF($D$37="","",VLOOKUP($D$37,'[1]m glavni turnir žrebna lista'!$A$7:$R$38,4)))</f>
        <v/>
      </c>
      <c r="Y60" s="355" t="str">
        <f>IF(W60="","",IF($U$36&lt;&gt;$U$37,"",IF($J$37="bb",1,IF($J$37="","0",$I$35))))</f>
        <v/>
      </c>
      <c r="Z60" s="355" t="str">
        <f>IF($W$45="","",IF($U$34&lt;&gt;$U$37,"",IF($L$35="bb",1,IF($L$35="","0",$K$32))))</f>
        <v/>
      </c>
      <c r="AA60" s="355" t="str">
        <f>IF($W$45="","",IF($U$30&lt;&gt;$U$37,"",IF($N$31="bb",1,IF($N$31="","0",$M$26))))</f>
        <v/>
      </c>
      <c r="AB60" s="355" t="str">
        <f>IF($W$45="","",IF($U$22&lt;&gt;$U$37,"",IF($P$23="bb",1,IF($P$23="","0",$O$14))))</f>
        <v/>
      </c>
      <c r="AC60" s="355" t="str">
        <f>IF($W$45="","",IF($U$38&lt;&gt;$U$37,"",IF($P$39="bb",1,IF($P$39="","0",$Q$54))))</f>
        <v/>
      </c>
      <c r="AD60" s="355"/>
      <c r="AE60" s="366">
        <f t="shared" si="3"/>
        <v>0</v>
      </c>
      <c r="AF60" s="357" t="str">
        <f>IF($C37="","",'m glavni 32 (2)'!$C$37)</f>
        <v/>
      </c>
      <c r="AG60" s="359" t="str">
        <f>UPPER(IF($D$37="","",VLOOKUP($D$37,'[1]m glavni turnir žrebna lista'!$A$7:$R$38,3)))</f>
        <v/>
      </c>
      <c r="AH60" s="359" t="str">
        <f>PROPER(IF($D$37="","",VLOOKUP($D$37,'[1]m glavni turnir žrebna lista'!$A$7:$R$38,4)))</f>
        <v/>
      </c>
      <c r="AI60" s="359" t="str">
        <f>UPPER(IF($D$37="","",VLOOKUP($D$37,'[1]m glavni turnir žrebna lista'!$A$7:$R$38,5)))</f>
        <v/>
      </c>
      <c r="AJ60" s="366">
        <f t="shared" si="4"/>
        <v>0</v>
      </c>
    </row>
    <row r="61" spans="1:36" s="309" customFormat="1" ht="9.6" customHeight="1" x14ac:dyDescent="0.2">
      <c r="A61" s="314">
        <v>28</v>
      </c>
      <c r="B61" s="326" t="str">
        <f>IF($D61="","",VLOOKUP($D61,'[1]m glavni turnir žrebna lista'!$A$7:$R$38,17))</f>
        <v/>
      </c>
      <c r="C61" s="326" t="str">
        <f>IF($D61="","",VLOOKUP($D61,'[1]m glavni turnir žrebna lista'!$A$7:$R$38,2))</f>
        <v/>
      </c>
      <c r="D61" s="300"/>
      <c r="E61" s="327" t="str">
        <f>UPPER(IF($D61="","",VLOOKUP($D61,'[1]m glavni turnir žrebna lista'!$A$7:$R$38,3)))</f>
        <v/>
      </c>
      <c r="F61" s="327" t="str">
        <f>PROPER(IF($D61="","",VLOOKUP($D61,'[1]m glavni turnir žrebna lista'!$A$7:$R$38,4)))</f>
        <v/>
      </c>
      <c r="G61" s="327"/>
      <c r="H61" s="327" t="str">
        <f>IF($D61="","",VLOOKUP($D61,'[1]m glavni turnir žrebna lista'!$A$7:$R$38,5))</f>
        <v/>
      </c>
      <c r="I61" s="328" t="str">
        <f>IF($D61="","",VLOOKUP($D61,'[1]m glavni turnir žrebna lista'!$A$7:$R$38,14))</f>
        <v/>
      </c>
      <c r="J61" s="329"/>
      <c r="K61" s="303"/>
      <c r="L61" s="302"/>
      <c r="M61" s="339"/>
      <c r="N61" s="304"/>
      <c r="O61" s="377"/>
      <c r="P61" s="590" t="s">
        <v>35</v>
      </c>
      <c r="Q61" s="591"/>
      <c r="R61" s="308"/>
      <c r="S61" s="374"/>
      <c r="U61" s="256" t="str">
        <f>IF($D61="","",VLOOKUP($D61,'[1]m glavni turnir žrebna lista'!$A$7:$R$38,2))</f>
        <v/>
      </c>
      <c r="V61" s="359">
        <v>17</v>
      </c>
      <c r="W61" s="359" t="str">
        <f>UPPER(IF($D$39="","",VLOOKUP($D$39,'[1]m glavni turnir žrebna lista'!$A$7:$R$38,3)))</f>
        <v/>
      </c>
      <c r="X61" s="359" t="str">
        <f>PROPER(IF($D$39="","",VLOOKUP($D$39,'[1]m glavni turnir žrebna lista'!$A$7:$R$38,4)))</f>
        <v/>
      </c>
      <c r="Y61" s="355" t="str">
        <f>IF(W61="","",IF($U$40&lt;&gt;$U$39,"",IF($J$41="bb",1,IF($J$41="","0",$I$41))))</f>
        <v/>
      </c>
      <c r="Z61" s="355" t="str">
        <f>IF($W$45="","",IF($U$42&lt;&gt;$U$39,"",IF($L$43="bb",1,IF($L$43="","0",$K$44))))</f>
        <v/>
      </c>
      <c r="AA61" s="355" t="str">
        <f>IF($W$45="","",IF($U$46&lt;&gt;$U$39,"",IF($N$47="bb",1,IF($N$47="","0",$M$50))))</f>
        <v/>
      </c>
      <c r="AB61" s="355" t="str">
        <f>IF($W$45="","",IF($U$54&lt;&gt;$U$39,"",IF($P$55="bb",1,IF($P$55="","0",$O$62))))</f>
        <v/>
      </c>
      <c r="AC61" s="355" t="str">
        <f>IF($W$45="","",IF($U$38&lt;&gt;$U$39,"",IF($P$39="bb",1,IF($P$39="","0",$Q$22))))</f>
        <v/>
      </c>
      <c r="AD61" s="355"/>
      <c r="AE61" s="366">
        <f t="shared" si="3"/>
        <v>0</v>
      </c>
      <c r="AF61" s="357" t="str">
        <f>IF($C39="","",'m glavni 32 (2)'!$C$39)</f>
        <v/>
      </c>
      <c r="AG61" s="359" t="str">
        <f>UPPER(IF($D$39="","",VLOOKUP($D$39,'[1]m glavni turnir žrebna lista'!$A$7:$R$38,3)))</f>
        <v/>
      </c>
      <c r="AH61" s="359" t="str">
        <f>PROPER(IF($D$39="","",VLOOKUP($D$39,'[1]m glavni turnir žrebna lista'!$A$7:$R$38,4)))</f>
        <v/>
      </c>
      <c r="AI61" s="359" t="str">
        <f>UPPER(IF($D$39="","",VLOOKUP($D$39,'[1]m glavni turnir žrebna lista'!$A$7:$R$38,5)))</f>
        <v/>
      </c>
      <c r="AJ61" s="366">
        <f t="shared" si="4"/>
        <v>0</v>
      </c>
    </row>
    <row r="62" spans="1:36" s="309" customFormat="1" ht="9.6" customHeight="1" x14ac:dyDescent="0.2">
      <c r="A62" s="314"/>
      <c r="B62" s="315"/>
      <c r="C62" s="315"/>
      <c r="D62" s="331"/>
      <c r="E62" s="302"/>
      <c r="F62" s="302"/>
      <c r="G62" s="341"/>
      <c r="H62" s="342"/>
      <c r="I62" s="332"/>
      <c r="J62" s="302"/>
      <c r="K62" s="303"/>
      <c r="L62" s="318" t="s">
        <v>28</v>
      </c>
      <c r="M62" s="333" t="s">
        <v>245</v>
      </c>
      <c r="N62" s="320" t="str">
        <f>UPPER(IF(OR(M62="a",M62="as"),L58,IF(OR(M62="b",M62="bs"),L66,)))</f>
        <v>ZULE TADEJ</v>
      </c>
      <c r="O62" s="371">
        <f>IF(OR(M62="a",M62="as"),M58,IF(OR(M62="b",M62="bs"),M66,))</f>
        <v>0</v>
      </c>
      <c r="P62" s="590"/>
      <c r="Q62" s="591"/>
      <c r="R62" s="378" t="str">
        <f>IF($R$63&gt;=310,1,IF($R$63&gt;=220,2,IF($R$63&gt;=10,3,"")))</f>
        <v/>
      </c>
      <c r="S62" s="374"/>
      <c r="U62" s="256" t="str">
        <f>IF(OR(M62="a",M62="as"),U58,IF(OR(M62="b",M62="bs"),U66,""))</f>
        <v/>
      </c>
      <c r="V62" s="359">
        <v>18</v>
      </c>
      <c r="W62" s="359" t="str">
        <f>UPPER(IF($D$41="","",VLOOKUP($D$41,'[1]m glavni turnir žrebna lista'!$A$7:$R$38,3)))</f>
        <v/>
      </c>
      <c r="X62" s="359" t="str">
        <f>PROPER(IF($D$41="","",VLOOKUP($D$41,'[1]m glavni turnir žrebna lista'!$A$7:$R$38,4)))</f>
        <v/>
      </c>
      <c r="Y62" s="355" t="str">
        <f>IF(W62="","",IF($U$40&lt;&gt;$U$41,"",IF($J$41="bb",1,IF($J$41="","0",$I$39))))</f>
        <v/>
      </c>
      <c r="Z62" s="355" t="str">
        <f>IF($W$45="","",IF($U$42&lt;&gt;$U$41,"",IF($L$43="bb",1,IF($L$43="","0",$K$44))))</f>
        <v/>
      </c>
      <c r="AA62" s="355" t="str">
        <f>IF($W$45="","",IF($U$46&lt;&gt;$U$41,"",IF($N$47="bb",1,IF($N$47="","0",$M$50))))</f>
        <v/>
      </c>
      <c r="AB62" s="355" t="str">
        <f>IF($W$45="","",IF($U$54&lt;&gt;$U$41,"",IF($P$55="bb",1,IF($P$55="","0",$O$62))))</f>
        <v/>
      </c>
      <c r="AC62" s="355" t="str">
        <f>IF($W$45="","",IF($U$38&lt;&gt;$U$41,"",IF($P$39="bb",1,IF($P$39="","0",$Q$22))))</f>
        <v/>
      </c>
      <c r="AD62" s="355"/>
      <c r="AE62" s="366">
        <f t="shared" si="3"/>
        <v>0</v>
      </c>
      <c r="AF62" s="357" t="str">
        <f>IF($C41="","",'m glavni 32 (2)'!$C$41)</f>
        <v/>
      </c>
      <c r="AG62" s="359" t="str">
        <f>UPPER(IF($D$41="","",VLOOKUP($D$41,'[1]m glavni turnir žrebna lista'!$A$7:$R$38,3)))</f>
        <v/>
      </c>
      <c r="AH62" s="359" t="str">
        <f>PROPER(IF($D$41="","",VLOOKUP($D$41,'[1]m glavni turnir žrebna lista'!$A$7:$R$38,4)))</f>
        <v/>
      </c>
      <c r="AI62" s="359" t="str">
        <f>UPPER(IF($D$41="","",VLOOKUP($D$41,'[1]m glavni turnir žrebna lista'!$A$7:$R$38,5)))</f>
        <v/>
      </c>
      <c r="AJ62" s="366">
        <f t="shared" si="4"/>
        <v>0</v>
      </c>
    </row>
    <row r="63" spans="1:36" s="309" customFormat="1" ht="9.6" customHeight="1" x14ac:dyDescent="0.2">
      <c r="A63" s="314">
        <v>29</v>
      </c>
      <c r="B63" s="326" t="str">
        <f>IF($D63="","",VLOOKUP($D63,'[1]m glavni turnir žrebna lista'!$A$7:$R$38,17))</f>
        <v/>
      </c>
      <c r="C63" s="326" t="str">
        <f>IF($D63="","",VLOOKUP($D63,'[1]m glavni turnir žrebna lista'!$A$7:$R$38,2))</f>
        <v/>
      </c>
      <c r="D63" s="300"/>
      <c r="E63" s="327" t="str">
        <f>UPPER(IF($D63="","",VLOOKUP($D63,'[1]m glavni turnir žrebna lista'!$A$7:$R$38,3)))</f>
        <v/>
      </c>
      <c r="F63" s="327" t="str">
        <f>PROPER(IF($D63="","",VLOOKUP($D63,'[1]m glavni turnir žrebna lista'!$A$7:$R$38,4)))</f>
        <v/>
      </c>
      <c r="G63" s="327"/>
      <c r="H63" s="327" t="str">
        <f>IF($D63="","",VLOOKUP($D63,'[1]m glavni turnir žrebna lista'!$A$7:$R$38,5))</f>
        <v/>
      </c>
      <c r="I63" s="301" t="str">
        <f>IF($D63="","",VLOOKUP($D63,'[1]m glavni turnir žrebna lista'!$A$7:$R$38,14))</f>
        <v/>
      </c>
      <c r="J63" s="302"/>
      <c r="K63" s="303"/>
      <c r="L63" s="302"/>
      <c r="M63" s="339"/>
      <c r="N63" s="329"/>
      <c r="O63" s="336"/>
      <c r="P63" s="379" t="s">
        <v>36</v>
      </c>
      <c r="Q63" s="380">
        <f>MIN(J4,R62)</f>
        <v>1</v>
      </c>
      <c r="R63" s="378">
        <f>SUM(LARGE(H72:H79,{1}),LARGE(H72:H79,{2}),LARGE(H72:H79,{3}),LARGE(H72:H79,{4}))</f>
        <v>0</v>
      </c>
      <c r="S63" s="374"/>
      <c r="U63" s="256" t="str">
        <f>IF($D63="","",VLOOKUP($D63,'[1]m glavni turnir žrebna lista'!$A$7:$R$38,2))</f>
        <v/>
      </c>
      <c r="V63" s="359">
        <v>19</v>
      </c>
      <c r="W63" s="359" t="str">
        <f>UPPER(IF($D$43="","",VLOOKUP($D$43,'[1]m glavni turnir žrebna lista'!$A$7:$R$38,3)))</f>
        <v/>
      </c>
      <c r="X63" s="359" t="str">
        <f>PROPER(IF($D$43="","",VLOOKUP($D$43,'[1]m glavni turnir žrebna lista'!$A$7:$R$38,4)))</f>
        <v/>
      </c>
      <c r="Y63" s="355" t="str">
        <f>IF(W63="","",IF($U$44&lt;&gt;$U$43,"",IF($J$45="bb",1,IF($J$45="","0",$I$45))))</f>
        <v/>
      </c>
      <c r="Z63" s="355" t="str">
        <f>IF($W$45="","",IF($U$42&lt;&gt;$U$43,"",IF($L$43="bb",1,IF($L$43="","0",$K$40))))</f>
        <v/>
      </c>
      <c r="AA63" s="355" t="str">
        <f>IF($W$45="","",IF($U$46&lt;&gt;$U$43,"",IF($N$47="bb",1,IF($N$47="","0",$M$50))))</f>
        <v/>
      </c>
      <c r="AB63" s="355" t="str">
        <f>IF($W$45="","",IF($U$54&lt;&gt;$U$43,"",IF($P$55="bb",1,IF($P$55="","0",$O$62))))</f>
        <v/>
      </c>
      <c r="AC63" s="355" t="str">
        <f>IF($W$45="","",IF($U$38&lt;&gt;$U$43,"",IF($P$39="bb",1,IF($P$39="","0",$Q$22))))</f>
        <v/>
      </c>
      <c r="AD63" s="355"/>
      <c r="AE63" s="366">
        <f t="shared" si="3"/>
        <v>0</v>
      </c>
      <c r="AF63" s="357" t="str">
        <f>IF($C43="","",'m glavni 32 (2)'!$C$43)</f>
        <v/>
      </c>
      <c r="AG63" s="359" t="str">
        <f>UPPER(IF($D$43="","",VLOOKUP($D$43,'[1]m glavni turnir žrebna lista'!$A$7:$R$38,3)))</f>
        <v/>
      </c>
      <c r="AH63" s="359" t="str">
        <f>PROPER(IF($D$43="","",VLOOKUP($D$43,'[1]m glavni turnir žrebna lista'!$A$7:$R$38,4)))</f>
        <v/>
      </c>
      <c r="AI63" s="359" t="str">
        <f>UPPER(IF($D$43="","",VLOOKUP($D$43,'[1]m glavni turnir žrebna lista'!$A$7:$R$38,5)))</f>
        <v/>
      </c>
      <c r="AJ63" s="366">
        <f t="shared" si="4"/>
        <v>0</v>
      </c>
    </row>
    <row r="64" spans="1:36" s="309" customFormat="1" ht="9.6" customHeight="1" x14ac:dyDescent="0.2">
      <c r="A64" s="314"/>
      <c r="B64" s="315"/>
      <c r="C64" s="315"/>
      <c r="D64" s="331"/>
      <c r="E64" s="316"/>
      <c r="F64" s="316"/>
      <c r="G64" s="317"/>
      <c r="H64" s="318" t="s">
        <v>28</v>
      </c>
      <c r="I64" s="319"/>
      <c r="J64" s="320" t="str">
        <f>UPPER(IF(OR(I64="a",I64="as"),E63,IF(OR(I64="b",I64="bs"),E65,)))</f>
        <v/>
      </c>
      <c r="K64" s="321">
        <f>IF(OR(I64="a",I64="as"),I63,IF(OR(I64="b",I64="bs"),I65,))</f>
        <v>0</v>
      </c>
      <c r="L64" s="302"/>
      <c r="M64" s="339"/>
      <c r="N64" s="335"/>
      <c r="O64" s="336"/>
      <c r="P64" s="381" t="s">
        <v>37</v>
      </c>
      <c r="Q64" s="382">
        <f>IF($C$2="B turnir",16,IF($Q$63=1,480,IF($Q$63=2,240,IF($Q$63=3,160,""))))</f>
        <v>480</v>
      </c>
      <c r="R64" s="308"/>
      <c r="S64" s="374"/>
      <c r="U64" s="256" t="str">
        <f>IF(OR(I64="a",I64="as"),C63,IF(OR(I64="b",I64="bs"),C65,""))</f>
        <v/>
      </c>
      <c r="V64" s="359">
        <v>20</v>
      </c>
      <c r="W64" s="359" t="str">
        <f>UPPER(IF($D$45="","",VLOOKUP($D$45,'[1]m glavni turnir žrebna lista'!$A$7:$R$38,3)))</f>
        <v/>
      </c>
      <c r="X64" s="359" t="str">
        <f>PROPER(IF($D$45="","",VLOOKUP($D$45,'[1]m glavni turnir žrebna lista'!$A$7:$R$38,4)))</f>
        <v/>
      </c>
      <c r="Y64" s="355" t="str">
        <f>IF(W64="","",IF($U$44&lt;&gt;$U$45,"",IF($J$45="bb",1,IF($J$45="","0",$I$43))))</f>
        <v/>
      </c>
      <c r="Z64" s="355" t="str">
        <f>IF($W$45="","",IF($U$42&lt;&gt;$U$45,"",IF($L$43="bb",1,IF($L$43="","0",$K$40))))</f>
        <v/>
      </c>
      <c r="AA64" s="355" t="str">
        <f>IF($W$45="","",IF($U$46&lt;&gt;$U$45,"",IF($N$47="bb",1,IF($N$47="","0",$M$50))))</f>
        <v/>
      </c>
      <c r="AB64" s="355" t="str">
        <f>IF($W$45="","",IF($U$54&lt;&gt;$U$45,"",IF($P$55="bb",1,IF($P$55="","0",$O$62))))</f>
        <v/>
      </c>
      <c r="AC64" s="355" t="str">
        <f>IF($W$45="","",IF($U$38&lt;&gt;$U$45,"",IF($P$39="bb",1,IF($P$39="","0",$Q$22))))</f>
        <v/>
      </c>
      <c r="AD64" s="355"/>
      <c r="AE64" s="366">
        <f t="shared" si="3"/>
        <v>0</v>
      </c>
      <c r="AF64" s="357" t="str">
        <f>IF($C45="","",'m glavni 32 (2)'!$C$45)</f>
        <v/>
      </c>
      <c r="AG64" s="359" t="str">
        <f>UPPER(IF($D$45="","",VLOOKUP($D$45,'[1]m glavni turnir žrebna lista'!$A$7:$R$38,3)))</f>
        <v/>
      </c>
      <c r="AH64" s="359" t="str">
        <f>PROPER(IF($D$45="","",VLOOKUP($D$45,'[1]m glavni turnir žrebna lista'!$A$7:$R$38,4)))</f>
        <v/>
      </c>
      <c r="AI64" s="359" t="str">
        <f>UPPER(IF($D$45="","",VLOOKUP($D$45,'[1]m glavni turnir žrebna lista'!$A$7:$R$38,5)))</f>
        <v/>
      </c>
      <c r="AJ64" s="366">
        <f t="shared" si="4"/>
        <v>0</v>
      </c>
    </row>
    <row r="65" spans="1:36" s="309" customFormat="1" ht="9.6" customHeight="1" x14ac:dyDescent="0.2">
      <c r="A65" s="314">
        <v>30</v>
      </c>
      <c r="B65" s="326" t="str">
        <f>IF($D65="","",VLOOKUP($D65,'[1]m glavni turnir žrebna lista'!$A$7:$R$38,17))</f>
        <v/>
      </c>
      <c r="C65" s="326" t="str">
        <f>IF($D65="","",VLOOKUP($D65,'[1]m glavni turnir žrebna lista'!$A$7:$R$38,2))</f>
        <v/>
      </c>
      <c r="D65" s="300"/>
      <c r="E65" s="327" t="str">
        <f>UPPER(IF($D65="","",VLOOKUP($D65,'[1]m glavni turnir žrebna lista'!$A$7:$R$38,3)))</f>
        <v/>
      </c>
      <c r="F65" s="327" t="str">
        <f>PROPER(IF($D65="","",VLOOKUP($D65,'[1]m glavni turnir žrebna lista'!$A$7:$R$38,4)))</f>
        <v/>
      </c>
      <c r="G65" s="327"/>
      <c r="H65" s="327" t="str">
        <f>IF($D65="","",VLOOKUP($D65,'[1]m glavni turnir žrebna lista'!$A$7:$R$38,5))</f>
        <v/>
      </c>
      <c r="I65" s="328" t="str">
        <f>IF($D65="","",VLOOKUP($D65,'[1]m glavni turnir žrebna lista'!$A$7:$R$38,14))</f>
        <v/>
      </c>
      <c r="J65" s="329"/>
      <c r="K65" s="330"/>
      <c r="L65" s="302"/>
      <c r="M65" s="339"/>
      <c r="N65" s="335"/>
      <c r="O65" s="336"/>
      <c r="P65" s="383" t="s">
        <v>38</v>
      </c>
      <c r="Q65" s="384">
        <f>IF($C$2="B turnir",12,IF($Q$63=1,360,IF($Q$63=2,180,IF($Q$63=3,120,""))))</f>
        <v>360</v>
      </c>
      <c r="R65" s="308"/>
      <c r="S65" s="374"/>
      <c r="U65" s="256" t="str">
        <f>IF($D65="","",VLOOKUP($D65,'[1]m glavni turnir žrebna lista'!$A$7:$R$38,2))</f>
        <v/>
      </c>
      <c r="V65" s="359">
        <v>21</v>
      </c>
      <c r="W65" s="359" t="str">
        <f>UPPER(IF($D$47="","",VLOOKUP($D$47,'[1]m glavni turnir žrebna lista'!$A$7:$R$38,3)))</f>
        <v/>
      </c>
      <c r="X65" s="359" t="str">
        <f>PROPER(IF($D$47="","",VLOOKUP($D$47,'[1]m glavni turnir žrebna lista'!$A$7:$R$38,4)))</f>
        <v/>
      </c>
      <c r="Y65" s="355" t="str">
        <f>IF(W65="","",IF($U$48&lt;&gt;$U$47,"",IF($J$49="bb",1,IF($J$49="","0",$I$49))))</f>
        <v/>
      </c>
      <c r="Z65" s="355" t="str">
        <f>IF($W$45="","",IF($U$50&lt;&gt;$U$47,"",IF($L$51="bb",1,IF($L$51="","0",$K$52))))</f>
        <v/>
      </c>
      <c r="AA65" s="355" t="str">
        <f>IF($W$45="","",IF($U$46&lt;&gt;$U$47,"",IF($N$47="bb",1,IF($N$47="","0",$M$42))))</f>
        <v/>
      </c>
      <c r="AB65" s="355" t="str">
        <f>IF($W$45="","",IF($U$54&lt;&gt;$U$47,"",IF($P$55="bb",1,IF($P$55="","0",$O$62))))</f>
        <v/>
      </c>
      <c r="AC65" s="355" t="str">
        <f>IF($W$45="","",IF($U$38&lt;&gt;$U$47,"",IF($P$39="bb",1,IF($P$39="","0",$Q$22))))</f>
        <v/>
      </c>
      <c r="AD65" s="355"/>
      <c r="AE65" s="366">
        <f t="shared" si="3"/>
        <v>0</v>
      </c>
      <c r="AF65" s="357" t="str">
        <f>IF($C47="","",'m glavni 32 (2)'!$C$47)</f>
        <v/>
      </c>
      <c r="AG65" s="359" t="str">
        <f>UPPER(IF($D$47="","",VLOOKUP($D$47,'[1]m glavni turnir žrebna lista'!$A$7:$R$38,3)))</f>
        <v/>
      </c>
      <c r="AH65" s="359" t="str">
        <f>PROPER(IF($D$47="","",VLOOKUP($D$47,'[1]m glavni turnir žrebna lista'!$A$7:$R$38,4)))</f>
        <v/>
      </c>
      <c r="AI65" s="359" t="str">
        <f>UPPER(IF($D$47="","",VLOOKUP($D$47,'[1]m glavni turnir žrebna lista'!$A$7:$R$38,5)))</f>
        <v/>
      </c>
      <c r="AJ65" s="366">
        <f t="shared" si="4"/>
        <v>0</v>
      </c>
    </row>
    <row r="66" spans="1:36" s="309" customFormat="1" ht="9.6" customHeight="1" x14ac:dyDescent="0.2">
      <c r="A66" s="314"/>
      <c r="B66" s="315"/>
      <c r="C66" s="315"/>
      <c r="D66" s="331"/>
      <c r="E66" s="316"/>
      <c r="F66" s="316"/>
      <c r="G66" s="317"/>
      <c r="H66" s="302"/>
      <c r="I66" s="332"/>
      <c r="J66" s="318" t="s">
        <v>28</v>
      </c>
      <c r="K66" s="333"/>
      <c r="L66" s="320" t="s">
        <v>70</v>
      </c>
      <c r="M66" s="345">
        <f>IF(OR(K66="a",K66="as"),K64,IF(OR(K66="b",K66="bs"),K68,))</f>
        <v>0</v>
      </c>
      <c r="N66" s="335"/>
      <c r="O66" s="336"/>
      <c r="P66" s="383" t="s">
        <v>40</v>
      </c>
      <c r="Q66" s="384">
        <f>IF($C$2="B turnir",8,IF($Q$63=1,240,IF($Q$63=2,120,IF($Q$63=3,80,""))))</f>
        <v>240</v>
      </c>
      <c r="R66" s="308"/>
      <c r="S66" s="374"/>
      <c r="U66" s="256" t="str">
        <f>IF(OR(K66="a",K66="as"),U64,IF(OR(K66="b",K66="bs"),U68,""))</f>
        <v/>
      </c>
      <c r="V66" s="359">
        <v>22</v>
      </c>
      <c r="W66" s="359" t="str">
        <f>UPPER(IF($D$49="","",VLOOKUP($D$49,'[1]m glavni turnir žrebna lista'!$A$7:$R$38,3)))</f>
        <v/>
      </c>
      <c r="X66" s="359" t="str">
        <f>PROPER(IF($D$49="","",VLOOKUP($D$49,'[1]m glavni turnir žrebna lista'!$A$7:$R$38,4)))</f>
        <v/>
      </c>
      <c r="Y66" s="355" t="str">
        <f>IF(W66="","",IF($U$48&lt;&gt;$U$49,"",IF($J$49="bb",1,IF($J$49="","0",$I$47))))</f>
        <v/>
      </c>
      <c r="Z66" s="355" t="str">
        <f>IF($W$45="","",IF($U$50&lt;&gt;$U$49,"",IF($L$51="bb",1,IF($L$51="","0",$K$52))))</f>
        <v/>
      </c>
      <c r="AA66" s="355" t="str">
        <f>IF($W$45="","",IF($U$46&lt;&gt;$U$49,"",IF($N$47="bb",1,IF($N$47="","0",$M$42))))</f>
        <v/>
      </c>
      <c r="AB66" s="355" t="str">
        <f>IF($W$45="","",IF($U$54&lt;&gt;$U$49,"",IF($P$55="bb",1,IF($P$55="","0",$O$62))))</f>
        <v/>
      </c>
      <c r="AC66" s="355" t="str">
        <f>IF($W$45="","",IF($U$38&lt;&gt;$U$49,"",IF($P$39="bb",1,IF($P$39="","0",$Q$22))))</f>
        <v/>
      </c>
      <c r="AD66" s="355"/>
      <c r="AE66" s="366">
        <f t="shared" si="3"/>
        <v>0</v>
      </c>
      <c r="AF66" s="357" t="str">
        <f>IF($C49="","",'m glavni 32 (2)'!$C$49)</f>
        <v/>
      </c>
      <c r="AG66" s="359" t="str">
        <f>UPPER(IF($D$49="","",VLOOKUP($D$49,'[1]m glavni turnir žrebna lista'!$A$7:$R$38,3)))</f>
        <v/>
      </c>
      <c r="AH66" s="359" t="str">
        <f>PROPER(IF($D$49="","",VLOOKUP($D$49,'[1]m glavni turnir žrebna lista'!$A$7:$R$38,4)))</f>
        <v/>
      </c>
      <c r="AI66" s="359" t="str">
        <f>UPPER(IF($D$49="","",VLOOKUP($D49,'[1]m glavni turnir žrebna lista'!$A$7:$R$38,5)))</f>
        <v/>
      </c>
      <c r="AJ66" s="366">
        <f t="shared" si="4"/>
        <v>0</v>
      </c>
    </row>
    <row r="67" spans="1:36" s="309" customFormat="1" ht="9.6" customHeight="1" x14ac:dyDescent="0.2">
      <c r="A67" s="314">
        <v>31</v>
      </c>
      <c r="B67" s="326" t="str">
        <f>IF($D67="","",VLOOKUP($D67,'[1]m glavni turnir žrebna lista'!$A$7:$R$38,17))</f>
        <v/>
      </c>
      <c r="C67" s="326" t="str">
        <f>IF($D67="","",VLOOKUP($D67,'[1]m glavni turnir žrebna lista'!$A$7:$R$38,2))</f>
        <v/>
      </c>
      <c r="D67" s="300"/>
      <c r="E67" s="327" t="str">
        <f>UPPER(IF($D67="","",VLOOKUP($D67,'[1]m glavni turnir žrebna lista'!$A$7:$R$38,3)))</f>
        <v/>
      </c>
      <c r="F67" s="327" t="str">
        <f>PROPER(IF($D67="","",VLOOKUP($D67,'[1]m glavni turnir žrebna lista'!$A$7:$R$38,4)))</f>
        <v/>
      </c>
      <c r="G67" s="327"/>
      <c r="H67" s="327" t="str">
        <f>IF($D67="","",VLOOKUP($D67,'[1]m glavni turnir žrebna lista'!$A$7:$R$38,5))</f>
        <v/>
      </c>
      <c r="I67" s="301" t="str">
        <f>IF($D67="","",VLOOKUP($D67,'[1]m glavni turnir žrebna lista'!$A$7:$R$38,14))</f>
        <v/>
      </c>
      <c r="J67" s="302"/>
      <c r="K67" s="338"/>
      <c r="L67" s="329"/>
      <c r="M67" s="336"/>
      <c r="N67" s="335"/>
      <c r="O67" s="336"/>
      <c r="P67" s="383" t="s">
        <v>41</v>
      </c>
      <c r="Q67" s="384">
        <f>IF($C$2="B turnir",4,IF($Q$63=1,120,IF($Q$63=2,60,IF($Q$63=3,40,""))))</f>
        <v>120</v>
      </c>
      <c r="R67" s="308"/>
      <c r="S67" s="374"/>
      <c r="U67" s="256" t="str">
        <f>IF($D67="","",VLOOKUP($D67,'[1]m glavni turnir žrebna lista'!$A$7:$R$38,2))</f>
        <v/>
      </c>
      <c r="V67" s="359">
        <v>23</v>
      </c>
      <c r="W67" s="359" t="str">
        <f>UPPER(IF($D$51="","",VLOOKUP($D$51,'[1]m glavni turnir žrebna lista'!$A$7:$R$38,3)))</f>
        <v/>
      </c>
      <c r="X67" s="359" t="str">
        <f>PROPER(IF($D$51="","",VLOOKUP($D$51,'[1]m glavni turnir žrebna lista'!$A$7:$R$38,4)))</f>
        <v/>
      </c>
      <c r="Y67" s="355" t="str">
        <f>IF(W67="","",IF($U$52&lt;&gt;$U$51,"",IF($J$53="bb",1,IF($J$53="","0",$I$53))))</f>
        <v/>
      </c>
      <c r="Z67" s="355" t="str">
        <f>IF($W$45="","",IF($U$50&lt;&gt;$U$51,"",IF($L$51="bb",1,IF($L$51="","0",$K$48))))</f>
        <v/>
      </c>
      <c r="AA67" s="355" t="str">
        <f>IF($W$45="","",IF($U$46&lt;&gt;$U$51,"",IF($N$47="bb",1,IF($N$47="","0",$M$42))))</f>
        <v/>
      </c>
      <c r="AB67" s="355" t="str">
        <f>IF($W$45="","",IF($U$54&lt;&gt;$U$51,"",IF($P$55="bb",1,IF($P$55="","0",$O$62))))</f>
        <v/>
      </c>
      <c r="AC67" s="355" t="str">
        <f>IF($W$45="","",IF($U$38&lt;&gt;$U$51,"",IF($P$39="bb",1,IF($P$39="","0",$Q$22))))</f>
        <v/>
      </c>
      <c r="AD67" s="355"/>
      <c r="AE67" s="366">
        <f t="shared" si="3"/>
        <v>0</v>
      </c>
      <c r="AF67" s="357" t="str">
        <f>IF($C51="","",'m glavni 32 (2)'!$C$51)</f>
        <v/>
      </c>
      <c r="AG67" s="359" t="str">
        <f>UPPER(IF($D$51="","",VLOOKUP($D$51,'[1]m glavni turnir žrebna lista'!$A$7:$R$38,3)))</f>
        <v/>
      </c>
      <c r="AH67" s="359" t="str">
        <f>PROPER(IF($D$51="","",VLOOKUP($D$51,'[1]m glavni turnir žrebna lista'!$A$7:$R$38,4)))</f>
        <v/>
      </c>
      <c r="AI67" s="359" t="str">
        <f>UPPER(IF($D$51="","",VLOOKUP($D$51,'[1]m glavni turnir žrebna lista'!$A$7:$R$38,5)))</f>
        <v/>
      </c>
      <c r="AJ67" s="366">
        <f t="shared" si="4"/>
        <v>0</v>
      </c>
    </row>
    <row r="68" spans="1:36" s="309" customFormat="1" ht="9.6" customHeight="1" x14ac:dyDescent="0.2">
      <c r="A68" s="314"/>
      <c r="B68" s="315"/>
      <c r="C68" s="315"/>
      <c r="D68" s="315"/>
      <c r="E68" s="316"/>
      <c r="F68" s="316"/>
      <c r="G68" s="317"/>
      <c r="H68" s="318" t="s">
        <v>28</v>
      </c>
      <c r="I68" s="319"/>
      <c r="J68" s="320" t="str">
        <f>UPPER(IF(OR(I68="a",I68="as"),E67,IF(OR(I68="b",I68="bs"),E69,)))</f>
        <v/>
      </c>
      <c r="K68" s="340">
        <f>IF(OR(I68="a",I68="as"),I67,IF(OR(I68="b",I68="bs"),I69,))</f>
        <v>0</v>
      </c>
      <c r="L68" s="302"/>
      <c r="M68" s="336"/>
      <c r="N68" s="335"/>
      <c r="O68" s="336"/>
      <c r="P68" s="383" t="s">
        <v>42</v>
      </c>
      <c r="Q68" s="384">
        <f>IF($C$2="B turnir",2,IF($Q$63=1,60,IF($Q$63=2,30,IF($Q$63=3,20,""))))</f>
        <v>60</v>
      </c>
      <c r="R68" s="308"/>
      <c r="S68" s="374"/>
      <c r="U68" s="256" t="str">
        <f>IF(OR(I68="a",I68="as"),C67,IF(OR(I68="b",I68="bs"),C69,""))</f>
        <v/>
      </c>
      <c r="V68" s="359">
        <v>24</v>
      </c>
      <c r="W68" s="359" t="str">
        <f>UPPER(IF($D$53="","",VLOOKUP($D$53,'[1]m glavni turnir žrebna lista'!$A$7:$R$38,3)))</f>
        <v/>
      </c>
      <c r="X68" s="359" t="str">
        <f>PROPER(IF($D$53="","",VLOOKUP($D$53,'[1]m glavni turnir žrebna lista'!$A$7:$R$38,4)))</f>
        <v/>
      </c>
      <c r="Y68" s="355" t="str">
        <f>IF(W68="","",IF($U$52&lt;&gt;$U$53,"",IF($J$53="bb",1,IF($J$53="","0",$I$51))))</f>
        <v/>
      </c>
      <c r="Z68" s="355" t="str">
        <f>IF($W$45="","",IF($U$50&lt;&gt;$U$53,"",IF($L$51="bb",1,IF($L$51="","0",$K$48))))</f>
        <v/>
      </c>
      <c r="AA68" s="355" t="str">
        <f>IF($W$45="","",IF($U$46&lt;&gt;$U$53,"",IF($N$47="bb",1,IF($N$47="","0",$M$42))))</f>
        <v/>
      </c>
      <c r="AB68" s="355" t="str">
        <f>IF($W$45="","",IF($U$54&lt;&gt;$U$53,"",IF($P$55="bb",1,IF($P$55="","0",$O$62))))</f>
        <v/>
      </c>
      <c r="AC68" s="355" t="str">
        <f>IF($W$45="","",IF($U$38&lt;&gt;$U$53,"",IF($P$39="bb",1,IF($P$39="","0",$Q$22))))</f>
        <v/>
      </c>
      <c r="AD68" s="355"/>
      <c r="AE68" s="366">
        <f t="shared" si="3"/>
        <v>0</v>
      </c>
      <c r="AF68" s="357" t="str">
        <f>IF($C53="","",'m glavni 32 (2)'!$C$53)</f>
        <v/>
      </c>
      <c r="AG68" s="359" t="str">
        <f>UPPER(IF($D$53="","",VLOOKUP($D$53,'[1]m glavni turnir žrebna lista'!$A$7:$R$38,3)))</f>
        <v/>
      </c>
      <c r="AH68" s="359" t="str">
        <f>PROPER(IF($D$53="","",VLOOKUP($D$53,'[1]m glavni turnir žrebna lista'!$A$7:$R$38,4)))</f>
        <v/>
      </c>
      <c r="AI68" s="359" t="str">
        <f>UPPER(IF($D$53="","",VLOOKUP($D$53,'[1]m glavni turnir žrebna lista'!$A$7:$R$38,5)))</f>
        <v/>
      </c>
      <c r="AJ68" s="366">
        <f t="shared" si="4"/>
        <v>0</v>
      </c>
    </row>
    <row r="69" spans="1:36" s="309" customFormat="1" ht="9.6" customHeight="1" x14ac:dyDescent="0.2">
      <c r="A69" s="298">
        <v>32</v>
      </c>
      <c r="B69" s="299" t="str">
        <f>IF($D69="","",VLOOKUP($D69,'[1]m glavni turnir žrebna lista'!$A$7:$R$38,17))</f>
        <v/>
      </c>
      <c r="C69" s="299" t="str">
        <f>IF($D69="","",VLOOKUP($D69,'[1]m glavni turnir žrebna lista'!$A$7:$R$38,2))</f>
        <v/>
      </c>
      <c r="D69" s="300"/>
      <c r="E69" s="299" t="s">
        <v>70</v>
      </c>
      <c r="F69" s="299" t="str">
        <f>PROPER(IF($D69="","",VLOOKUP($D69,'[1]m glavni turnir žrebna lista'!$A$7:$R$38,4)))</f>
        <v/>
      </c>
      <c r="G69" s="299"/>
      <c r="H69" s="299" t="str">
        <f>IF($D69="","",VLOOKUP($D69,'[1]m glavni turnir žrebna lista'!$A$7:$R$38,5))</f>
        <v/>
      </c>
      <c r="I69" s="328" t="str">
        <f>IF($D69="","",VLOOKUP($D69,'[1]m glavni turnir žrebna lista'!$A$7:$R$38,14))</f>
        <v/>
      </c>
      <c r="J69" s="329"/>
      <c r="K69" s="303"/>
      <c r="L69" s="302"/>
      <c r="M69" s="303"/>
      <c r="N69" s="304"/>
      <c r="O69" s="305"/>
      <c r="P69" s="383" t="s">
        <v>43</v>
      </c>
      <c r="Q69" s="384">
        <f>IF($C$2="B turnir",1,IF($Q$63=1,30,IF($Q$63=2,15,IF($Q$63=3,10,""))))</f>
        <v>30</v>
      </c>
      <c r="R69" s="308"/>
      <c r="U69" s="256" t="str">
        <f>IF($D69="","",VLOOKUP($D69,'[1]m glavni turnir žrebna lista'!$A$7:$R$38,2))</f>
        <v/>
      </c>
      <c r="V69" s="359">
        <v>25</v>
      </c>
      <c r="W69" s="359" t="str">
        <f>UPPER(IF($D$55="","",VLOOKUP($D$55,'[1]m glavni turnir žrebna lista'!$A$7:$R$38,3)))</f>
        <v/>
      </c>
      <c r="X69" s="359" t="str">
        <f>PROPER(IF($D$55="","",VLOOKUP($D$55,'[1]m glavni turnir žrebna lista'!$A$7:$R$38,4)))</f>
        <v/>
      </c>
      <c r="Y69" s="355" t="str">
        <f>IF(W69="","",IF($U$56&lt;&gt;$U$55,"",IF($J$57="bb",1,IF($J$57="","0",$I$57))))</f>
        <v/>
      </c>
      <c r="Z69" s="355" t="str">
        <f>IF($W$45="","",IF($U$58&lt;&gt;$U$55,"",IF($L$59="bb",1,IF($L$59="","0",$K$60))))</f>
        <v/>
      </c>
      <c r="AA69" s="355" t="str">
        <f>IF($W$45="","",IF($U$62&lt;&gt;$U$55,"",IF($N$63="bb",1,IF($N$63="","0",$M$66))))</f>
        <v/>
      </c>
      <c r="AB69" s="355" t="str">
        <f>IF($W$45="","",IF($U$54&lt;&gt;$U$55,"",IF($P$55="bb",1,IF($P$55="","0",$O$46))))</f>
        <v/>
      </c>
      <c r="AC69" s="355" t="str">
        <f>IF($W$45="","",IF($U$38&lt;&gt;$U$55,"",IF($P$39="bb",1,IF($P$39="","0",$Q$22))))</f>
        <v/>
      </c>
      <c r="AD69" s="355"/>
      <c r="AE69" s="366">
        <f t="shared" si="3"/>
        <v>0</v>
      </c>
      <c r="AF69" s="357" t="str">
        <f>IF($C55="","",'m glavni 32 (2)'!$C$55)</f>
        <v/>
      </c>
      <c r="AG69" s="359" t="str">
        <f>UPPER(IF($D$55="","",VLOOKUP($D$55,'[1]m glavni turnir žrebna lista'!$A$7:$R$38,3)))</f>
        <v/>
      </c>
      <c r="AH69" s="359" t="str">
        <f>PROPER(IF($D$55="","",VLOOKUP($D$55,'[1]m glavni turnir žrebna lista'!$A$7:$R$38,4)))</f>
        <v/>
      </c>
      <c r="AI69" s="359" t="str">
        <f>UPPER(IF($D$55="","",VLOOKUP($D$55,'[1]m glavni turnir žrebna lista'!$A$7:$R$38,5)))</f>
        <v/>
      </c>
      <c r="AJ69" s="366">
        <f t="shared" si="4"/>
        <v>0</v>
      </c>
    </row>
    <row r="70" spans="1:36" s="391" customFormat="1" ht="9" customHeight="1" x14ac:dyDescent="0.2">
      <c r="A70" s="385"/>
      <c r="B70" s="385"/>
      <c r="C70" s="385"/>
      <c r="D70" s="385"/>
      <c r="E70" s="386"/>
      <c r="F70" s="386"/>
      <c r="G70" s="386"/>
      <c r="H70" s="386"/>
      <c r="I70" s="387"/>
      <c r="J70" s="388"/>
      <c r="K70" s="389"/>
      <c r="L70" s="388"/>
      <c r="M70" s="389"/>
      <c r="N70" s="388"/>
      <c r="O70" s="389"/>
      <c r="P70" s="388"/>
      <c r="Q70" s="389"/>
      <c r="R70" s="390"/>
      <c r="U70" s="256"/>
      <c r="V70" s="359">
        <v>26</v>
      </c>
      <c r="W70" s="359" t="str">
        <f>UPPER(IF($D$57="","",VLOOKUP($D$57,'[1]m glavni turnir žrebna lista'!$A$7:$R$38,3)))</f>
        <v/>
      </c>
      <c r="X70" s="359" t="str">
        <f>PROPER(IF($D$57="","",VLOOKUP($D$57,'[1]m glavni turnir žrebna lista'!$A$7:$R$38,4)))</f>
        <v/>
      </c>
      <c r="Y70" s="355" t="str">
        <f>IF(W70="","",IF($U$56&lt;&gt;$U$57,"",IF($J$57="bb",1,IF($J$57="","0",$I$55))))</f>
        <v/>
      </c>
      <c r="Z70" s="355" t="str">
        <f>IF($W$45="","",IF($U$58&lt;&gt;$U$57,"",IF($L$59="bb",1,IF($L$59="","0",$K$60))))</f>
        <v/>
      </c>
      <c r="AA70" s="355" t="str">
        <f>IF($W$45="","",IF($U$62&lt;&gt;$U$57,"",IF($N$63="bb",1,IF($N$63="","0",$M$66))))</f>
        <v/>
      </c>
      <c r="AB70" s="355" t="str">
        <f>IF($W$45="","",IF($U$54&lt;&gt;$U$57,"",IF($P$55="bb",1,IF($P$55="","0",$O$46))))</f>
        <v/>
      </c>
      <c r="AC70" s="355" t="str">
        <f>IF($W$45="","",IF($U$38&lt;&gt;$U$57,"",IF($P$39="bb",1,IF($P$39="","0",$Q$22))))</f>
        <v/>
      </c>
      <c r="AD70" s="355"/>
      <c r="AE70" s="366">
        <f t="shared" si="3"/>
        <v>0</v>
      </c>
      <c r="AF70" s="357" t="str">
        <f>IF($C57="","",'m glavni 32 (2)'!$C$57)</f>
        <v/>
      </c>
      <c r="AG70" s="359" t="str">
        <f>UPPER(IF($D$57="","",VLOOKUP($D$57,'[1]m glavni turnir žrebna lista'!$A$7:$R$38,3)))</f>
        <v/>
      </c>
      <c r="AH70" s="359" t="str">
        <f>PROPER(IF($D$57="","",VLOOKUP($D$57,'[1]m glavni turnir žrebna lista'!$A$7:$R$38,4)))</f>
        <v/>
      </c>
      <c r="AI70" s="359" t="str">
        <f>UPPER(IF($D$57="","",VLOOKUP($D$57,'[1]m glavni turnir žrebna lista'!$A$7:$R$38,5)))</f>
        <v/>
      </c>
      <c r="AJ70" s="366">
        <f t="shared" si="4"/>
        <v>0</v>
      </c>
    </row>
    <row r="71" spans="1:36" s="404" customFormat="1" ht="9" customHeight="1" x14ac:dyDescent="0.2">
      <c r="A71" s="392" t="s">
        <v>44</v>
      </c>
      <c r="B71" s="393"/>
      <c r="C71" s="394"/>
      <c r="D71" s="395" t="s">
        <v>45</v>
      </c>
      <c r="E71" s="396" t="s">
        <v>46</v>
      </c>
      <c r="F71" s="395"/>
      <c r="G71" s="395" t="s">
        <v>47</v>
      </c>
      <c r="H71" s="397" t="s">
        <v>48</v>
      </c>
      <c r="I71" s="398" t="s">
        <v>45</v>
      </c>
      <c r="J71" s="396" t="s">
        <v>49</v>
      </c>
      <c r="K71" s="399"/>
      <c r="L71" s="400" t="s">
        <v>50</v>
      </c>
      <c r="M71" s="401"/>
      <c r="N71" s="402" t="s">
        <v>51</v>
      </c>
      <c r="O71" s="403"/>
      <c r="P71" s="592"/>
      <c r="Q71" s="593"/>
      <c r="U71" s="256"/>
      <c r="V71" s="359">
        <v>27</v>
      </c>
      <c r="W71" s="359" t="str">
        <f>UPPER(IF($D$59="","",VLOOKUP($D$59,'[1]m glavni turnir žrebna lista'!$A$7:$R$38,3)))</f>
        <v/>
      </c>
      <c r="X71" s="359" t="str">
        <f>PROPER(IF($D$59="","",VLOOKUP($D$59,'[1]m glavni turnir žrebna lista'!$A$7:$R$38,4)))</f>
        <v/>
      </c>
      <c r="Y71" s="355" t="str">
        <f>IF(W71="","",IF($U$60&lt;&gt;$U$59,"",IF($J$61="bb",1,IF($J$61="","0",$I$61))))</f>
        <v/>
      </c>
      <c r="Z71" s="355" t="str">
        <f>IF($W$45="","",IF($U$58&lt;&gt;$U$59,"",IF($L$59="bb",1,IF($L$59="","0",$K$56))))</f>
        <v/>
      </c>
      <c r="AA71" s="355" t="str">
        <f>IF($W$45="","",IF($U$62&lt;&gt;$U$59,"",IF($N$63="bb",1,IF($N$63="","0",$M$66))))</f>
        <v/>
      </c>
      <c r="AB71" s="355" t="str">
        <f>IF($W$45="","",IF($U$54&lt;&gt;$U$59,"",IF($P$55="bb",1,IF($P$55="","0",$O$46))))</f>
        <v/>
      </c>
      <c r="AC71" s="355" t="str">
        <f>IF($W$45="","",IF($U$38&lt;&gt;$U$59,"",IF($P$39="bb",1,IF($P$39="","0",$Q$22))))</f>
        <v/>
      </c>
      <c r="AD71" s="355"/>
      <c r="AE71" s="366">
        <f t="shared" si="3"/>
        <v>0</v>
      </c>
      <c r="AF71" s="357" t="str">
        <f>IF($C59="","",'m glavni 32 (2)'!$C$59)</f>
        <v/>
      </c>
      <c r="AG71" s="359" t="str">
        <f>UPPER(IF($D$59="","",VLOOKUP($D$59,'[1]m glavni turnir žrebna lista'!$A$7:$R$38,3)))</f>
        <v/>
      </c>
      <c r="AH71" s="359" t="str">
        <f>PROPER(IF($D$59="","",VLOOKUP($D$59,'[1]m glavni turnir žrebna lista'!$A$7:$R$38,4)))</f>
        <v/>
      </c>
      <c r="AI71" s="359" t="str">
        <f>UPPER(IF($D$59="","",VLOOKUP($D$59,'[1]m glavni turnir žrebna lista'!$A$7:$R$38,5)))</f>
        <v/>
      </c>
      <c r="AJ71" s="366">
        <f t="shared" si="4"/>
        <v>0</v>
      </c>
    </row>
    <row r="72" spans="1:36" s="404" customFormat="1" ht="9" customHeight="1" x14ac:dyDescent="0.2">
      <c r="A72" s="405" t="s">
        <v>5</v>
      </c>
      <c r="B72" s="406"/>
      <c r="C72" s="407"/>
      <c r="D72" s="277">
        <v>1</v>
      </c>
      <c r="E72" s="408" t="str">
        <f>UPPER(IF($D72="","",VLOOKUP($D72,'[1]m glavni turnir žrebna lista'!$A$7:$R$38,3)))</f>
        <v/>
      </c>
      <c r="F72" s="278"/>
      <c r="G72" s="409">
        <f>IF($D72="","",VLOOKUP($D72,'[1]m glavni turnir žrebna lista'!$A$7:$R$38,10))</f>
        <v>0</v>
      </c>
      <c r="H72" s="409">
        <f>IF($D72="","",VLOOKUP($D72,'[1]m glavni turnir žrebna lista'!$A$7:$R$38,14))</f>
        <v>0</v>
      </c>
      <c r="I72" s="410" t="s">
        <v>52</v>
      </c>
      <c r="J72" s="406"/>
      <c r="K72" s="281"/>
      <c r="L72" s="406"/>
      <c r="M72" s="411"/>
      <c r="N72" s="412" t="s">
        <v>53</v>
      </c>
      <c r="O72" s="413"/>
      <c r="P72" s="414"/>
      <c r="Q72" s="411"/>
      <c r="U72" s="256"/>
      <c r="V72" s="359">
        <v>28</v>
      </c>
      <c r="W72" s="359" t="str">
        <f>UPPER(IF($D$61="","",VLOOKUP($D$61,'[1]m glavni turnir žrebna lista'!$A$7:$R$38,3)))</f>
        <v/>
      </c>
      <c r="X72" s="359" t="str">
        <f>PROPER(IF($D$61="","",VLOOKUP($D$61,'[1]m glavni turnir žrebna lista'!$A$7:$R$38,4)))</f>
        <v/>
      </c>
      <c r="Y72" s="355" t="str">
        <f>IF(W72="","",IF($U$60&lt;&gt;$U$61,"",IF($J$61="bb",1,IF($J$61="","0",$I$59))))</f>
        <v/>
      </c>
      <c r="Z72" s="355" t="str">
        <f>IF($W$45="","",IF($U$58&lt;&gt;$U$61,"",IF($L$59="bb",1,IF($L$59="","0",$K$56))))</f>
        <v/>
      </c>
      <c r="AA72" s="355" t="str">
        <f>IF($W$45="","",IF($U$62&lt;&gt;$U$61,"",IF($N$63="bb",1,IF($N$63="","0",$M$66))))</f>
        <v/>
      </c>
      <c r="AB72" s="355" t="str">
        <f>IF($W$45="","",IF($U$54&lt;&gt;$U$61,"",IF($P$55="bb",1,IF($P$55="","0",$O$46))))</f>
        <v/>
      </c>
      <c r="AC72" s="355" t="str">
        <f>IF($W$45="","",IF($U$38&lt;&gt;$U$61,"",IF($P$39="bb",1,IF($P$39="","0",$Q$22))))</f>
        <v/>
      </c>
      <c r="AD72" s="355"/>
      <c r="AE72" s="366">
        <f t="shared" si="3"/>
        <v>0</v>
      </c>
      <c r="AF72" s="357" t="str">
        <f>IF($C61="","",'m glavni 32 (2)'!$C$61)</f>
        <v/>
      </c>
      <c r="AG72" s="359" t="str">
        <f>UPPER(IF($D$61="","",VLOOKUP($D$61,'[1]m glavni turnir žrebna lista'!$A$7:$R$38,3)))</f>
        <v/>
      </c>
      <c r="AH72" s="359" t="str">
        <f>PROPER(IF($D$61="","",VLOOKUP($D$61,'[1]m glavni turnir žrebna lista'!$A$7:$R$38,4)))</f>
        <v/>
      </c>
      <c r="AI72" s="359" t="str">
        <f>UPPER(IF($D$61="","",VLOOKUP($D$61,'[1]m glavni turnir žrebna lista'!$A$7:$R$38,5)))</f>
        <v/>
      </c>
      <c r="AJ72" s="366">
        <f t="shared" si="4"/>
        <v>0</v>
      </c>
    </row>
    <row r="73" spans="1:36" s="404" customFormat="1" ht="9" customHeight="1" x14ac:dyDescent="0.2">
      <c r="A73" s="599"/>
      <c r="B73" s="600"/>
      <c r="C73" s="415"/>
      <c r="D73" s="277">
        <v>2</v>
      </c>
      <c r="E73" s="408" t="str">
        <f>UPPER(IF($D73="","",VLOOKUP($D73,'[1]m glavni turnir žrebna lista'!$A$7:$R$38,3)))</f>
        <v/>
      </c>
      <c r="F73" s="277"/>
      <c r="G73" s="409">
        <f>IF($D73="","",VLOOKUP($D73,'[1]m glavni turnir žrebna lista'!$A$7:$R$38,10))</f>
        <v>0</v>
      </c>
      <c r="H73" s="409">
        <f>IF($D73="","",VLOOKUP($D73,'[1]m glavni turnir žrebna lista'!$A$7:$R$38,14))</f>
        <v>0</v>
      </c>
      <c r="I73" s="416" t="s">
        <v>54</v>
      </c>
      <c r="J73" s="417"/>
      <c r="K73" s="281"/>
      <c r="L73" s="406"/>
      <c r="M73" s="411"/>
      <c r="N73" s="418"/>
      <c r="O73" s="419"/>
      <c r="P73" s="420"/>
      <c r="Q73" s="421"/>
      <c r="U73" s="256"/>
      <c r="V73" s="359">
        <v>29</v>
      </c>
      <c r="W73" s="359" t="str">
        <f>UPPER(IF($D$63="","",VLOOKUP($D$63,'[1]m glavni turnir žrebna lista'!$A$7:$R$38,3)))</f>
        <v/>
      </c>
      <c r="X73" s="359" t="str">
        <f>PROPER(IF($D$63="","",VLOOKUP($D$63,'[1]m glavni turnir žrebna lista'!$A$7:$R$38,4)))</f>
        <v/>
      </c>
      <c r="Y73" s="355" t="str">
        <f>IF(W73="","",IF($U$64&lt;&gt;$U$63,"",IF($J$65="bb",1,IF($J$65="","0",$I$65))))</f>
        <v/>
      </c>
      <c r="Z73" s="355" t="str">
        <f>IF($W$45="","",IF($U$66&lt;&gt;$U$63,"",IF($L$67="bb",1,IF($L$67="","0",$K$68))))</f>
        <v/>
      </c>
      <c r="AA73" s="355" t="str">
        <f>IF($W$45="","",IF($U$62&lt;&gt;$U$63,"",IF($N$63="bb",1,IF($N$63="","0",$M$58))))</f>
        <v/>
      </c>
      <c r="AB73" s="355" t="str">
        <f>IF($W$45="","",IF($U$54&lt;&gt;$U$63,"",IF($P$55="bb",1,IF($P$55="","0",$O$46))))</f>
        <v/>
      </c>
      <c r="AC73" s="355" t="str">
        <f>IF($W$45="","",IF($U$38&lt;&gt;$U$63,"",IF($P$39="bb",1,IF($P$39="","0",$Q$22))))</f>
        <v/>
      </c>
      <c r="AD73" s="355"/>
      <c r="AE73" s="366">
        <f t="shared" si="3"/>
        <v>0</v>
      </c>
      <c r="AF73" s="357" t="str">
        <f>IF($C63="","",'m glavni 32 (2)'!$C$63)</f>
        <v/>
      </c>
      <c r="AG73" s="359" t="str">
        <f>UPPER(IF($D$63="","",VLOOKUP($D$63,'[1]m glavni turnir žrebna lista'!$A$7:$R$38,3)))</f>
        <v/>
      </c>
      <c r="AH73" s="359" t="str">
        <f>PROPER(IF($D$63="","",VLOOKUP($D$63,'[1]m glavni turnir žrebna lista'!$A$7:$R$38,4)))</f>
        <v/>
      </c>
      <c r="AI73" s="359" t="str">
        <f>UPPER(IF($D$63="","",VLOOKUP($D$63,'[1]m glavni turnir žrebna lista'!$A$7:$R$38,5)))</f>
        <v/>
      </c>
      <c r="AJ73" s="366">
        <f t="shared" si="4"/>
        <v>0</v>
      </c>
    </row>
    <row r="74" spans="1:36" s="404" customFormat="1" ht="9" customHeight="1" x14ac:dyDescent="0.2">
      <c r="A74" s="422"/>
      <c r="B74" s="423"/>
      <c r="C74" s="424"/>
      <c r="D74" s="277">
        <v>3</v>
      </c>
      <c r="E74" s="408" t="str">
        <f>UPPER(IF($D74="","",VLOOKUP($D74,'[1]m glavni turnir žrebna lista'!$A$7:$R$38,3)))</f>
        <v/>
      </c>
      <c r="F74" s="277"/>
      <c r="G74" s="409">
        <f>IF($D74="","",VLOOKUP($D74,'[1]m glavni turnir žrebna lista'!$A$7:$R$38,10))</f>
        <v>0</v>
      </c>
      <c r="H74" s="409">
        <f>IF($D74="","",VLOOKUP($D74,'[1]m glavni turnir žrebna lista'!$A$7:$R$38,14))</f>
        <v>0</v>
      </c>
      <c r="I74" s="416" t="s">
        <v>55</v>
      </c>
      <c r="J74" s="417"/>
      <c r="K74" s="281"/>
      <c r="L74" s="406"/>
      <c r="M74" s="411"/>
      <c r="N74" s="412" t="s">
        <v>56</v>
      </c>
      <c r="O74" s="413"/>
      <c r="P74" s="414"/>
      <c r="Q74" s="411"/>
      <c r="U74" s="256"/>
      <c r="V74" s="359">
        <v>30</v>
      </c>
      <c r="W74" s="359" t="str">
        <f>UPPER(IF($D$65="","",VLOOKUP($D$65,'[1]m glavni turnir žrebna lista'!$A$7:$R$38,3)))</f>
        <v/>
      </c>
      <c r="X74" s="359" t="str">
        <f>PROPER(IF($D$65="","",VLOOKUP($D$65,'[1]m glavni turnir žrebna lista'!$A$7:$R$38,4)))</f>
        <v/>
      </c>
      <c r="Y74" s="355" t="str">
        <f>IF(W74="","",IF($U$64&lt;&gt;$U$65,"",IF($J$65="bb",1,IF($J$65="","0",$I$63))))</f>
        <v/>
      </c>
      <c r="Z74" s="355" t="str">
        <f>IF($W$45="","",IF($U$66&lt;&gt;$U$65,"",IF($L$67="bb",1,IF($L$67="","0",$K$68))))</f>
        <v/>
      </c>
      <c r="AA74" s="355" t="str">
        <f>IF($W$45="","",IF($U$62&lt;&gt;$U$65,"",IF($N$63="bb",1,IF($N$63="","0",$M$58))))</f>
        <v/>
      </c>
      <c r="AB74" s="355" t="str">
        <f>IF($W$45="","",IF($U$54&lt;&gt;$U$65,"",IF($P$55="bb",1,IF($P$55="","0",$O$46))))</f>
        <v/>
      </c>
      <c r="AC74" s="355" t="str">
        <f>IF($W$45="","",IF($U$38&lt;&gt;$U$65,"",IF($P$39="bb",1,IF($P$39="","0",$Q$22))))</f>
        <v/>
      </c>
      <c r="AD74" s="355"/>
      <c r="AE74" s="366">
        <f t="shared" si="3"/>
        <v>0</v>
      </c>
      <c r="AF74" s="357" t="str">
        <f>IF($C65="","",'m glavni 32 (2)'!$C$65)</f>
        <v/>
      </c>
      <c r="AG74" s="359" t="str">
        <f>UPPER(IF($D$65="","",VLOOKUP($D$65,'[1]m glavni turnir žrebna lista'!$A$7:$R$38,3)))</f>
        <v/>
      </c>
      <c r="AH74" s="359" t="str">
        <f>PROPER(IF($D$65="","",VLOOKUP($D$65,'[1]m glavni turnir žrebna lista'!$A$7:$R$38,4)))</f>
        <v/>
      </c>
      <c r="AI74" s="359" t="str">
        <f>UPPER(IF($D$65="","",VLOOKUP($D$65,'[1]m glavni turnir žrebna lista'!$A$7:$R$38,5)))</f>
        <v/>
      </c>
      <c r="AJ74" s="366">
        <f t="shared" si="4"/>
        <v>0</v>
      </c>
    </row>
    <row r="75" spans="1:36" s="404" customFormat="1" ht="9" customHeight="1" x14ac:dyDescent="0.2">
      <c r="A75" s="425"/>
      <c r="B75" s="276"/>
      <c r="C75" s="407"/>
      <c r="D75" s="277">
        <v>4</v>
      </c>
      <c r="E75" s="408" t="str">
        <f>UPPER(IF($D75="","",VLOOKUP($D75,'[1]m glavni turnir žrebna lista'!$A$7:$R$38,3)))</f>
        <v/>
      </c>
      <c r="F75" s="277"/>
      <c r="G75" s="409">
        <f>IF($D75="","",VLOOKUP($D75,'[1]m glavni turnir žrebna lista'!$A$7:$R$38,10))</f>
        <v>0</v>
      </c>
      <c r="H75" s="409">
        <f>IF($D75="","",VLOOKUP($D75,'[1]m glavni turnir žrebna lista'!$A$7:$R$38,14))</f>
        <v>0</v>
      </c>
      <c r="I75" s="416" t="s">
        <v>57</v>
      </c>
      <c r="J75" s="417"/>
      <c r="K75" s="281"/>
      <c r="L75" s="406"/>
      <c r="M75" s="411"/>
      <c r="N75" s="406" t="s">
        <v>58</v>
      </c>
      <c r="O75" s="281"/>
      <c r="P75" s="406"/>
      <c r="Q75" s="411"/>
      <c r="U75" s="256"/>
      <c r="V75" s="359">
        <v>31</v>
      </c>
      <c r="W75" s="359" t="str">
        <f>UPPER(IF($D$67="","",VLOOKUP($D$67,'[1]m glavni turnir žrebna lista'!$A$7:$R$38,3)))</f>
        <v/>
      </c>
      <c r="X75" s="359" t="str">
        <f>PROPER(IF($D$67="","",VLOOKUP($D$67,'[1]m glavni turnir žrebna lista'!$A$7:$R$38,4)))</f>
        <v/>
      </c>
      <c r="Y75" s="355" t="str">
        <f>IF(W75="","",IF($U$68&lt;&gt;$U$67,"",IF($J$69="bb",1,IF($J$69="","0",$I$69))))</f>
        <v/>
      </c>
      <c r="Z75" s="355" t="str">
        <f>IF($W$45="","",IF($U$66&lt;&gt;$U$67,"",IF($L$67="bb",1,IF($L$67="","0",$K$64))))</f>
        <v/>
      </c>
      <c r="AA75" s="355" t="str">
        <f>IF($W$45="","",IF($U$62&lt;&gt;$U$67,"",IF($N$63="bb",1,IF($N$63="","0",$M$58))))</f>
        <v/>
      </c>
      <c r="AB75" s="355" t="str">
        <f>IF($W$45="","",IF($U$54&lt;&gt;$U$67,"",IF($P$55="bb",1,IF($P$55="","0",$O$46))))</f>
        <v/>
      </c>
      <c r="AC75" s="355" t="str">
        <f>IF($W$45="","",IF($U$38&lt;&gt;$U$67,"",IF($P$39="bb",1,IF($P$39="","0",$Q$22))))</f>
        <v/>
      </c>
      <c r="AD75" s="355"/>
      <c r="AE75" s="366">
        <f t="shared" si="3"/>
        <v>0</v>
      </c>
      <c r="AF75" s="357" t="str">
        <f>IF($C67="","",'m glavni 32 (2)'!$C$67)</f>
        <v/>
      </c>
      <c r="AG75" s="359" t="str">
        <f>UPPER(IF($D$67="","",VLOOKUP($D$67,'[1]m glavni turnir žrebna lista'!$A$7:$R$38,3)))</f>
        <v/>
      </c>
      <c r="AH75" s="359" t="str">
        <f>PROPER(IF($D$67="","",VLOOKUP($D$67,'[1]m glavni turnir žrebna lista'!$A$7:$R$38,4)))</f>
        <v/>
      </c>
      <c r="AI75" s="359" t="str">
        <f>UPPER(IF($D$67="","",VLOOKUP($D$67,'[1]m glavni turnir žrebna lista'!$A$7:$R$38,5)))</f>
        <v/>
      </c>
      <c r="AJ75" s="366">
        <f t="shared" si="4"/>
        <v>0</v>
      </c>
    </row>
    <row r="76" spans="1:36" s="404" customFormat="1" ht="9" customHeight="1" x14ac:dyDescent="0.2">
      <c r="A76" s="426"/>
      <c r="B76" s="427"/>
      <c r="C76" s="428"/>
      <c r="D76" s="277">
        <v>5</v>
      </c>
      <c r="E76" s="408" t="str">
        <f>UPPER(IF($D76="","",VLOOKUP($D76,'[1]m glavni turnir žrebna lista'!$A$7:$R$38,3)))</f>
        <v/>
      </c>
      <c r="F76" s="277"/>
      <c r="G76" s="409">
        <f>IF($D76="","",VLOOKUP($D76,'[1]m glavni turnir žrebna lista'!$A$7:$R$38,10))</f>
        <v>0</v>
      </c>
      <c r="H76" s="409">
        <f>IF($D76="","",VLOOKUP($D76,'[1]m glavni turnir žrebna lista'!$A$7:$R$38,14))</f>
        <v>0</v>
      </c>
      <c r="I76" s="416" t="s">
        <v>59</v>
      </c>
      <c r="J76" s="417"/>
      <c r="K76" s="281"/>
      <c r="L76" s="406"/>
      <c r="M76" s="411"/>
      <c r="N76" s="420"/>
      <c r="O76" s="419"/>
      <c r="P76" s="420"/>
      <c r="Q76" s="421"/>
      <c r="U76" s="256"/>
      <c r="V76" s="359">
        <v>32</v>
      </c>
      <c r="W76" s="359" t="str">
        <f>UPPER(IF($D$69="","",VLOOKUP($D$69,'[1]m glavni turnir žrebna lista'!$A$7:$R$38,3)))</f>
        <v/>
      </c>
      <c r="X76" s="359" t="str">
        <f>PROPER(IF($D$69="","",VLOOKUP($D$69,'[1]m glavni turnir žrebna lista'!$A$7:$R$38,4)))</f>
        <v/>
      </c>
      <c r="Y76" s="355" t="str">
        <f>IF(W76="","",IF($U$68&lt;&gt;$U$69,"",IF($J$69="bb",1,IF($J$69="","0",$I$67))))</f>
        <v/>
      </c>
      <c r="Z76" s="355" t="str">
        <f>IF($W$45="","",IF($U$66&lt;&gt;$U$69,"",IF($L$67="bb",1,IF($L$67="","0",$K$64))))</f>
        <v/>
      </c>
      <c r="AA76" s="355" t="str">
        <f>IF($W$45="","",IF($U$62&lt;&gt;$U$69,"",IF($N$63="bb",1,IF($N$63="","0",$M$58))))</f>
        <v/>
      </c>
      <c r="AB76" s="355" t="str">
        <f>IF($W$45="","",IF($U$54&lt;&gt;$U$69,"",IF($P$55="bb",1,IF($P$55="","0",$O$46))))</f>
        <v/>
      </c>
      <c r="AC76" s="355" t="str">
        <f>IF($W$45="","",IF($U$38&lt;&gt;$U$69,"",IF($P$39="bb",1,IF($P$39="","0",$Q$22))))</f>
        <v/>
      </c>
      <c r="AD76" s="355"/>
      <c r="AE76" s="366">
        <f t="shared" si="3"/>
        <v>0</v>
      </c>
      <c r="AF76" s="357" t="str">
        <f>IF($C69="","",'m glavni 32 (2)'!$C$69)</f>
        <v/>
      </c>
      <c r="AG76" s="359" t="str">
        <f>UPPER(IF($D$69="","",VLOOKUP($D$69,'[1]m glavni turnir žrebna lista'!$A$7:$R$38,3)))</f>
        <v/>
      </c>
      <c r="AH76" s="359" t="str">
        <f>PROPER(IF($D$69="","",VLOOKUP($D$69,'[1]m glavni turnir žrebna lista'!$A$7:$R$38,4)))</f>
        <v/>
      </c>
      <c r="AI76" s="359" t="str">
        <f>UPPER(IF($D$69="","",VLOOKUP($D$69,'[1]m glavni turnir žrebna lista'!$A$7:$R$38,5)))</f>
        <v/>
      </c>
      <c r="AJ76" s="366">
        <f t="shared" si="4"/>
        <v>0</v>
      </c>
    </row>
    <row r="77" spans="1:36" s="404" customFormat="1" ht="9" customHeight="1" x14ac:dyDescent="0.2">
      <c r="A77" s="405"/>
      <c r="B77" s="406"/>
      <c r="C77" s="407"/>
      <c r="D77" s="277">
        <v>6</v>
      </c>
      <c r="E77" s="408" t="str">
        <f>UPPER(IF($D77="","",VLOOKUP($D77,'[1]m glavni turnir žrebna lista'!$A$7:$R$38,3)))</f>
        <v/>
      </c>
      <c r="F77" s="277"/>
      <c r="G77" s="409">
        <f>IF($D77="","",VLOOKUP($D77,'[1]m glavni turnir žrebna lista'!$A$7:$R$38,10))</f>
        <v>0</v>
      </c>
      <c r="H77" s="409">
        <f>IF($D77="","",VLOOKUP($D77,'[1]m glavni turnir žrebna lista'!$A$7:$R$38,14))</f>
        <v>0</v>
      </c>
      <c r="I77" s="416" t="s">
        <v>60</v>
      </c>
      <c r="J77" s="417"/>
      <c r="K77" s="281"/>
      <c r="L77" s="406"/>
      <c r="M77" s="411"/>
      <c r="N77" s="412" t="s">
        <v>56</v>
      </c>
      <c r="O77" s="413"/>
      <c r="P77" s="414"/>
      <c r="Q77" s="411"/>
      <c r="U77" s="256"/>
      <c r="V77" s="429"/>
      <c r="W77" s="429"/>
      <c r="X77" s="429"/>
      <c r="Y77" s="355">
        <f>COUNTIF(Y45:Y76,"&gt;0")</f>
        <v>0</v>
      </c>
      <c r="Z77" s="355">
        <f t="shared" ref="Z77:AE77" si="5">COUNTIF(Z45:Z76,"&gt;0")</f>
        <v>0</v>
      </c>
      <c r="AA77" s="355">
        <f t="shared" si="5"/>
        <v>0</v>
      </c>
      <c r="AB77" s="355">
        <f t="shared" si="5"/>
        <v>0</v>
      </c>
      <c r="AC77" s="355">
        <f t="shared" si="5"/>
        <v>0</v>
      </c>
      <c r="AD77" s="355"/>
      <c r="AE77" s="355">
        <f t="shared" si="5"/>
        <v>0</v>
      </c>
      <c r="AF77" s="357"/>
      <c r="AG77" s="429"/>
      <c r="AH77" s="429"/>
      <c r="AI77" s="429"/>
      <c r="AJ77" s="355">
        <f>COUNTIF(AJ45:AJ76,"&gt;0")</f>
        <v>0</v>
      </c>
    </row>
    <row r="78" spans="1:36" s="404" customFormat="1" ht="9" customHeight="1" x14ac:dyDescent="0.2">
      <c r="A78" s="405"/>
      <c r="B78" s="406"/>
      <c r="C78" s="430"/>
      <c r="D78" s="277">
        <v>7</v>
      </c>
      <c r="E78" s="408" t="str">
        <f>UPPER(IF($D78="","",VLOOKUP($D78,'[1]m glavni turnir žrebna lista'!$A$7:$R$38,3)))</f>
        <v/>
      </c>
      <c r="F78" s="277"/>
      <c r="G78" s="409">
        <f>IF($D78="","",VLOOKUP($D78,'[1]m glavni turnir žrebna lista'!$A$7:$R$38,10))</f>
        <v>0</v>
      </c>
      <c r="H78" s="409">
        <f>IF($D78="","",VLOOKUP($D78,'[1]m glavni turnir žrebna lista'!$A$7:$R$38,14))</f>
        <v>0</v>
      </c>
      <c r="I78" s="416" t="s">
        <v>61</v>
      </c>
      <c r="J78" s="417"/>
      <c r="K78" s="281"/>
      <c r="L78" s="406"/>
      <c r="M78" s="411"/>
      <c r="N78" s="406" t="s">
        <v>62</v>
      </c>
      <c r="O78" s="281"/>
      <c r="P78" s="597" t="str">
        <f>'[1]vnos podatkov'!$B$10</f>
        <v>SAŠO SVOLJŠAK</v>
      </c>
      <c r="Q78" s="598"/>
      <c r="U78" s="256"/>
      <c r="V78" s="429"/>
      <c r="W78" s="429"/>
      <c r="X78" s="429"/>
      <c r="Y78" s="429"/>
      <c r="Z78" s="429"/>
      <c r="AA78" s="429"/>
      <c r="AB78" s="429"/>
      <c r="AC78" s="429"/>
      <c r="AD78" s="429"/>
      <c r="AE78" s="429"/>
      <c r="AF78" s="357"/>
      <c r="AG78" s="429"/>
      <c r="AH78" s="429"/>
      <c r="AI78" s="429"/>
      <c r="AJ78" s="429"/>
    </row>
    <row r="79" spans="1:36" s="404" customFormat="1" ht="9" customHeight="1" x14ac:dyDescent="0.2">
      <c r="A79" s="431"/>
      <c r="B79" s="420"/>
      <c r="C79" s="432"/>
      <c r="D79" s="433">
        <v>8</v>
      </c>
      <c r="E79" s="434" t="str">
        <f>UPPER(IF($D79="","",VLOOKUP($D79,'[1]m glavni turnir žrebna lista'!$A$7:$R$38,3)))</f>
        <v/>
      </c>
      <c r="F79" s="433"/>
      <c r="G79" s="435">
        <f>IF($D79="","",VLOOKUP($D79,'[1]m glavni turnir žrebna lista'!$A$7:$R$38,10))</f>
        <v>0</v>
      </c>
      <c r="H79" s="435">
        <f>IF($D79="","",VLOOKUP($D79,'[1]m glavni turnir žrebna lista'!$A$7:$R$38,14))</f>
        <v>0</v>
      </c>
      <c r="I79" s="436" t="s">
        <v>63</v>
      </c>
      <c r="J79" s="420"/>
      <c r="K79" s="419"/>
      <c r="L79" s="420"/>
      <c r="M79" s="421"/>
      <c r="N79" s="420" t="s">
        <v>64</v>
      </c>
      <c r="O79" s="419"/>
      <c r="P79" s="587" t="str">
        <f>'[1]vnos podatkov'!$E$10</f>
        <v>MARJAN OGRINC</v>
      </c>
      <c r="Q79" s="588"/>
      <c r="U79" s="256"/>
      <c r="V79" s="437"/>
      <c r="W79" s="437"/>
      <c r="X79" s="437"/>
      <c r="Y79" s="437"/>
      <c r="Z79" s="437"/>
      <c r="AA79" s="437"/>
      <c r="AB79" s="437"/>
      <c r="AC79" s="437"/>
      <c r="AD79" s="437"/>
      <c r="AE79" s="437"/>
      <c r="AF79" s="438"/>
      <c r="AG79" s="437"/>
      <c r="AH79" s="437"/>
      <c r="AI79" s="437"/>
      <c r="AJ79" s="437"/>
    </row>
  </sheetData>
  <mergeCells count="8">
    <mergeCell ref="A73:B73"/>
    <mergeCell ref="P78:Q78"/>
    <mergeCell ref="P79:Q79"/>
    <mergeCell ref="F3:G3"/>
    <mergeCell ref="V41:Z41"/>
    <mergeCell ref="P60:Q60"/>
    <mergeCell ref="P61:Q62"/>
    <mergeCell ref="P71:Q71"/>
  </mergeCells>
  <conditionalFormatting sqref="G39 G41 G7 G9 G11 G13 G15 G17 G19 G23 G43 G45 G47 G49 G51 G53 G21 G25 G27 G29 G31 G33 G35 G37 G55 G57 G59 G61 G63 G65 G67 G69">
    <cfRule type="expression" dxfId="79" priority="17" stopIfTrue="1">
      <formula>AND($D7&lt;9,$C7&gt;0)</formula>
    </cfRule>
  </conditionalFormatting>
  <conditionalFormatting sqref="L10 L18 L26 L34 L42 L50 L58 L66 N14 N30 N46 N62 P22 P54 J8 J12 J16 J20 J24 J28 J32 J36 J40 J44 J48 J52 J56 J60 J64 J68">
    <cfRule type="expression" dxfId="78" priority="15" stopIfTrue="1">
      <formula>I8="as"</formula>
    </cfRule>
    <cfRule type="expression" dxfId="77" priority="16" stopIfTrue="1">
      <formula>I8="bs"</formula>
    </cfRule>
  </conditionalFormatting>
  <conditionalFormatting sqref="B57 B9 B11 B13 B15 B17 B19 B67 B59 B25 B27 B29 B31 B33 B35 B65 B63 B41 B43 B45 B47 B49 B51 B61">
    <cfRule type="cellIs" dxfId="76" priority="13" stopIfTrue="1" operator="equal">
      <formula>"QA"</formula>
    </cfRule>
    <cfRule type="cellIs" dxfId="75" priority="14" stopIfTrue="1" operator="equal">
      <formula>"DA"</formula>
    </cfRule>
  </conditionalFormatting>
  <conditionalFormatting sqref="I8 I12 I16 I20 I24 I28 I32 I36 I40 I44 I48 I52 I56 I60 I64 I68 K66 K58 K50 K42 K34 K26 K18 K10 M14 M30 M46 M62 O22 O54 O39">
    <cfRule type="expression" dxfId="74" priority="12" stopIfTrue="1">
      <formula>$N$1="CU"</formula>
    </cfRule>
  </conditionalFormatting>
  <conditionalFormatting sqref="P38">
    <cfRule type="expression" dxfId="73" priority="10" stopIfTrue="1">
      <formula>O39="as"</formula>
    </cfRule>
    <cfRule type="expression" dxfId="72" priority="11" stopIfTrue="1">
      <formula>O39="bs"</formula>
    </cfRule>
  </conditionalFormatting>
  <conditionalFormatting sqref="N39 H8 H12 H16 H20 H24 H28 H32 H36 H40 H44 H48 H52 H56 H60 H64 H68 J66 J58 J50 J42 J34 J26 J18 J10 L14 L30 L46 L62 N54 N22">
    <cfRule type="expression" dxfId="71" priority="7" stopIfTrue="1">
      <formula>AND($N$1="CU",H8="Sodnik")</formula>
    </cfRule>
    <cfRule type="expression" dxfId="70" priority="8" stopIfTrue="1">
      <formula>AND($N$1="CU",H8&lt;&gt;"Sodnik",I8&lt;&gt;"")</formula>
    </cfRule>
    <cfRule type="expression" dxfId="69" priority="9" stopIfTrue="1">
      <formula>AND($N$1="CU",H8&lt;&gt;"Sodnik")</formula>
    </cfRule>
  </conditionalFormatting>
  <conditionalFormatting sqref="E7 B21 B7:C7 B23:C23 B37:C37 B39:C39 B53:C53 B55:C55 B69:C69">
    <cfRule type="expression" dxfId="68" priority="6" stopIfTrue="1">
      <formula>"IF(D7&lt;9)"</formula>
    </cfRule>
  </conditionalFormatting>
  <conditionalFormatting sqref="U52">
    <cfRule type="expression" dxfId="67" priority="5" stopIfTrue="1">
      <formula>"IF(Q63=J4)"</formula>
    </cfRule>
  </conditionalFormatting>
  <conditionalFormatting sqref="Q63">
    <cfRule type="cellIs" dxfId="66" priority="4" stopIfTrue="1" operator="equal">
      <formula>1</formula>
    </cfRule>
  </conditionalFormatting>
  <conditionalFormatting sqref="P63">
    <cfRule type="cellIs" priority="3" stopIfTrue="1" operator="equal">
      <formula>"Rang turnirja"</formula>
    </cfRule>
  </conditionalFormatting>
  <conditionalFormatting sqref="D9 D11 D13 D15 D17 D19 D25 D27 D29 D31 D33 D35 D41 D43 D45 D47 D49 D51 D57 D59 D61 D63 D65 D67">
    <cfRule type="expression" dxfId="65" priority="2" stopIfTrue="1">
      <formula>$D9&gt;0</formula>
    </cfRule>
  </conditionalFormatting>
  <conditionalFormatting sqref="D7 D21 D23 D37 D39 D53 D55 D69">
    <cfRule type="expression" dxfId="64" priority="1" stopIfTrue="1">
      <formula>$D7&lt;&gt;""</formula>
    </cfRule>
  </conditionalFormatting>
  <printOptions horizontalCentered="1"/>
  <pageMargins left="0.35" right="0.35" top="0.39" bottom="0.39" header="0" footer="0"/>
  <pageSetup paperSize="9" scale="98" orientation="portrait" horizontalDpi="4294967295"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Jun_Show_CU">
                <anchor moveWithCells="1" sizeWithCells="1">
                  <from>
                    <xdr:col>11</xdr:col>
                    <xdr:colOff>495300</xdr:colOff>
                    <xdr:row>0</xdr:row>
                    <xdr:rowOff>9525</xdr:rowOff>
                  </from>
                  <to>
                    <xdr:col>13</xdr:col>
                    <xdr:colOff>438150</xdr:colOff>
                    <xdr:row>0</xdr:row>
                    <xdr:rowOff>171450</xdr:rowOff>
                  </to>
                </anchor>
              </controlPr>
            </control>
          </mc:Choice>
        </mc:AlternateContent>
        <mc:AlternateContent xmlns:mc="http://schemas.openxmlformats.org/markup-compatibility/2006">
          <mc:Choice Requires="x14">
            <control shapeId="2050" r:id="rId5" name="Button 2">
              <controlPr defaultSize="0" print="0" autoFill="0" autoPict="0" macro="[0]!Jun_Hide_CU">
                <anchor moveWithCells="1" sizeWithCells="1">
                  <from>
                    <xdr:col>11</xdr:col>
                    <xdr:colOff>504825</xdr:colOff>
                    <xdr:row>0</xdr:row>
                    <xdr:rowOff>180975</xdr:rowOff>
                  </from>
                  <to>
                    <xdr:col>13</xdr:col>
                    <xdr:colOff>428625</xdr:colOff>
                    <xdr:row>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$T$7:$T$16</xm:f>
          </x14:formula1>
          <xm:sqref>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H60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H65596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H131132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H196668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H262204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H327740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H393276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H458812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H524348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H589884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H655420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H720956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H786492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H852028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H917564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H983100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VSB983100 WBX983100 WLT983100 WVP983100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H131116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H196652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H262188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H327724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H393260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H458796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H524332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H589868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H655404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H720940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H786476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H852012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H917548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H983084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1">
    <pageSetUpPr fitToPage="1"/>
  </sheetPr>
  <dimension ref="A1:AJ79"/>
  <sheetViews>
    <sheetView showGridLines="0" showZeros="0" topLeftCell="A10" workbookViewId="0">
      <selection activeCell="P56" sqref="P56"/>
    </sheetView>
  </sheetViews>
  <sheetFormatPr defaultRowHeight="12.75" x14ac:dyDescent="0.2"/>
  <cols>
    <col min="1" max="1" width="3.140625" style="249" customWidth="1"/>
    <col min="2" max="2" width="3.5703125" style="249" customWidth="1"/>
    <col min="3" max="3" width="5" style="249" customWidth="1"/>
    <col min="4" max="4" width="4.28515625" style="249" customWidth="1"/>
    <col min="5" max="5" width="12.7109375" style="249" customWidth="1"/>
    <col min="6" max="6" width="2.7109375" style="249" customWidth="1"/>
    <col min="7" max="7" width="7.7109375" style="249" customWidth="1"/>
    <col min="8" max="8" width="5.85546875" style="249" customWidth="1"/>
    <col min="9" max="9" width="2.7109375" style="439" customWidth="1"/>
    <col min="10" max="10" width="10.7109375" style="249" customWidth="1"/>
    <col min="11" max="11" width="2.42578125" style="439" customWidth="1"/>
    <col min="12" max="12" width="10.7109375" style="249" customWidth="1"/>
    <col min="13" max="13" width="1.7109375" style="440" customWidth="1"/>
    <col min="14" max="14" width="10.7109375" style="249" customWidth="1"/>
    <col min="15" max="15" width="1.7109375" style="439" customWidth="1"/>
    <col min="16" max="16" width="10.7109375" style="249" customWidth="1"/>
    <col min="17" max="17" width="3.42578125" style="440" customWidth="1"/>
    <col min="18" max="18" width="7.85546875" style="249" customWidth="1"/>
    <col min="19" max="19" width="0.7109375" style="249" hidden="1" customWidth="1"/>
    <col min="20" max="20" width="4.7109375" style="249" hidden="1" customWidth="1"/>
    <col min="21" max="21" width="7.7109375" style="243" customWidth="1"/>
    <col min="22" max="22" width="4.140625" style="441" customWidth="1"/>
    <col min="23" max="30" width="9.140625" style="441"/>
    <col min="31" max="31" width="9.85546875" style="441" customWidth="1"/>
    <col min="32" max="32" width="9.140625" style="442"/>
    <col min="33" max="33" width="14.5703125" style="441" customWidth="1"/>
    <col min="34" max="34" width="10.85546875" style="441" customWidth="1"/>
    <col min="35" max="35" width="9.140625" style="441"/>
    <col min="36" max="36" width="9.5703125" style="441" customWidth="1"/>
    <col min="37" max="256" width="9.140625" style="249"/>
    <col min="257" max="257" width="3.140625" style="249" customWidth="1"/>
    <col min="258" max="258" width="3.5703125" style="249" customWidth="1"/>
    <col min="259" max="259" width="5" style="249" customWidth="1"/>
    <col min="260" max="260" width="4.28515625" style="249" customWidth="1"/>
    <col min="261" max="261" width="12.7109375" style="249" customWidth="1"/>
    <col min="262" max="262" width="2.7109375" style="249" customWidth="1"/>
    <col min="263" max="263" width="7.7109375" style="249" customWidth="1"/>
    <col min="264" max="264" width="5.85546875" style="249" customWidth="1"/>
    <col min="265" max="265" width="2.7109375" style="249" customWidth="1"/>
    <col min="266" max="266" width="10.7109375" style="249" customWidth="1"/>
    <col min="267" max="267" width="2.42578125" style="249" customWidth="1"/>
    <col min="268" max="268" width="10.7109375" style="249" customWidth="1"/>
    <col min="269" max="269" width="1.7109375" style="249" customWidth="1"/>
    <col min="270" max="270" width="10.7109375" style="249" customWidth="1"/>
    <col min="271" max="271" width="1.7109375" style="249" customWidth="1"/>
    <col min="272" max="272" width="10.7109375" style="249" customWidth="1"/>
    <col min="273" max="273" width="3.42578125" style="249" customWidth="1"/>
    <col min="274" max="274" width="7.85546875" style="249" customWidth="1"/>
    <col min="275" max="276" width="0" style="249" hidden="1" customWidth="1"/>
    <col min="277" max="277" width="7.7109375" style="249" customWidth="1"/>
    <col min="278" max="278" width="4.140625" style="249" customWidth="1"/>
    <col min="279" max="286" width="9.140625" style="249"/>
    <col min="287" max="287" width="9.85546875" style="249" customWidth="1"/>
    <col min="288" max="288" width="9.140625" style="249"/>
    <col min="289" max="289" width="14.5703125" style="249" customWidth="1"/>
    <col min="290" max="290" width="10.85546875" style="249" customWidth="1"/>
    <col min="291" max="291" width="9.140625" style="249"/>
    <col min="292" max="292" width="9.5703125" style="249" customWidth="1"/>
    <col min="293" max="512" width="9.140625" style="249"/>
    <col min="513" max="513" width="3.140625" style="249" customWidth="1"/>
    <col min="514" max="514" width="3.5703125" style="249" customWidth="1"/>
    <col min="515" max="515" width="5" style="249" customWidth="1"/>
    <col min="516" max="516" width="4.28515625" style="249" customWidth="1"/>
    <col min="517" max="517" width="12.7109375" style="249" customWidth="1"/>
    <col min="518" max="518" width="2.7109375" style="249" customWidth="1"/>
    <col min="519" max="519" width="7.7109375" style="249" customWidth="1"/>
    <col min="520" max="520" width="5.85546875" style="249" customWidth="1"/>
    <col min="521" max="521" width="2.7109375" style="249" customWidth="1"/>
    <col min="522" max="522" width="10.7109375" style="249" customWidth="1"/>
    <col min="523" max="523" width="2.42578125" style="249" customWidth="1"/>
    <col min="524" max="524" width="10.7109375" style="249" customWidth="1"/>
    <col min="525" max="525" width="1.7109375" style="249" customWidth="1"/>
    <col min="526" max="526" width="10.7109375" style="249" customWidth="1"/>
    <col min="527" max="527" width="1.7109375" style="249" customWidth="1"/>
    <col min="528" max="528" width="10.7109375" style="249" customWidth="1"/>
    <col min="529" max="529" width="3.42578125" style="249" customWidth="1"/>
    <col min="530" max="530" width="7.85546875" style="249" customWidth="1"/>
    <col min="531" max="532" width="0" style="249" hidden="1" customWidth="1"/>
    <col min="533" max="533" width="7.7109375" style="249" customWidth="1"/>
    <col min="534" max="534" width="4.140625" style="249" customWidth="1"/>
    <col min="535" max="542" width="9.140625" style="249"/>
    <col min="543" max="543" width="9.85546875" style="249" customWidth="1"/>
    <col min="544" max="544" width="9.140625" style="249"/>
    <col min="545" max="545" width="14.5703125" style="249" customWidth="1"/>
    <col min="546" max="546" width="10.85546875" style="249" customWidth="1"/>
    <col min="547" max="547" width="9.140625" style="249"/>
    <col min="548" max="548" width="9.5703125" style="249" customWidth="1"/>
    <col min="549" max="768" width="9.140625" style="249"/>
    <col min="769" max="769" width="3.140625" style="249" customWidth="1"/>
    <col min="770" max="770" width="3.5703125" style="249" customWidth="1"/>
    <col min="771" max="771" width="5" style="249" customWidth="1"/>
    <col min="772" max="772" width="4.28515625" style="249" customWidth="1"/>
    <col min="773" max="773" width="12.7109375" style="249" customWidth="1"/>
    <col min="774" max="774" width="2.7109375" style="249" customWidth="1"/>
    <col min="775" max="775" width="7.7109375" style="249" customWidth="1"/>
    <col min="776" max="776" width="5.85546875" style="249" customWidth="1"/>
    <col min="777" max="777" width="2.7109375" style="249" customWidth="1"/>
    <col min="778" max="778" width="10.7109375" style="249" customWidth="1"/>
    <col min="779" max="779" width="2.42578125" style="249" customWidth="1"/>
    <col min="780" max="780" width="10.7109375" style="249" customWidth="1"/>
    <col min="781" max="781" width="1.7109375" style="249" customWidth="1"/>
    <col min="782" max="782" width="10.7109375" style="249" customWidth="1"/>
    <col min="783" max="783" width="1.7109375" style="249" customWidth="1"/>
    <col min="784" max="784" width="10.7109375" style="249" customWidth="1"/>
    <col min="785" max="785" width="3.42578125" style="249" customWidth="1"/>
    <col min="786" max="786" width="7.85546875" style="249" customWidth="1"/>
    <col min="787" max="788" width="0" style="249" hidden="1" customWidth="1"/>
    <col min="789" max="789" width="7.7109375" style="249" customWidth="1"/>
    <col min="790" max="790" width="4.140625" style="249" customWidth="1"/>
    <col min="791" max="798" width="9.140625" style="249"/>
    <col min="799" max="799" width="9.85546875" style="249" customWidth="1"/>
    <col min="800" max="800" width="9.140625" style="249"/>
    <col min="801" max="801" width="14.5703125" style="249" customWidth="1"/>
    <col min="802" max="802" width="10.85546875" style="249" customWidth="1"/>
    <col min="803" max="803" width="9.140625" style="249"/>
    <col min="804" max="804" width="9.5703125" style="249" customWidth="1"/>
    <col min="805" max="1024" width="9.140625" style="249"/>
    <col min="1025" max="1025" width="3.140625" style="249" customWidth="1"/>
    <col min="1026" max="1026" width="3.5703125" style="249" customWidth="1"/>
    <col min="1027" max="1027" width="5" style="249" customWidth="1"/>
    <col min="1028" max="1028" width="4.28515625" style="249" customWidth="1"/>
    <col min="1029" max="1029" width="12.7109375" style="249" customWidth="1"/>
    <col min="1030" max="1030" width="2.7109375" style="249" customWidth="1"/>
    <col min="1031" max="1031" width="7.7109375" style="249" customWidth="1"/>
    <col min="1032" max="1032" width="5.85546875" style="249" customWidth="1"/>
    <col min="1033" max="1033" width="2.7109375" style="249" customWidth="1"/>
    <col min="1034" max="1034" width="10.7109375" style="249" customWidth="1"/>
    <col min="1035" max="1035" width="2.42578125" style="249" customWidth="1"/>
    <col min="1036" max="1036" width="10.7109375" style="249" customWidth="1"/>
    <col min="1037" max="1037" width="1.7109375" style="249" customWidth="1"/>
    <col min="1038" max="1038" width="10.7109375" style="249" customWidth="1"/>
    <col min="1039" max="1039" width="1.7109375" style="249" customWidth="1"/>
    <col min="1040" max="1040" width="10.7109375" style="249" customWidth="1"/>
    <col min="1041" max="1041" width="3.42578125" style="249" customWidth="1"/>
    <col min="1042" max="1042" width="7.85546875" style="249" customWidth="1"/>
    <col min="1043" max="1044" width="0" style="249" hidden="1" customWidth="1"/>
    <col min="1045" max="1045" width="7.7109375" style="249" customWidth="1"/>
    <col min="1046" max="1046" width="4.140625" style="249" customWidth="1"/>
    <col min="1047" max="1054" width="9.140625" style="249"/>
    <col min="1055" max="1055" width="9.85546875" style="249" customWidth="1"/>
    <col min="1056" max="1056" width="9.140625" style="249"/>
    <col min="1057" max="1057" width="14.5703125" style="249" customWidth="1"/>
    <col min="1058" max="1058" width="10.85546875" style="249" customWidth="1"/>
    <col min="1059" max="1059" width="9.140625" style="249"/>
    <col min="1060" max="1060" width="9.5703125" style="249" customWidth="1"/>
    <col min="1061" max="1280" width="9.140625" style="249"/>
    <col min="1281" max="1281" width="3.140625" style="249" customWidth="1"/>
    <col min="1282" max="1282" width="3.5703125" style="249" customWidth="1"/>
    <col min="1283" max="1283" width="5" style="249" customWidth="1"/>
    <col min="1284" max="1284" width="4.28515625" style="249" customWidth="1"/>
    <col min="1285" max="1285" width="12.7109375" style="249" customWidth="1"/>
    <col min="1286" max="1286" width="2.7109375" style="249" customWidth="1"/>
    <col min="1287" max="1287" width="7.7109375" style="249" customWidth="1"/>
    <col min="1288" max="1288" width="5.85546875" style="249" customWidth="1"/>
    <col min="1289" max="1289" width="2.7109375" style="249" customWidth="1"/>
    <col min="1290" max="1290" width="10.7109375" style="249" customWidth="1"/>
    <col min="1291" max="1291" width="2.42578125" style="249" customWidth="1"/>
    <col min="1292" max="1292" width="10.7109375" style="249" customWidth="1"/>
    <col min="1293" max="1293" width="1.7109375" style="249" customWidth="1"/>
    <col min="1294" max="1294" width="10.7109375" style="249" customWidth="1"/>
    <col min="1295" max="1295" width="1.7109375" style="249" customWidth="1"/>
    <col min="1296" max="1296" width="10.7109375" style="249" customWidth="1"/>
    <col min="1297" max="1297" width="3.42578125" style="249" customWidth="1"/>
    <col min="1298" max="1298" width="7.85546875" style="249" customWidth="1"/>
    <col min="1299" max="1300" width="0" style="249" hidden="1" customWidth="1"/>
    <col min="1301" max="1301" width="7.7109375" style="249" customWidth="1"/>
    <col min="1302" max="1302" width="4.140625" style="249" customWidth="1"/>
    <col min="1303" max="1310" width="9.140625" style="249"/>
    <col min="1311" max="1311" width="9.85546875" style="249" customWidth="1"/>
    <col min="1312" max="1312" width="9.140625" style="249"/>
    <col min="1313" max="1313" width="14.5703125" style="249" customWidth="1"/>
    <col min="1314" max="1314" width="10.85546875" style="249" customWidth="1"/>
    <col min="1315" max="1315" width="9.140625" style="249"/>
    <col min="1316" max="1316" width="9.5703125" style="249" customWidth="1"/>
    <col min="1317" max="1536" width="9.140625" style="249"/>
    <col min="1537" max="1537" width="3.140625" style="249" customWidth="1"/>
    <col min="1538" max="1538" width="3.5703125" style="249" customWidth="1"/>
    <col min="1539" max="1539" width="5" style="249" customWidth="1"/>
    <col min="1540" max="1540" width="4.28515625" style="249" customWidth="1"/>
    <col min="1541" max="1541" width="12.7109375" style="249" customWidth="1"/>
    <col min="1542" max="1542" width="2.7109375" style="249" customWidth="1"/>
    <col min="1543" max="1543" width="7.7109375" style="249" customWidth="1"/>
    <col min="1544" max="1544" width="5.85546875" style="249" customWidth="1"/>
    <col min="1545" max="1545" width="2.7109375" style="249" customWidth="1"/>
    <col min="1546" max="1546" width="10.7109375" style="249" customWidth="1"/>
    <col min="1547" max="1547" width="2.42578125" style="249" customWidth="1"/>
    <col min="1548" max="1548" width="10.7109375" style="249" customWidth="1"/>
    <col min="1549" max="1549" width="1.7109375" style="249" customWidth="1"/>
    <col min="1550" max="1550" width="10.7109375" style="249" customWidth="1"/>
    <col min="1551" max="1551" width="1.7109375" style="249" customWidth="1"/>
    <col min="1552" max="1552" width="10.7109375" style="249" customWidth="1"/>
    <col min="1553" max="1553" width="3.42578125" style="249" customWidth="1"/>
    <col min="1554" max="1554" width="7.85546875" style="249" customWidth="1"/>
    <col min="1555" max="1556" width="0" style="249" hidden="1" customWidth="1"/>
    <col min="1557" max="1557" width="7.7109375" style="249" customWidth="1"/>
    <col min="1558" max="1558" width="4.140625" style="249" customWidth="1"/>
    <col min="1559" max="1566" width="9.140625" style="249"/>
    <col min="1567" max="1567" width="9.85546875" style="249" customWidth="1"/>
    <col min="1568" max="1568" width="9.140625" style="249"/>
    <col min="1569" max="1569" width="14.5703125" style="249" customWidth="1"/>
    <col min="1570" max="1570" width="10.85546875" style="249" customWidth="1"/>
    <col min="1571" max="1571" width="9.140625" style="249"/>
    <col min="1572" max="1572" width="9.5703125" style="249" customWidth="1"/>
    <col min="1573" max="1792" width="9.140625" style="249"/>
    <col min="1793" max="1793" width="3.140625" style="249" customWidth="1"/>
    <col min="1794" max="1794" width="3.5703125" style="249" customWidth="1"/>
    <col min="1795" max="1795" width="5" style="249" customWidth="1"/>
    <col min="1796" max="1796" width="4.28515625" style="249" customWidth="1"/>
    <col min="1797" max="1797" width="12.7109375" style="249" customWidth="1"/>
    <col min="1798" max="1798" width="2.7109375" style="249" customWidth="1"/>
    <col min="1799" max="1799" width="7.7109375" style="249" customWidth="1"/>
    <col min="1800" max="1800" width="5.85546875" style="249" customWidth="1"/>
    <col min="1801" max="1801" width="2.7109375" style="249" customWidth="1"/>
    <col min="1802" max="1802" width="10.7109375" style="249" customWidth="1"/>
    <col min="1803" max="1803" width="2.42578125" style="249" customWidth="1"/>
    <col min="1804" max="1804" width="10.7109375" style="249" customWidth="1"/>
    <col min="1805" max="1805" width="1.7109375" style="249" customWidth="1"/>
    <col min="1806" max="1806" width="10.7109375" style="249" customWidth="1"/>
    <col min="1807" max="1807" width="1.7109375" style="249" customWidth="1"/>
    <col min="1808" max="1808" width="10.7109375" style="249" customWidth="1"/>
    <col min="1809" max="1809" width="3.42578125" style="249" customWidth="1"/>
    <col min="1810" max="1810" width="7.85546875" style="249" customWidth="1"/>
    <col min="1811" max="1812" width="0" style="249" hidden="1" customWidth="1"/>
    <col min="1813" max="1813" width="7.7109375" style="249" customWidth="1"/>
    <col min="1814" max="1814" width="4.140625" style="249" customWidth="1"/>
    <col min="1815" max="1822" width="9.140625" style="249"/>
    <col min="1823" max="1823" width="9.85546875" style="249" customWidth="1"/>
    <col min="1824" max="1824" width="9.140625" style="249"/>
    <col min="1825" max="1825" width="14.5703125" style="249" customWidth="1"/>
    <col min="1826" max="1826" width="10.85546875" style="249" customWidth="1"/>
    <col min="1827" max="1827" width="9.140625" style="249"/>
    <col min="1828" max="1828" width="9.5703125" style="249" customWidth="1"/>
    <col min="1829" max="2048" width="9.140625" style="249"/>
    <col min="2049" max="2049" width="3.140625" style="249" customWidth="1"/>
    <col min="2050" max="2050" width="3.5703125" style="249" customWidth="1"/>
    <col min="2051" max="2051" width="5" style="249" customWidth="1"/>
    <col min="2052" max="2052" width="4.28515625" style="249" customWidth="1"/>
    <col min="2053" max="2053" width="12.7109375" style="249" customWidth="1"/>
    <col min="2054" max="2054" width="2.7109375" style="249" customWidth="1"/>
    <col min="2055" max="2055" width="7.7109375" style="249" customWidth="1"/>
    <col min="2056" max="2056" width="5.85546875" style="249" customWidth="1"/>
    <col min="2057" max="2057" width="2.7109375" style="249" customWidth="1"/>
    <col min="2058" max="2058" width="10.7109375" style="249" customWidth="1"/>
    <col min="2059" max="2059" width="2.42578125" style="249" customWidth="1"/>
    <col min="2060" max="2060" width="10.7109375" style="249" customWidth="1"/>
    <col min="2061" max="2061" width="1.7109375" style="249" customWidth="1"/>
    <col min="2062" max="2062" width="10.7109375" style="249" customWidth="1"/>
    <col min="2063" max="2063" width="1.7109375" style="249" customWidth="1"/>
    <col min="2064" max="2064" width="10.7109375" style="249" customWidth="1"/>
    <col min="2065" max="2065" width="3.42578125" style="249" customWidth="1"/>
    <col min="2066" max="2066" width="7.85546875" style="249" customWidth="1"/>
    <col min="2067" max="2068" width="0" style="249" hidden="1" customWidth="1"/>
    <col min="2069" max="2069" width="7.7109375" style="249" customWidth="1"/>
    <col min="2070" max="2070" width="4.140625" style="249" customWidth="1"/>
    <col min="2071" max="2078" width="9.140625" style="249"/>
    <col min="2079" max="2079" width="9.85546875" style="249" customWidth="1"/>
    <col min="2080" max="2080" width="9.140625" style="249"/>
    <col min="2081" max="2081" width="14.5703125" style="249" customWidth="1"/>
    <col min="2082" max="2082" width="10.85546875" style="249" customWidth="1"/>
    <col min="2083" max="2083" width="9.140625" style="249"/>
    <col min="2084" max="2084" width="9.5703125" style="249" customWidth="1"/>
    <col min="2085" max="2304" width="9.140625" style="249"/>
    <col min="2305" max="2305" width="3.140625" style="249" customWidth="1"/>
    <col min="2306" max="2306" width="3.5703125" style="249" customWidth="1"/>
    <col min="2307" max="2307" width="5" style="249" customWidth="1"/>
    <col min="2308" max="2308" width="4.28515625" style="249" customWidth="1"/>
    <col min="2309" max="2309" width="12.7109375" style="249" customWidth="1"/>
    <col min="2310" max="2310" width="2.7109375" style="249" customWidth="1"/>
    <col min="2311" max="2311" width="7.7109375" style="249" customWidth="1"/>
    <col min="2312" max="2312" width="5.85546875" style="249" customWidth="1"/>
    <col min="2313" max="2313" width="2.7109375" style="249" customWidth="1"/>
    <col min="2314" max="2314" width="10.7109375" style="249" customWidth="1"/>
    <col min="2315" max="2315" width="2.42578125" style="249" customWidth="1"/>
    <col min="2316" max="2316" width="10.7109375" style="249" customWidth="1"/>
    <col min="2317" max="2317" width="1.7109375" style="249" customWidth="1"/>
    <col min="2318" max="2318" width="10.7109375" style="249" customWidth="1"/>
    <col min="2319" max="2319" width="1.7109375" style="249" customWidth="1"/>
    <col min="2320" max="2320" width="10.7109375" style="249" customWidth="1"/>
    <col min="2321" max="2321" width="3.42578125" style="249" customWidth="1"/>
    <col min="2322" max="2322" width="7.85546875" style="249" customWidth="1"/>
    <col min="2323" max="2324" width="0" style="249" hidden="1" customWidth="1"/>
    <col min="2325" max="2325" width="7.7109375" style="249" customWidth="1"/>
    <col min="2326" max="2326" width="4.140625" style="249" customWidth="1"/>
    <col min="2327" max="2334" width="9.140625" style="249"/>
    <col min="2335" max="2335" width="9.85546875" style="249" customWidth="1"/>
    <col min="2336" max="2336" width="9.140625" style="249"/>
    <col min="2337" max="2337" width="14.5703125" style="249" customWidth="1"/>
    <col min="2338" max="2338" width="10.85546875" style="249" customWidth="1"/>
    <col min="2339" max="2339" width="9.140625" style="249"/>
    <col min="2340" max="2340" width="9.5703125" style="249" customWidth="1"/>
    <col min="2341" max="2560" width="9.140625" style="249"/>
    <col min="2561" max="2561" width="3.140625" style="249" customWidth="1"/>
    <col min="2562" max="2562" width="3.5703125" style="249" customWidth="1"/>
    <col min="2563" max="2563" width="5" style="249" customWidth="1"/>
    <col min="2564" max="2564" width="4.28515625" style="249" customWidth="1"/>
    <col min="2565" max="2565" width="12.7109375" style="249" customWidth="1"/>
    <col min="2566" max="2566" width="2.7109375" style="249" customWidth="1"/>
    <col min="2567" max="2567" width="7.7109375" style="249" customWidth="1"/>
    <col min="2568" max="2568" width="5.85546875" style="249" customWidth="1"/>
    <col min="2569" max="2569" width="2.7109375" style="249" customWidth="1"/>
    <col min="2570" max="2570" width="10.7109375" style="249" customWidth="1"/>
    <col min="2571" max="2571" width="2.42578125" style="249" customWidth="1"/>
    <col min="2572" max="2572" width="10.7109375" style="249" customWidth="1"/>
    <col min="2573" max="2573" width="1.7109375" style="249" customWidth="1"/>
    <col min="2574" max="2574" width="10.7109375" style="249" customWidth="1"/>
    <col min="2575" max="2575" width="1.7109375" style="249" customWidth="1"/>
    <col min="2576" max="2576" width="10.7109375" style="249" customWidth="1"/>
    <col min="2577" max="2577" width="3.42578125" style="249" customWidth="1"/>
    <col min="2578" max="2578" width="7.85546875" style="249" customWidth="1"/>
    <col min="2579" max="2580" width="0" style="249" hidden="1" customWidth="1"/>
    <col min="2581" max="2581" width="7.7109375" style="249" customWidth="1"/>
    <col min="2582" max="2582" width="4.140625" style="249" customWidth="1"/>
    <col min="2583" max="2590" width="9.140625" style="249"/>
    <col min="2591" max="2591" width="9.85546875" style="249" customWidth="1"/>
    <col min="2592" max="2592" width="9.140625" style="249"/>
    <col min="2593" max="2593" width="14.5703125" style="249" customWidth="1"/>
    <col min="2594" max="2594" width="10.85546875" style="249" customWidth="1"/>
    <col min="2595" max="2595" width="9.140625" style="249"/>
    <col min="2596" max="2596" width="9.5703125" style="249" customWidth="1"/>
    <col min="2597" max="2816" width="9.140625" style="249"/>
    <col min="2817" max="2817" width="3.140625" style="249" customWidth="1"/>
    <col min="2818" max="2818" width="3.5703125" style="249" customWidth="1"/>
    <col min="2819" max="2819" width="5" style="249" customWidth="1"/>
    <col min="2820" max="2820" width="4.28515625" style="249" customWidth="1"/>
    <col min="2821" max="2821" width="12.7109375" style="249" customWidth="1"/>
    <col min="2822" max="2822" width="2.7109375" style="249" customWidth="1"/>
    <col min="2823" max="2823" width="7.7109375" style="249" customWidth="1"/>
    <col min="2824" max="2824" width="5.85546875" style="249" customWidth="1"/>
    <col min="2825" max="2825" width="2.7109375" style="249" customWidth="1"/>
    <col min="2826" max="2826" width="10.7109375" style="249" customWidth="1"/>
    <col min="2827" max="2827" width="2.42578125" style="249" customWidth="1"/>
    <col min="2828" max="2828" width="10.7109375" style="249" customWidth="1"/>
    <col min="2829" max="2829" width="1.7109375" style="249" customWidth="1"/>
    <col min="2830" max="2830" width="10.7109375" style="249" customWidth="1"/>
    <col min="2831" max="2831" width="1.7109375" style="249" customWidth="1"/>
    <col min="2832" max="2832" width="10.7109375" style="249" customWidth="1"/>
    <col min="2833" max="2833" width="3.42578125" style="249" customWidth="1"/>
    <col min="2834" max="2834" width="7.85546875" style="249" customWidth="1"/>
    <col min="2835" max="2836" width="0" style="249" hidden="1" customWidth="1"/>
    <col min="2837" max="2837" width="7.7109375" style="249" customWidth="1"/>
    <col min="2838" max="2838" width="4.140625" style="249" customWidth="1"/>
    <col min="2839" max="2846" width="9.140625" style="249"/>
    <col min="2847" max="2847" width="9.85546875" style="249" customWidth="1"/>
    <col min="2848" max="2848" width="9.140625" style="249"/>
    <col min="2849" max="2849" width="14.5703125" style="249" customWidth="1"/>
    <col min="2850" max="2850" width="10.85546875" style="249" customWidth="1"/>
    <col min="2851" max="2851" width="9.140625" style="249"/>
    <col min="2852" max="2852" width="9.5703125" style="249" customWidth="1"/>
    <col min="2853" max="3072" width="9.140625" style="249"/>
    <col min="3073" max="3073" width="3.140625" style="249" customWidth="1"/>
    <col min="3074" max="3074" width="3.5703125" style="249" customWidth="1"/>
    <col min="3075" max="3075" width="5" style="249" customWidth="1"/>
    <col min="3076" max="3076" width="4.28515625" style="249" customWidth="1"/>
    <col min="3077" max="3077" width="12.7109375" style="249" customWidth="1"/>
    <col min="3078" max="3078" width="2.7109375" style="249" customWidth="1"/>
    <col min="3079" max="3079" width="7.7109375" style="249" customWidth="1"/>
    <col min="3080" max="3080" width="5.85546875" style="249" customWidth="1"/>
    <col min="3081" max="3081" width="2.7109375" style="249" customWidth="1"/>
    <col min="3082" max="3082" width="10.7109375" style="249" customWidth="1"/>
    <col min="3083" max="3083" width="2.42578125" style="249" customWidth="1"/>
    <col min="3084" max="3084" width="10.7109375" style="249" customWidth="1"/>
    <col min="3085" max="3085" width="1.7109375" style="249" customWidth="1"/>
    <col min="3086" max="3086" width="10.7109375" style="249" customWidth="1"/>
    <col min="3087" max="3087" width="1.7109375" style="249" customWidth="1"/>
    <col min="3088" max="3088" width="10.7109375" style="249" customWidth="1"/>
    <col min="3089" max="3089" width="3.42578125" style="249" customWidth="1"/>
    <col min="3090" max="3090" width="7.85546875" style="249" customWidth="1"/>
    <col min="3091" max="3092" width="0" style="249" hidden="1" customWidth="1"/>
    <col min="3093" max="3093" width="7.7109375" style="249" customWidth="1"/>
    <col min="3094" max="3094" width="4.140625" style="249" customWidth="1"/>
    <col min="3095" max="3102" width="9.140625" style="249"/>
    <col min="3103" max="3103" width="9.85546875" style="249" customWidth="1"/>
    <col min="3104" max="3104" width="9.140625" style="249"/>
    <col min="3105" max="3105" width="14.5703125" style="249" customWidth="1"/>
    <col min="3106" max="3106" width="10.85546875" style="249" customWidth="1"/>
    <col min="3107" max="3107" width="9.140625" style="249"/>
    <col min="3108" max="3108" width="9.5703125" style="249" customWidth="1"/>
    <col min="3109" max="3328" width="9.140625" style="249"/>
    <col min="3329" max="3329" width="3.140625" style="249" customWidth="1"/>
    <col min="3330" max="3330" width="3.5703125" style="249" customWidth="1"/>
    <col min="3331" max="3331" width="5" style="249" customWidth="1"/>
    <col min="3332" max="3332" width="4.28515625" style="249" customWidth="1"/>
    <col min="3333" max="3333" width="12.7109375" style="249" customWidth="1"/>
    <col min="3334" max="3334" width="2.7109375" style="249" customWidth="1"/>
    <col min="3335" max="3335" width="7.7109375" style="249" customWidth="1"/>
    <col min="3336" max="3336" width="5.85546875" style="249" customWidth="1"/>
    <col min="3337" max="3337" width="2.7109375" style="249" customWidth="1"/>
    <col min="3338" max="3338" width="10.7109375" style="249" customWidth="1"/>
    <col min="3339" max="3339" width="2.42578125" style="249" customWidth="1"/>
    <col min="3340" max="3340" width="10.7109375" style="249" customWidth="1"/>
    <col min="3341" max="3341" width="1.7109375" style="249" customWidth="1"/>
    <col min="3342" max="3342" width="10.7109375" style="249" customWidth="1"/>
    <col min="3343" max="3343" width="1.7109375" style="249" customWidth="1"/>
    <col min="3344" max="3344" width="10.7109375" style="249" customWidth="1"/>
    <col min="3345" max="3345" width="3.42578125" style="249" customWidth="1"/>
    <col min="3346" max="3346" width="7.85546875" style="249" customWidth="1"/>
    <col min="3347" max="3348" width="0" style="249" hidden="1" customWidth="1"/>
    <col min="3349" max="3349" width="7.7109375" style="249" customWidth="1"/>
    <col min="3350" max="3350" width="4.140625" style="249" customWidth="1"/>
    <col min="3351" max="3358" width="9.140625" style="249"/>
    <col min="3359" max="3359" width="9.85546875" style="249" customWidth="1"/>
    <col min="3360" max="3360" width="9.140625" style="249"/>
    <col min="3361" max="3361" width="14.5703125" style="249" customWidth="1"/>
    <col min="3362" max="3362" width="10.85546875" style="249" customWidth="1"/>
    <col min="3363" max="3363" width="9.140625" style="249"/>
    <col min="3364" max="3364" width="9.5703125" style="249" customWidth="1"/>
    <col min="3365" max="3584" width="9.140625" style="249"/>
    <col min="3585" max="3585" width="3.140625" style="249" customWidth="1"/>
    <col min="3586" max="3586" width="3.5703125" style="249" customWidth="1"/>
    <col min="3587" max="3587" width="5" style="249" customWidth="1"/>
    <col min="3588" max="3588" width="4.28515625" style="249" customWidth="1"/>
    <col min="3589" max="3589" width="12.7109375" style="249" customWidth="1"/>
    <col min="3590" max="3590" width="2.7109375" style="249" customWidth="1"/>
    <col min="3591" max="3591" width="7.7109375" style="249" customWidth="1"/>
    <col min="3592" max="3592" width="5.85546875" style="249" customWidth="1"/>
    <col min="3593" max="3593" width="2.7109375" style="249" customWidth="1"/>
    <col min="3594" max="3594" width="10.7109375" style="249" customWidth="1"/>
    <col min="3595" max="3595" width="2.42578125" style="249" customWidth="1"/>
    <col min="3596" max="3596" width="10.7109375" style="249" customWidth="1"/>
    <col min="3597" max="3597" width="1.7109375" style="249" customWidth="1"/>
    <col min="3598" max="3598" width="10.7109375" style="249" customWidth="1"/>
    <col min="3599" max="3599" width="1.7109375" style="249" customWidth="1"/>
    <col min="3600" max="3600" width="10.7109375" style="249" customWidth="1"/>
    <col min="3601" max="3601" width="3.42578125" style="249" customWidth="1"/>
    <col min="3602" max="3602" width="7.85546875" style="249" customWidth="1"/>
    <col min="3603" max="3604" width="0" style="249" hidden="1" customWidth="1"/>
    <col min="3605" max="3605" width="7.7109375" style="249" customWidth="1"/>
    <col min="3606" max="3606" width="4.140625" style="249" customWidth="1"/>
    <col min="3607" max="3614" width="9.140625" style="249"/>
    <col min="3615" max="3615" width="9.85546875" style="249" customWidth="1"/>
    <col min="3616" max="3616" width="9.140625" style="249"/>
    <col min="3617" max="3617" width="14.5703125" style="249" customWidth="1"/>
    <col min="3618" max="3618" width="10.85546875" style="249" customWidth="1"/>
    <col min="3619" max="3619" width="9.140625" style="249"/>
    <col min="3620" max="3620" width="9.5703125" style="249" customWidth="1"/>
    <col min="3621" max="3840" width="9.140625" style="249"/>
    <col min="3841" max="3841" width="3.140625" style="249" customWidth="1"/>
    <col min="3842" max="3842" width="3.5703125" style="249" customWidth="1"/>
    <col min="3843" max="3843" width="5" style="249" customWidth="1"/>
    <col min="3844" max="3844" width="4.28515625" style="249" customWidth="1"/>
    <col min="3845" max="3845" width="12.7109375" style="249" customWidth="1"/>
    <col min="3846" max="3846" width="2.7109375" style="249" customWidth="1"/>
    <col min="3847" max="3847" width="7.7109375" style="249" customWidth="1"/>
    <col min="3848" max="3848" width="5.85546875" style="249" customWidth="1"/>
    <col min="3849" max="3849" width="2.7109375" style="249" customWidth="1"/>
    <col min="3850" max="3850" width="10.7109375" style="249" customWidth="1"/>
    <col min="3851" max="3851" width="2.42578125" style="249" customWidth="1"/>
    <col min="3852" max="3852" width="10.7109375" style="249" customWidth="1"/>
    <col min="3853" max="3853" width="1.7109375" style="249" customWidth="1"/>
    <col min="3854" max="3854" width="10.7109375" style="249" customWidth="1"/>
    <col min="3855" max="3855" width="1.7109375" style="249" customWidth="1"/>
    <col min="3856" max="3856" width="10.7109375" style="249" customWidth="1"/>
    <col min="3857" max="3857" width="3.42578125" style="249" customWidth="1"/>
    <col min="3858" max="3858" width="7.85546875" style="249" customWidth="1"/>
    <col min="3859" max="3860" width="0" style="249" hidden="1" customWidth="1"/>
    <col min="3861" max="3861" width="7.7109375" style="249" customWidth="1"/>
    <col min="3862" max="3862" width="4.140625" style="249" customWidth="1"/>
    <col min="3863" max="3870" width="9.140625" style="249"/>
    <col min="3871" max="3871" width="9.85546875" style="249" customWidth="1"/>
    <col min="3872" max="3872" width="9.140625" style="249"/>
    <col min="3873" max="3873" width="14.5703125" style="249" customWidth="1"/>
    <col min="3874" max="3874" width="10.85546875" style="249" customWidth="1"/>
    <col min="3875" max="3875" width="9.140625" style="249"/>
    <col min="3876" max="3876" width="9.5703125" style="249" customWidth="1"/>
    <col min="3877" max="4096" width="9.140625" style="249"/>
    <col min="4097" max="4097" width="3.140625" style="249" customWidth="1"/>
    <col min="4098" max="4098" width="3.5703125" style="249" customWidth="1"/>
    <col min="4099" max="4099" width="5" style="249" customWidth="1"/>
    <col min="4100" max="4100" width="4.28515625" style="249" customWidth="1"/>
    <col min="4101" max="4101" width="12.7109375" style="249" customWidth="1"/>
    <col min="4102" max="4102" width="2.7109375" style="249" customWidth="1"/>
    <col min="4103" max="4103" width="7.7109375" style="249" customWidth="1"/>
    <col min="4104" max="4104" width="5.85546875" style="249" customWidth="1"/>
    <col min="4105" max="4105" width="2.7109375" style="249" customWidth="1"/>
    <col min="4106" max="4106" width="10.7109375" style="249" customWidth="1"/>
    <col min="4107" max="4107" width="2.42578125" style="249" customWidth="1"/>
    <col min="4108" max="4108" width="10.7109375" style="249" customWidth="1"/>
    <col min="4109" max="4109" width="1.7109375" style="249" customWidth="1"/>
    <col min="4110" max="4110" width="10.7109375" style="249" customWidth="1"/>
    <col min="4111" max="4111" width="1.7109375" style="249" customWidth="1"/>
    <col min="4112" max="4112" width="10.7109375" style="249" customWidth="1"/>
    <col min="4113" max="4113" width="3.42578125" style="249" customWidth="1"/>
    <col min="4114" max="4114" width="7.85546875" style="249" customWidth="1"/>
    <col min="4115" max="4116" width="0" style="249" hidden="1" customWidth="1"/>
    <col min="4117" max="4117" width="7.7109375" style="249" customWidth="1"/>
    <col min="4118" max="4118" width="4.140625" style="249" customWidth="1"/>
    <col min="4119" max="4126" width="9.140625" style="249"/>
    <col min="4127" max="4127" width="9.85546875" style="249" customWidth="1"/>
    <col min="4128" max="4128" width="9.140625" style="249"/>
    <col min="4129" max="4129" width="14.5703125" style="249" customWidth="1"/>
    <col min="4130" max="4130" width="10.85546875" style="249" customWidth="1"/>
    <col min="4131" max="4131" width="9.140625" style="249"/>
    <col min="4132" max="4132" width="9.5703125" style="249" customWidth="1"/>
    <col min="4133" max="4352" width="9.140625" style="249"/>
    <col min="4353" max="4353" width="3.140625" style="249" customWidth="1"/>
    <col min="4354" max="4354" width="3.5703125" style="249" customWidth="1"/>
    <col min="4355" max="4355" width="5" style="249" customWidth="1"/>
    <col min="4356" max="4356" width="4.28515625" style="249" customWidth="1"/>
    <col min="4357" max="4357" width="12.7109375" style="249" customWidth="1"/>
    <col min="4358" max="4358" width="2.7109375" style="249" customWidth="1"/>
    <col min="4359" max="4359" width="7.7109375" style="249" customWidth="1"/>
    <col min="4360" max="4360" width="5.85546875" style="249" customWidth="1"/>
    <col min="4361" max="4361" width="2.7109375" style="249" customWidth="1"/>
    <col min="4362" max="4362" width="10.7109375" style="249" customWidth="1"/>
    <col min="4363" max="4363" width="2.42578125" style="249" customWidth="1"/>
    <col min="4364" max="4364" width="10.7109375" style="249" customWidth="1"/>
    <col min="4365" max="4365" width="1.7109375" style="249" customWidth="1"/>
    <col min="4366" max="4366" width="10.7109375" style="249" customWidth="1"/>
    <col min="4367" max="4367" width="1.7109375" style="249" customWidth="1"/>
    <col min="4368" max="4368" width="10.7109375" style="249" customWidth="1"/>
    <col min="4369" max="4369" width="3.42578125" style="249" customWidth="1"/>
    <col min="4370" max="4370" width="7.85546875" style="249" customWidth="1"/>
    <col min="4371" max="4372" width="0" style="249" hidden="1" customWidth="1"/>
    <col min="4373" max="4373" width="7.7109375" style="249" customWidth="1"/>
    <col min="4374" max="4374" width="4.140625" style="249" customWidth="1"/>
    <col min="4375" max="4382" width="9.140625" style="249"/>
    <col min="4383" max="4383" width="9.85546875" style="249" customWidth="1"/>
    <col min="4384" max="4384" width="9.140625" style="249"/>
    <col min="4385" max="4385" width="14.5703125" style="249" customWidth="1"/>
    <col min="4386" max="4386" width="10.85546875" style="249" customWidth="1"/>
    <col min="4387" max="4387" width="9.140625" style="249"/>
    <col min="4388" max="4388" width="9.5703125" style="249" customWidth="1"/>
    <col min="4389" max="4608" width="9.140625" style="249"/>
    <col min="4609" max="4609" width="3.140625" style="249" customWidth="1"/>
    <col min="4610" max="4610" width="3.5703125" style="249" customWidth="1"/>
    <col min="4611" max="4611" width="5" style="249" customWidth="1"/>
    <col min="4612" max="4612" width="4.28515625" style="249" customWidth="1"/>
    <col min="4613" max="4613" width="12.7109375" style="249" customWidth="1"/>
    <col min="4614" max="4614" width="2.7109375" style="249" customWidth="1"/>
    <col min="4615" max="4615" width="7.7109375" style="249" customWidth="1"/>
    <col min="4616" max="4616" width="5.85546875" style="249" customWidth="1"/>
    <col min="4617" max="4617" width="2.7109375" style="249" customWidth="1"/>
    <col min="4618" max="4618" width="10.7109375" style="249" customWidth="1"/>
    <col min="4619" max="4619" width="2.42578125" style="249" customWidth="1"/>
    <col min="4620" max="4620" width="10.7109375" style="249" customWidth="1"/>
    <col min="4621" max="4621" width="1.7109375" style="249" customWidth="1"/>
    <col min="4622" max="4622" width="10.7109375" style="249" customWidth="1"/>
    <col min="4623" max="4623" width="1.7109375" style="249" customWidth="1"/>
    <col min="4624" max="4624" width="10.7109375" style="249" customWidth="1"/>
    <col min="4625" max="4625" width="3.42578125" style="249" customWidth="1"/>
    <col min="4626" max="4626" width="7.85546875" style="249" customWidth="1"/>
    <col min="4627" max="4628" width="0" style="249" hidden="1" customWidth="1"/>
    <col min="4629" max="4629" width="7.7109375" style="249" customWidth="1"/>
    <col min="4630" max="4630" width="4.140625" style="249" customWidth="1"/>
    <col min="4631" max="4638" width="9.140625" style="249"/>
    <col min="4639" max="4639" width="9.85546875" style="249" customWidth="1"/>
    <col min="4640" max="4640" width="9.140625" style="249"/>
    <col min="4641" max="4641" width="14.5703125" style="249" customWidth="1"/>
    <col min="4642" max="4642" width="10.85546875" style="249" customWidth="1"/>
    <col min="4643" max="4643" width="9.140625" style="249"/>
    <col min="4644" max="4644" width="9.5703125" style="249" customWidth="1"/>
    <col min="4645" max="4864" width="9.140625" style="249"/>
    <col min="4865" max="4865" width="3.140625" style="249" customWidth="1"/>
    <col min="4866" max="4866" width="3.5703125" style="249" customWidth="1"/>
    <col min="4867" max="4867" width="5" style="249" customWidth="1"/>
    <col min="4868" max="4868" width="4.28515625" style="249" customWidth="1"/>
    <col min="4869" max="4869" width="12.7109375" style="249" customWidth="1"/>
    <col min="4870" max="4870" width="2.7109375" style="249" customWidth="1"/>
    <col min="4871" max="4871" width="7.7109375" style="249" customWidth="1"/>
    <col min="4872" max="4872" width="5.85546875" style="249" customWidth="1"/>
    <col min="4873" max="4873" width="2.7109375" style="249" customWidth="1"/>
    <col min="4874" max="4874" width="10.7109375" style="249" customWidth="1"/>
    <col min="4875" max="4875" width="2.42578125" style="249" customWidth="1"/>
    <col min="4876" max="4876" width="10.7109375" style="249" customWidth="1"/>
    <col min="4877" max="4877" width="1.7109375" style="249" customWidth="1"/>
    <col min="4878" max="4878" width="10.7109375" style="249" customWidth="1"/>
    <col min="4879" max="4879" width="1.7109375" style="249" customWidth="1"/>
    <col min="4880" max="4880" width="10.7109375" style="249" customWidth="1"/>
    <col min="4881" max="4881" width="3.42578125" style="249" customWidth="1"/>
    <col min="4882" max="4882" width="7.85546875" style="249" customWidth="1"/>
    <col min="4883" max="4884" width="0" style="249" hidden="1" customWidth="1"/>
    <col min="4885" max="4885" width="7.7109375" style="249" customWidth="1"/>
    <col min="4886" max="4886" width="4.140625" style="249" customWidth="1"/>
    <col min="4887" max="4894" width="9.140625" style="249"/>
    <col min="4895" max="4895" width="9.85546875" style="249" customWidth="1"/>
    <col min="4896" max="4896" width="9.140625" style="249"/>
    <col min="4897" max="4897" width="14.5703125" style="249" customWidth="1"/>
    <col min="4898" max="4898" width="10.85546875" style="249" customWidth="1"/>
    <col min="4899" max="4899" width="9.140625" style="249"/>
    <col min="4900" max="4900" width="9.5703125" style="249" customWidth="1"/>
    <col min="4901" max="5120" width="9.140625" style="249"/>
    <col min="5121" max="5121" width="3.140625" style="249" customWidth="1"/>
    <col min="5122" max="5122" width="3.5703125" style="249" customWidth="1"/>
    <col min="5123" max="5123" width="5" style="249" customWidth="1"/>
    <col min="5124" max="5124" width="4.28515625" style="249" customWidth="1"/>
    <col min="5125" max="5125" width="12.7109375" style="249" customWidth="1"/>
    <col min="5126" max="5126" width="2.7109375" style="249" customWidth="1"/>
    <col min="5127" max="5127" width="7.7109375" style="249" customWidth="1"/>
    <col min="5128" max="5128" width="5.85546875" style="249" customWidth="1"/>
    <col min="5129" max="5129" width="2.7109375" style="249" customWidth="1"/>
    <col min="5130" max="5130" width="10.7109375" style="249" customWidth="1"/>
    <col min="5131" max="5131" width="2.42578125" style="249" customWidth="1"/>
    <col min="5132" max="5132" width="10.7109375" style="249" customWidth="1"/>
    <col min="5133" max="5133" width="1.7109375" style="249" customWidth="1"/>
    <col min="5134" max="5134" width="10.7109375" style="249" customWidth="1"/>
    <col min="5135" max="5135" width="1.7109375" style="249" customWidth="1"/>
    <col min="5136" max="5136" width="10.7109375" style="249" customWidth="1"/>
    <col min="5137" max="5137" width="3.42578125" style="249" customWidth="1"/>
    <col min="5138" max="5138" width="7.85546875" style="249" customWidth="1"/>
    <col min="5139" max="5140" width="0" style="249" hidden="1" customWidth="1"/>
    <col min="5141" max="5141" width="7.7109375" style="249" customWidth="1"/>
    <col min="5142" max="5142" width="4.140625" style="249" customWidth="1"/>
    <col min="5143" max="5150" width="9.140625" style="249"/>
    <col min="5151" max="5151" width="9.85546875" style="249" customWidth="1"/>
    <col min="5152" max="5152" width="9.140625" style="249"/>
    <col min="5153" max="5153" width="14.5703125" style="249" customWidth="1"/>
    <col min="5154" max="5154" width="10.85546875" style="249" customWidth="1"/>
    <col min="5155" max="5155" width="9.140625" style="249"/>
    <col min="5156" max="5156" width="9.5703125" style="249" customWidth="1"/>
    <col min="5157" max="5376" width="9.140625" style="249"/>
    <col min="5377" max="5377" width="3.140625" style="249" customWidth="1"/>
    <col min="5378" max="5378" width="3.5703125" style="249" customWidth="1"/>
    <col min="5379" max="5379" width="5" style="249" customWidth="1"/>
    <col min="5380" max="5380" width="4.28515625" style="249" customWidth="1"/>
    <col min="5381" max="5381" width="12.7109375" style="249" customWidth="1"/>
    <col min="5382" max="5382" width="2.7109375" style="249" customWidth="1"/>
    <col min="5383" max="5383" width="7.7109375" style="249" customWidth="1"/>
    <col min="5384" max="5384" width="5.85546875" style="249" customWidth="1"/>
    <col min="5385" max="5385" width="2.7109375" style="249" customWidth="1"/>
    <col min="5386" max="5386" width="10.7109375" style="249" customWidth="1"/>
    <col min="5387" max="5387" width="2.42578125" style="249" customWidth="1"/>
    <col min="5388" max="5388" width="10.7109375" style="249" customWidth="1"/>
    <col min="5389" max="5389" width="1.7109375" style="249" customWidth="1"/>
    <col min="5390" max="5390" width="10.7109375" style="249" customWidth="1"/>
    <col min="5391" max="5391" width="1.7109375" style="249" customWidth="1"/>
    <col min="5392" max="5392" width="10.7109375" style="249" customWidth="1"/>
    <col min="5393" max="5393" width="3.42578125" style="249" customWidth="1"/>
    <col min="5394" max="5394" width="7.85546875" style="249" customWidth="1"/>
    <col min="5395" max="5396" width="0" style="249" hidden="1" customWidth="1"/>
    <col min="5397" max="5397" width="7.7109375" style="249" customWidth="1"/>
    <col min="5398" max="5398" width="4.140625" style="249" customWidth="1"/>
    <col min="5399" max="5406" width="9.140625" style="249"/>
    <col min="5407" max="5407" width="9.85546875" style="249" customWidth="1"/>
    <col min="5408" max="5408" width="9.140625" style="249"/>
    <col min="5409" max="5409" width="14.5703125" style="249" customWidth="1"/>
    <col min="5410" max="5410" width="10.85546875" style="249" customWidth="1"/>
    <col min="5411" max="5411" width="9.140625" style="249"/>
    <col min="5412" max="5412" width="9.5703125" style="249" customWidth="1"/>
    <col min="5413" max="5632" width="9.140625" style="249"/>
    <col min="5633" max="5633" width="3.140625" style="249" customWidth="1"/>
    <col min="5634" max="5634" width="3.5703125" style="249" customWidth="1"/>
    <col min="5635" max="5635" width="5" style="249" customWidth="1"/>
    <col min="5636" max="5636" width="4.28515625" style="249" customWidth="1"/>
    <col min="5637" max="5637" width="12.7109375" style="249" customWidth="1"/>
    <col min="5638" max="5638" width="2.7109375" style="249" customWidth="1"/>
    <col min="5639" max="5639" width="7.7109375" style="249" customWidth="1"/>
    <col min="5640" max="5640" width="5.85546875" style="249" customWidth="1"/>
    <col min="5641" max="5641" width="2.7109375" style="249" customWidth="1"/>
    <col min="5642" max="5642" width="10.7109375" style="249" customWidth="1"/>
    <col min="5643" max="5643" width="2.42578125" style="249" customWidth="1"/>
    <col min="5644" max="5644" width="10.7109375" style="249" customWidth="1"/>
    <col min="5645" max="5645" width="1.7109375" style="249" customWidth="1"/>
    <col min="5646" max="5646" width="10.7109375" style="249" customWidth="1"/>
    <col min="5647" max="5647" width="1.7109375" style="249" customWidth="1"/>
    <col min="5648" max="5648" width="10.7109375" style="249" customWidth="1"/>
    <col min="5649" max="5649" width="3.42578125" style="249" customWidth="1"/>
    <col min="5650" max="5650" width="7.85546875" style="249" customWidth="1"/>
    <col min="5651" max="5652" width="0" style="249" hidden="1" customWidth="1"/>
    <col min="5653" max="5653" width="7.7109375" style="249" customWidth="1"/>
    <col min="5654" max="5654" width="4.140625" style="249" customWidth="1"/>
    <col min="5655" max="5662" width="9.140625" style="249"/>
    <col min="5663" max="5663" width="9.85546875" style="249" customWidth="1"/>
    <col min="5664" max="5664" width="9.140625" style="249"/>
    <col min="5665" max="5665" width="14.5703125" style="249" customWidth="1"/>
    <col min="5666" max="5666" width="10.85546875" style="249" customWidth="1"/>
    <col min="5667" max="5667" width="9.140625" style="249"/>
    <col min="5668" max="5668" width="9.5703125" style="249" customWidth="1"/>
    <col min="5669" max="5888" width="9.140625" style="249"/>
    <col min="5889" max="5889" width="3.140625" style="249" customWidth="1"/>
    <col min="5890" max="5890" width="3.5703125" style="249" customWidth="1"/>
    <col min="5891" max="5891" width="5" style="249" customWidth="1"/>
    <col min="5892" max="5892" width="4.28515625" style="249" customWidth="1"/>
    <col min="5893" max="5893" width="12.7109375" style="249" customWidth="1"/>
    <col min="5894" max="5894" width="2.7109375" style="249" customWidth="1"/>
    <col min="5895" max="5895" width="7.7109375" style="249" customWidth="1"/>
    <col min="5896" max="5896" width="5.85546875" style="249" customWidth="1"/>
    <col min="5897" max="5897" width="2.7109375" style="249" customWidth="1"/>
    <col min="5898" max="5898" width="10.7109375" style="249" customWidth="1"/>
    <col min="5899" max="5899" width="2.42578125" style="249" customWidth="1"/>
    <col min="5900" max="5900" width="10.7109375" style="249" customWidth="1"/>
    <col min="5901" max="5901" width="1.7109375" style="249" customWidth="1"/>
    <col min="5902" max="5902" width="10.7109375" style="249" customWidth="1"/>
    <col min="5903" max="5903" width="1.7109375" style="249" customWidth="1"/>
    <col min="5904" max="5904" width="10.7109375" style="249" customWidth="1"/>
    <col min="5905" max="5905" width="3.42578125" style="249" customWidth="1"/>
    <col min="5906" max="5906" width="7.85546875" style="249" customWidth="1"/>
    <col min="5907" max="5908" width="0" style="249" hidden="1" customWidth="1"/>
    <col min="5909" max="5909" width="7.7109375" style="249" customWidth="1"/>
    <col min="5910" max="5910" width="4.140625" style="249" customWidth="1"/>
    <col min="5911" max="5918" width="9.140625" style="249"/>
    <col min="5919" max="5919" width="9.85546875" style="249" customWidth="1"/>
    <col min="5920" max="5920" width="9.140625" style="249"/>
    <col min="5921" max="5921" width="14.5703125" style="249" customWidth="1"/>
    <col min="5922" max="5922" width="10.85546875" style="249" customWidth="1"/>
    <col min="5923" max="5923" width="9.140625" style="249"/>
    <col min="5924" max="5924" width="9.5703125" style="249" customWidth="1"/>
    <col min="5925" max="6144" width="9.140625" style="249"/>
    <col min="6145" max="6145" width="3.140625" style="249" customWidth="1"/>
    <col min="6146" max="6146" width="3.5703125" style="249" customWidth="1"/>
    <col min="6147" max="6147" width="5" style="249" customWidth="1"/>
    <col min="6148" max="6148" width="4.28515625" style="249" customWidth="1"/>
    <col min="6149" max="6149" width="12.7109375" style="249" customWidth="1"/>
    <col min="6150" max="6150" width="2.7109375" style="249" customWidth="1"/>
    <col min="6151" max="6151" width="7.7109375" style="249" customWidth="1"/>
    <col min="6152" max="6152" width="5.85546875" style="249" customWidth="1"/>
    <col min="6153" max="6153" width="2.7109375" style="249" customWidth="1"/>
    <col min="6154" max="6154" width="10.7109375" style="249" customWidth="1"/>
    <col min="6155" max="6155" width="2.42578125" style="249" customWidth="1"/>
    <col min="6156" max="6156" width="10.7109375" style="249" customWidth="1"/>
    <col min="6157" max="6157" width="1.7109375" style="249" customWidth="1"/>
    <col min="6158" max="6158" width="10.7109375" style="249" customWidth="1"/>
    <col min="6159" max="6159" width="1.7109375" style="249" customWidth="1"/>
    <col min="6160" max="6160" width="10.7109375" style="249" customWidth="1"/>
    <col min="6161" max="6161" width="3.42578125" style="249" customWidth="1"/>
    <col min="6162" max="6162" width="7.85546875" style="249" customWidth="1"/>
    <col min="6163" max="6164" width="0" style="249" hidden="1" customWidth="1"/>
    <col min="6165" max="6165" width="7.7109375" style="249" customWidth="1"/>
    <col min="6166" max="6166" width="4.140625" style="249" customWidth="1"/>
    <col min="6167" max="6174" width="9.140625" style="249"/>
    <col min="6175" max="6175" width="9.85546875" style="249" customWidth="1"/>
    <col min="6176" max="6176" width="9.140625" style="249"/>
    <col min="6177" max="6177" width="14.5703125" style="249" customWidth="1"/>
    <col min="6178" max="6178" width="10.85546875" style="249" customWidth="1"/>
    <col min="6179" max="6179" width="9.140625" style="249"/>
    <col min="6180" max="6180" width="9.5703125" style="249" customWidth="1"/>
    <col min="6181" max="6400" width="9.140625" style="249"/>
    <col min="6401" max="6401" width="3.140625" style="249" customWidth="1"/>
    <col min="6402" max="6402" width="3.5703125" style="249" customWidth="1"/>
    <col min="6403" max="6403" width="5" style="249" customWidth="1"/>
    <col min="6404" max="6404" width="4.28515625" style="249" customWidth="1"/>
    <col min="6405" max="6405" width="12.7109375" style="249" customWidth="1"/>
    <col min="6406" max="6406" width="2.7109375" style="249" customWidth="1"/>
    <col min="6407" max="6407" width="7.7109375" style="249" customWidth="1"/>
    <col min="6408" max="6408" width="5.85546875" style="249" customWidth="1"/>
    <col min="6409" max="6409" width="2.7109375" style="249" customWidth="1"/>
    <col min="6410" max="6410" width="10.7109375" style="249" customWidth="1"/>
    <col min="6411" max="6411" width="2.42578125" style="249" customWidth="1"/>
    <col min="6412" max="6412" width="10.7109375" style="249" customWidth="1"/>
    <col min="6413" max="6413" width="1.7109375" style="249" customWidth="1"/>
    <col min="6414" max="6414" width="10.7109375" style="249" customWidth="1"/>
    <col min="6415" max="6415" width="1.7109375" style="249" customWidth="1"/>
    <col min="6416" max="6416" width="10.7109375" style="249" customWidth="1"/>
    <col min="6417" max="6417" width="3.42578125" style="249" customWidth="1"/>
    <col min="6418" max="6418" width="7.85546875" style="249" customWidth="1"/>
    <col min="6419" max="6420" width="0" style="249" hidden="1" customWidth="1"/>
    <col min="6421" max="6421" width="7.7109375" style="249" customWidth="1"/>
    <col min="6422" max="6422" width="4.140625" style="249" customWidth="1"/>
    <col min="6423" max="6430" width="9.140625" style="249"/>
    <col min="6431" max="6431" width="9.85546875" style="249" customWidth="1"/>
    <col min="6432" max="6432" width="9.140625" style="249"/>
    <col min="6433" max="6433" width="14.5703125" style="249" customWidth="1"/>
    <col min="6434" max="6434" width="10.85546875" style="249" customWidth="1"/>
    <col min="6435" max="6435" width="9.140625" style="249"/>
    <col min="6436" max="6436" width="9.5703125" style="249" customWidth="1"/>
    <col min="6437" max="6656" width="9.140625" style="249"/>
    <col min="6657" max="6657" width="3.140625" style="249" customWidth="1"/>
    <col min="6658" max="6658" width="3.5703125" style="249" customWidth="1"/>
    <col min="6659" max="6659" width="5" style="249" customWidth="1"/>
    <col min="6660" max="6660" width="4.28515625" style="249" customWidth="1"/>
    <col min="6661" max="6661" width="12.7109375" style="249" customWidth="1"/>
    <col min="6662" max="6662" width="2.7109375" style="249" customWidth="1"/>
    <col min="6663" max="6663" width="7.7109375" style="249" customWidth="1"/>
    <col min="6664" max="6664" width="5.85546875" style="249" customWidth="1"/>
    <col min="6665" max="6665" width="2.7109375" style="249" customWidth="1"/>
    <col min="6666" max="6666" width="10.7109375" style="249" customWidth="1"/>
    <col min="6667" max="6667" width="2.42578125" style="249" customWidth="1"/>
    <col min="6668" max="6668" width="10.7109375" style="249" customWidth="1"/>
    <col min="6669" max="6669" width="1.7109375" style="249" customWidth="1"/>
    <col min="6670" max="6670" width="10.7109375" style="249" customWidth="1"/>
    <col min="6671" max="6671" width="1.7109375" style="249" customWidth="1"/>
    <col min="6672" max="6672" width="10.7109375" style="249" customWidth="1"/>
    <col min="6673" max="6673" width="3.42578125" style="249" customWidth="1"/>
    <col min="6674" max="6674" width="7.85546875" style="249" customWidth="1"/>
    <col min="6675" max="6676" width="0" style="249" hidden="1" customWidth="1"/>
    <col min="6677" max="6677" width="7.7109375" style="249" customWidth="1"/>
    <col min="6678" max="6678" width="4.140625" style="249" customWidth="1"/>
    <col min="6679" max="6686" width="9.140625" style="249"/>
    <col min="6687" max="6687" width="9.85546875" style="249" customWidth="1"/>
    <col min="6688" max="6688" width="9.140625" style="249"/>
    <col min="6689" max="6689" width="14.5703125" style="249" customWidth="1"/>
    <col min="6690" max="6690" width="10.85546875" style="249" customWidth="1"/>
    <col min="6691" max="6691" width="9.140625" style="249"/>
    <col min="6692" max="6692" width="9.5703125" style="249" customWidth="1"/>
    <col min="6693" max="6912" width="9.140625" style="249"/>
    <col min="6913" max="6913" width="3.140625" style="249" customWidth="1"/>
    <col min="6914" max="6914" width="3.5703125" style="249" customWidth="1"/>
    <col min="6915" max="6915" width="5" style="249" customWidth="1"/>
    <col min="6916" max="6916" width="4.28515625" style="249" customWidth="1"/>
    <col min="6917" max="6917" width="12.7109375" style="249" customWidth="1"/>
    <col min="6918" max="6918" width="2.7109375" style="249" customWidth="1"/>
    <col min="6919" max="6919" width="7.7109375" style="249" customWidth="1"/>
    <col min="6920" max="6920" width="5.85546875" style="249" customWidth="1"/>
    <col min="6921" max="6921" width="2.7109375" style="249" customWidth="1"/>
    <col min="6922" max="6922" width="10.7109375" style="249" customWidth="1"/>
    <col min="6923" max="6923" width="2.42578125" style="249" customWidth="1"/>
    <col min="6924" max="6924" width="10.7109375" style="249" customWidth="1"/>
    <col min="6925" max="6925" width="1.7109375" style="249" customWidth="1"/>
    <col min="6926" max="6926" width="10.7109375" style="249" customWidth="1"/>
    <col min="6927" max="6927" width="1.7109375" style="249" customWidth="1"/>
    <col min="6928" max="6928" width="10.7109375" style="249" customWidth="1"/>
    <col min="6929" max="6929" width="3.42578125" style="249" customWidth="1"/>
    <col min="6930" max="6930" width="7.85546875" style="249" customWidth="1"/>
    <col min="6931" max="6932" width="0" style="249" hidden="1" customWidth="1"/>
    <col min="6933" max="6933" width="7.7109375" style="249" customWidth="1"/>
    <col min="6934" max="6934" width="4.140625" style="249" customWidth="1"/>
    <col min="6935" max="6942" width="9.140625" style="249"/>
    <col min="6943" max="6943" width="9.85546875" style="249" customWidth="1"/>
    <col min="6944" max="6944" width="9.140625" style="249"/>
    <col min="6945" max="6945" width="14.5703125" style="249" customWidth="1"/>
    <col min="6946" max="6946" width="10.85546875" style="249" customWidth="1"/>
    <col min="6947" max="6947" width="9.140625" style="249"/>
    <col min="6948" max="6948" width="9.5703125" style="249" customWidth="1"/>
    <col min="6949" max="7168" width="9.140625" style="249"/>
    <col min="7169" max="7169" width="3.140625" style="249" customWidth="1"/>
    <col min="7170" max="7170" width="3.5703125" style="249" customWidth="1"/>
    <col min="7171" max="7171" width="5" style="249" customWidth="1"/>
    <col min="7172" max="7172" width="4.28515625" style="249" customWidth="1"/>
    <col min="7173" max="7173" width="12.7109375" style="249" customWidth="1"/>
    <col min="7174" max="7174" width="2.7109375" style="249" customWidth="1"/>
    <col min="7175" max="7175" width="7.7109375" style="249" customWidth="1"/>
    <col min="7176" max="7176" width="5.85546875" style="249" customWidth="1"/>
    <col min="7177" max="7177" width="2.7109375" style="249" customWidth="1"/>
    <col min="7178" max="7178" width="10.7109375" style="249" customWidth="1"/>
    <col min="7179" max="7179" width="2.42578125" style="249" customWidth="1"/>
    <col min="7180" max="7180" width="10.7109375" style="249" customWidth="1"/>
    <col min="7181" max="7181" width="1.7109375" style="249" customWidth="1"/>
    <col min="7182" max="7182" width="10.7109375" style="249" customWidth="1"/>
    <col min="7183" max="7183" width="1.7109375" style="249" customWidth="1"/>
    <col min="7184" max="7184" width="10.7109375" style="249" customWidth="1"/>
    <col min="7185" max="7185" width="3.42578125" style="249" customWidth="1"/>
    <col min="7186" max="7186" width="7.85546875" style="249" customWidth="1"/>
    <col min="7187" max="7188" width="0" style="249" hidden="1" customWidth="1"/>
    <col min="7189" max="7189" width="7.7109375" style="249" customWidth="1"/>
    <col min="7190" max="7190" width="4.140625" style="249" customWidth="1"/>
    <col min="7191" max="7198" width="9.140625" style="249"/>
    <col min="7199" max="7199" width="9.85546875" style="249" customWidth="1"/>
    <col min="7200" max="7200" width="9.140625" style="249"/>
    <col min="7201" max="7201" width="14.5703125" style="249" customWidth="1"/>
    <col min="7202" max="7202" width="10.85546875" style="249" customWidth="1"/>
    <col min="7203" max="7203" width="9.140625" style="249"/>
    <col min="7204" max="7204" width="9.5703125" style="249" customWidth="1"/>
    <col min="7205" max="7424" width="9.140625" style="249"/>
    <col min="7425" max="7425" width="3.140625" style="249" customWidth="1"/>
    <col min="7426" max="7426" width="3.5703125" style="249" customWidth="1"/>
    <col min="7427" max="7427" width="5" style="249" customWidth="1"/>
    <col min="7428" max="7428" width="4.28515625" style="249" customWidth="1"/>
    <col min="7429" max="7429" width="12.7109375" style="249" customWidth="1"/>
    <col min="7430" max="7430" width="2.7109375" style="249" customWidth="1"/>
    <col min="7431" max="7431" width="7.7109375" style="249" customWidth="1"/>
    <col min="7432" max="7432" width="5.85546875" style="249" customWidth="1"/>
    <col min="7433" max="7433" width="2.7109375" style="249" customWidth="1"/>
    <col min="7434" max="7434" width="10.7109375" style="249" customWidth="1"/>
    <col min="7435" max="7435" width="2.42578125" style="249" customWidth="1"/>
    <col min="7436" max="7436" width="10.7109375" style="249" customWidth="1"/>
    <col min="7437" max="7437" width="1.7109375" style="249" customWidth="1"/>
    <col min="7438" max="7438" width="10.7109375" style="249" customWidth="1"/>
    <col min="7439" max="7439" width="1.7109375" style="249" customWidth="1"/>
    <col min="7440" max="7440" width="10.7109375" style="249" customWidth="1"/>
    <col min="7441" max="7441" width="3.42578125" style="249" customWidth="1"/>
    <col min="7442" max="7442" width="7.85546875" style="249" customWidth="1"/>
    <col min="7443" max="7444" width="0" style="249" hidden="1" customWidth="1"/>
    <col min="7445" max="7445" width="7.7109375" style="249" customWidth="1"/>
    <col min="7446" max="7446" width="4.140625" style="249" customWidth="1"/>
    <col min="7447" max="7454" width="9.140625" style="249"/>
    <col min="7455" max="7455" width="9.85546875" style="249" customWidth="1"/>
    <col min="7456" max="7456" width="9.140625" style="249"/>
    <col min="7457" max="7457" width="14.5703125" style="249" customWidth="1"/>
    <col min="7458" max="7458" width="10.85546875" style="249" customWidth="1"/>
    <col min="7459" max="7459" width="9.140625" style="249"/>
    <col min="7460" max="7460" width="9.5703125" style="249" customWidth="1"/>
    <col min="7461" max="7680" width="9.140625" style="249"/>
    <col min="7681" max="7681" width="3.140625" style="249" customWidth="1"/>
    <col min="7682" max="7682" width="3.5703125" style="249" customWidth="1"/>
    <col min="7683" max="7683" width="5" style="249" customWidth="1"/>
    <col min="7684" max="7684" width="4.28515625" style="249" customWidth="1"/>
    <col min="7685" max="7685" width="12.7109375" style="249" customWidth="1"/>
    <col min="7686" max="7686" width="2.7109375" style="249" customWidth="1"/>
    <col min="7687" max="7687" width="7.7109375" style="249" customWidth="1"/>
    <col min="7688" max="7688" width="5.85546875" style="249" customWidth="1"/>
    <col min="7689" max="7689" width="2.7109375" style="249" customWidth="1"/>
    <col min="7690" max="7690" width="10.7109375" style="249" customWidth="1"/>
    <col min="7691" max="7691" width="2.42578125" style="249" customWidth="1"/>
    <col min="7692" max="7692" width="10.7109375" style="249" customWidth="1"/>
    <col min="7693" max="7693" width="1.7109375" style="249" customWidth="1"/>
    <col min="7694" max="7694" width="10.7109375" style="249" customWidth="1"/>
    <col min="7695" max="7695" width="1.7109375" style="249" customWidth="1"/>
    <col min="7696" max="7696" width="10.7109375" style="249" customWidth="1"/>
    <col min="7697" max="7697" width="3.42578125" style="249" customWidth="1"/>
    <col min="7698" max="7698" width="7.85546875" style="249" customWidth="1"/>
    <col min="7699" max="7700" width="0" style="249" hidden="1" customWidth="1"/>
    <col min="7701" max="7701" width="7.7109375" style="249" customWidth="1"/>
    <col min="7702" max="7702" width="4.140625" style="249" customWidth="1"/>
    <col min="7703" max="7710" width="9.140625" style="249"/>
    <col min="7711" max="7711" width="9.85546875" style="249" customWidth="1"/>
    <col min="7712" max="7712" width="9.140625" style="249"/>
    <col min="7713" max="7713" width="14.5703125" style="249" customWidth="1"/>
    <col min="7714" max="7714" width="10.85546875" style="249" customWidth="1"/>
    <col min="7715" max="7715" width="9.140625" style="249"/>
    <col min="7716" max="7716" width="9.5703125" style="249" customWidth="1"/>
    <col min="7717" max="7936" width="9.140625" style="249"/>
    <col min="7937" max="7937" width="3.140625" style="249" customWidth="1"/>
    <col min="7938" max="7938" width="3.5703125" style="249" customWidth="1"/>
    <col min="7939" max="7939" width="5" style="249" customWidth="1"/>
    <col min="7940" max="7940" width="4.28515625" style="249" customWidth="1"/>
    <col min="7941" max="7941" width="12.7109375" style="249" customWidth="1"/>
    <col min="7942" max="7942" width="2.7109375" style="249" customWidth="1"/>
    <col min="7943" max="7943" width="7.7109375" style="249" customWidth="1"/>
    <col min="7944" max="7944" width="5.85546875" style="249" customWidth="1"/>
    <col min="7945" max="7945" width="2.7109375" style="249" customWidth="1"/>
    <col min="7946" max="7946" width="10.7109375" style="249" customWidth="1"/>
    <col min="7947" max="7947" width="2.42578125" style="249" customWidth="1"/>
    <col min="7948" max="7948" width="10.7109375" style="249" customWidth="1"/>
    <col min="7949" max="7949" width="1.7109375" style="249" customWidth="1"/>
    <col min="7950" max="7950" width="10.7109375" style="249" customWidth="1"/>
    <col min="7951" max="7951" width="1.7109375" style="249" customWidth="1"/>
    <col min="7952" max="7952" width="10.7109375" style="249" customWidth="1"/>
    <col min="7953" max="7953" width="3.42578125" style="249" customWidth="1"/>
    <col min="7954" max="7954" width="7.85546875" style="249" customWidth="1"/>
    <col min="7955" max="7956" width="0" style="249" hidden="1" customWidth="1"/>
    <col min="7957" max="7957" width="7.7109375" style="249" customWidth="1"/>
    <col min="7958" max="7958" width="4.140625" style="249" customWidth="1"/>
    <col min="7959" max="7966" width="9.140625" style="249"/>
    <col min="7967" max="7967" width="9.85546875" style="249" customWidth="1"/>
    <col min="7968" max="7968" width="9.140625" style="249"/>
    <col min="7969" max="7969" width="14.5703125" style="249" customWidth="1"/>
    <col min="7970" max="7970" width="10.85546875" style="249" customWidth="1"/>
    <col min="7971" max="7971" width="9.140625" style="249"/>
    <col min="7972" max="7972" width="9.5703125" style="249" customWidth="1"/>
    <col min="7973" max="8192" width="9.140625" style="249"/>
    <col min="8193" max="8193" width="3.140625" style="249" customWidth="1"/>
    <col min="8194" max="8194" width="3.5703125" style="249" customWidth="1"/>
    <col min="8195" max="8195" width="5" style="249" customWidth="1"/>
    <col min="8196" max="8196" width="4.28515625" style="249" customWidth="1"/>
    <col min="8197" max="8197" width="12.7109375" style="249" customWidth="1"/>
    <col min="8198" max="8198" width="2.7109375" style="249" customWidth="1"/>
    <col min="8199" max="8199" width="7.7109375" style="249" customWidth="1"/>
    <col min="8200" max="8200" width="5.85546875" style="249" customWidth="1"/>
    <col min="8201" max="8201" width="2.7109375" style="249" customWidth="1"/>
    <col min="8202" max="8202" width="10.7109375" style="249" customWidth="1"/>
    <col min="8203" max="8203" width="2.42578125" style="249" customWidth="1"/>
    <col min="8204" max="8204" width="10.7109375" style="249" customWidth="1"/>
    <col min="8205" max="8205" width="1.7109375" style="249" customWidth="1"/>
    <col min="8206" max="8206" width="10.7109375" style="249" customWidth="1"/>
    <col min="8207" max="8207" width="1.7109375" style="249" customWidth="1"/>
    <col min="8208" max="8208" width="10.7109375" style="249" customWidth="1"/>
    <col min="8209" max="8209" width="3.42578125" style="249" customWidth="1"/>
    <col min="8210" max="8210" width="7.85546875" style="249" customWidth="1"/>
    <col min="8211" max="8212" width="0" style="249" hidden="1" customWidth="1"/>
    <col min="8213" max="8213" width="7.7109375" style="249" customWidth="1"/>
    <col min="8214" max="8214" width="4.140625" style="249" customWidth="1"/>
    <col min="8215" max="8222" width="9.140625" style="249"/>
    <col min="8223" max="8223" width="9.85546875" style="249" customWidth="1"/>
    <col min="8224" max="8224" width="9.140625" style="249"/>
    <col min="8225" max="8225" width="14.5703125" style="249" customWidth="1"/>
    <col min="8226" max="8226" width="10.85546875" style="249" customWidth="1"/>
    <col min="8227" max="8227" width="9.140625" style="249"/>
    <col min="8228" max="8228" width="9.5703125" style="249" customWidth="1"/>
    <col min="8229" max="8448" width="9.140625" style="249"/>
    <col min="8449" max="8449" width="3.140625" style="249" customWidth="1"/>
    <col min="8450" max="8450" width="3.5703125" style="249" customWidth="1"/>
    <col min="8451" max="8451" width="5" style="249" customWidth="1"/>
    <col min="8452" max="8452" width="4.28515625" style="249" customWidth="1"/>
    <col min="8453" max="8453" width="12.7109375" style="249" customWidth="1"/>
    <col min="8454" max="8454" width="2.7109375" style="249" customWidth="1"/>
    <col min="8455" max="8455" width="7.7109375" style="249" customWidth="1"/>
    <col min="8456" max="8456" width="5.85546875" style="249" customWidth="1"/>
    <col min="8457" max="8457" width="2.7109375" style="249" customWidth="1"/>
    <col min="8458" max="8458" width="10.7109375" style="249" customWidth="1"/>
    <col min="8459" max="8459" width="2.42578125" style="249" customWidth="1"/>
    <col min="8460" max="8460" width="10.7109375" style="249" customWidth="1"/>
    <col min="8461" max="8461" width="1.7109375" style="249" customWidth="1"/>
    <col min="8462" max="8462" width="10.7109375" style="249" customWidth="1"/>
    <col min="8463" max="8463" width="1.7109375" style="249" customWidth="1"/>
    <col min="8464" max="8464" width="10.7109375" style="249" customWidth="1"/>
    <col min="8465" max="8465" width="3.42578125" style="249" customWidth="1"/>
    <col min="8466" max="8466" width="7.85546875" style="249" customWidth="1"/>
    <col min="8467" max="8468" width="0" style="249" hidden="1" customWidth="1"/>
    <col min="8469" max="8469" width="7.7109375" style="249" customWidth="1"/>
    <col min="8470" max="8470" width="4.140625" style="249" customWidth="1"/>
    <col min="8471" max="8478" width="9.140625" style="249"/>
    <col min="8479" max="8479" width="9.85546875" style="249" customWidth="1"/>
    <col min="8480" max="8480" width="9.140625" style="249"/>
    <col min="8481" max="8481" width="14.5703125" style="249" customWidth="1"/>
    <col min="8482" max="8482" width="10.85546875" style="249" customWidth="1"/>
    <col min="8483" max="8483" width="9.140625" style="249"/>
    <col min="8484" max="8484" width="9.5703125" style="249" customWidth="1"/>
    <col min="8485" max="8704" width="9.140625" style="249"/>
    <col min="8705" max="8705" width="3.140625" style="249" customWidth="1"/>
    <col min="8706" max="8706" width="3.5703125" style="249" customWidth="1"/>
    <col min="8707" max="8707" width="5" style="249" customWidth="1"/>
    <col min="8708" max="8708" width="4.28515625" style="249" customWidth="1"/>
    <col min="8709" max="8709" width="12.7109375" style="249" customWidth="1"/>
    <col min="8710" max="8710" width="2.7109375" style="249" customWidth="1"/>
    <col min="8711" max="8711" width="7.7109375" style="249" customWidth="1"/>
    <col min="8712" max="8712" width="5.85546875" style="249" customWidth="1"/>
    <col min="8713" max="8713" width="2.7109375" style="249" customWidth="1"/>
    <col min="8714" max="8714" width="10.7109375" style="249" customWidth="1"/>
    <col min="8715" max="8715" width="2.42578125" style="249" customWidth="1"/>
    <col min="8716" max="8716" width="10.7109375" style="249" customWidth="1"/>
    <col min="8717" max="8717" width="1.7109375" style="249" customWidth="1"/>
    <col min="8718" max="8718" width="10.7109375" style="249" customWidth="1"/>
    <col min="8719" max="8719" width="1.7109375" style="249" customWidth="1"/>
    <col min="8720" max="8720" width="10.7109375" style="249" customWidth="1"/>
    <col min="8721" max="8721" width="3.42578125" style="249" customWidth="1"/>
    <col min="8722" max="8722" width="7.85546875" style="249" customWidth="1"/>
    <col min="8723" max="8724" width="0" style="249" hidden="1" customWidth="1"/>
    <col min="8725" max="8725" width="7.7109375" style="249" customWidth="1"/>
    <col min="8726" max="8726" width="4.140625" style="249" customWidth="1"/>
    <col min="8727" max="8734" width="9.140625" style="249"/>
    <col min="8735" max="8735" width="9.85546875" style="249" customWidth="1"/>
    <col min="8736" max="8736" width="9.140625" style="249"/>
    <col min="8737" max="8737" width="14.5703125" style="249" customWidth="1"/>
    <col min="8738" max="8738" width="10.85546875" style="249" customWidth="1"/>
    <col min="8739" max="8739" width="9.140625" style="249"/>
    <col min="8740" max="8740" width="9.5703125" style="249" customWidth="1"/>
    <col min="8741" max="8960" width="9.140625" style="249"/>
    <col min="8961" max="8961" width="3.140625" style="249" customWidth="1"/>
    <col min="8962" max="8962" width="3.5703125" style="249" customWidth="1"/>
    <col min="8963" max="8963" width="5" style="249" customWidth="1"/>
    <col min="8964" max="8964" width="4.28515625" style="249" customWidth="1"/>
    <col min="8965" max="8965" width="12.7109375" style="249" customWidth="1"/>
    <col min="8966" max="8966" width="2.7109375" style="249" customWidth="1"/>
    <col min="8967" max="8967" width="7.7109375" style="249" customWidth="1"/>
    <col min="8968" max="8968" width="5.85546875" style="249" customWidth="1"/>
    <col min="8969" max="8969" width="2.7109375" style="249" customWidth="1"/>
    <col min="8970" max="8970" width="10.7109375" style="249" customWidth="1"/>
    <col min="8971" max="8971" width="2.42578125" style="249" customWidth="1"/>
    <col min="8972" max="8972" width="10.7109375" style="249" customWidth="1"/>
    <col min="8973" max="8973" width="1.7109375" style="249" customWidth="1"/>
    <col min="8974" max="8974" width="10.7109375" style="249" customWidth="1"/>
    <col min="8975" max="8975" width="1.7109375" style="249" customWidth="1"/>
    <col min="8976" max="8976" width="10.7109375" style="249" customWidth="1"/>
    <col min="8977" max="8977" width="3.42578125" style="249" customWidth="1"/>
    <col min="8978" max="8978" width="7.85546875" style="249" customWidth="1"/>
    <col min="8979" max="8980" width="0" style="249" hidden="1" customWidth="1"/>
    <col min="8981" max="8981" width="7.7109375" style="249" customWidth="1"/>
    <col min="8982" max="8982" width="4.140625" style="249" customWidth="1"/>
    <col min="8983" max="8990" width="9.140625" style="249"/>
    <col min="8991" max="8991" width="9.85546875" style="249" customWidth="1"/>
    <col min="8992" max="8992" width="9.140625" style="249"/>
    <col min="8993" max="8993" width="14.5703125" style="249" customWidth="1"/>
    <col min="8994" max="8994" width="10.85546875" style="249" customWidth="1"/>
    <col min="8995" max="8995" width="9.140625" style="249"/>
    <col min="8996" max="8996" width="9.5703125" style="249" customWidth="1"/>
    <col min="8997" max="9216" width="9.140625" style="249"/>
    <col min="9217" max="9217" width="3.140625" style="249" customWidth="1"/>
    <col min="9218" max="9218" width="3.5703125" style="249" customWidth="1"/>
    <col min="9219" max="9219" width="5" style="249" customWidth="1"/>
    <col min="9220" max="9220" width="4.28515625" style="249" customWidth="1"/>
    <col min="9221" max="9221" width="12.7109375" style="249" customWidth="1"/>
    <col min="9222" max="9222" width="2.7109375" style="249" customWidth="1"/>
    <col min="9223" max="9223" width="7.7109375" style="249" customWidth="1"/>
    <col min="9224" max="9224" width="5.85546875" style="249" customWidth="1"/>
    <col min="9225" max="9225" width="2.7109375" style="249" customWidth="1"/>
    <col min="9226" max="9226" width="10.7109375" style="249" customWidth="1"/>
    <col min="9227" max="9227" width="2.42578125" style="249" customWidth="1"/>
    <col min="9228" max="9228" width="10.7109375" style="249" customWidth="1"/>
    <col min="9229" max="9229" width="1.7109375" style="249" customWidth="1"/>
    <col min="9230" max="9230" width="10.7109375" style="249" customWidth="1"/>
    <col min="9231" max="9231" width="1.7109375" style="249" customWidth="1"/>
    <col min="9232" max="9232" width="10.7109375" style="249" customWidth="1"/>
    <col min="9233" max="9233" width="3.42578125" style="249" customWidth="1"/>
    <col min="9234" max="9234" width="7.85546875" style="249" customWidth="1"/>
    <col min="9235" max="9236" width="0" style="249" hidden="1" customWidth="1"/>
    <col min="9237" max="9237" width="7.7109375" style="249" customWidth="1"/>
    <col min="9238" max="9238" width="4.140625" style="249" customWidth="1"/>
    <col min="9239" max="9246" width="9.140625" style="249"/>
    <col min="9247" max="9247" width="9.85546875" style="249" customWidth="1"/>
    <col min="9248" max="9248" width="9.140625" style="249"/>
    <col min="9249" max="9249" width="14.5703125" style="249" customWidth="1"/>
    <col min="9250" max="9250" width="10.85546875" style="249" customWidth="1"/>
    <col min="9251" max="9251" width="9.140625" style="249"/>
    <col min="9252" max="9252" width="9.5703125" style="249" customWidth="1"/>
    <col min="9253" max="9472" width="9.140625" style="249"/>
    <col min="9473" max="9473" width="3.140625" style="249" customWidth="1"/>
    <col min="9474" max="9474" width="3.5703125" style="249" customWidth="1"/>
    <col min="9475" max="9475" width="5" style="249" customWidth="1"/>
    <col min="9476" max="9476" width="4.28515625" style="249" customWidth="1"/>
    <col min="9477" max="9477" width="12.7109375" style="249" customWidth="1"/>
    <col min="9478" max="9478" width="2.7109375" style="249" customWidth="1"/>
    <col min="9479" max="9479" width="7.7109375" style="249" customWidth="1"/>
    <col min="9480" max="9480" width="5.85546875" style="249" customWidth="1"/>
    <col min="9481" max="9481" width="2.7109375" style="249" customWidth="1"/>
    <col min="9482" max="9482" width="10.7109375" style="249" customWidth="1"/>
    <col min="9483" max="9483" width="2.42578125" style="249" customWidth="1"/>
    <col min="9484" max="9484" width="10.7109375" style="249" customWidth="1"/>
    <col min="9485" max="9485" width="1.7109375" style="249" customWidth="1"/>
    <col min="9486" max="9486" width="10.7109375" style="249" customWidth="1"/>
    <col min="9487" max="9487" width="1.7109375" style="249" customWidth="1"/>
    <col min="9488" max="9488" width="10.7109375" style="249" customWidth="1"/>
    <col min="9489" max="9489" width="3.42578125" style="249" customWidth="1"/>
    <col min="9490" max="9490" width="7.85546875" style="249" customWidth="1"/>
    <col min="9491" max="9492" width="0" style="249" hidden="1" customWidth="1"/>
    <col min="9493" max="9493" width="7.7109375" style="249" customWidth="1"/>
    <col min="9494" max="9494" width="4.140625" style="249" customWidth="1"/>
    <col min="9495" max="9502" width="9.140625" style="249"/>
    <col min="9503" max="9503" width="9.85546875" style="249" customWidth="1"/>
    <col min="9504" max="9504" width="9.140625" style="249"/>
    <col min="9505" max="9505" width="14.5703125" style="249" customWidth="1"/>
    <col min="9506" max="9506" width="10.85546875" style="249" customWidth="1"/>
    <col min="9507" max="9507" width="9.140625" style="249"/>
    <col min="9508" max="9508" width="9.5703125" style="249" customWidth="1"/>
    <col min="9509" max="9728" width="9.140625" style="249"/>
    <col min="9729" max="9729" width="3.140625" style="249" customWidth="1"/>
    <col min="9730" max="9730" width="3.5703125" style="249" customWidth="1"/>
    <col min="9731" max="9731" width="5" style="249" customWidth="1"/>
    <col min="9732" max="9732" width="4.28515625" style="249" customWidth="1"/>
    <col min="9733" max="9733" width="12.7109375" style="249" customWidth="1"/>
    <col min="9734" max="9734" width="2.7109375" style="249" customWidth="1"/>
    <col min="9735" max="9735" width="7.7109375" style="249" customWidth="1"/>
    <col min="9736" max="9736" width="5.85546875" style="249" customWidth="1"/>
    <col min="9737" max="9737" width="2.7109375" style="249" customWidth="1"/>
    <col min="9738" max="9738" width="10.7109375" style="249" customWidth="1"/>
    <col min="9739" max="9739" width="2.42578125" style="249" customWidth="1"/>
    <col min="9740" max="9740" width="10.7109375" style="249" customWidth="1"/>
    <col min="9741" max="9741" width="1.7109375" style="249" customWidth="1"/>
    <col min="9742" max="9742" width="10.7109375" style="249" customWidth="1"/>
    <col min="9743" max="9743" width="1.7109375" style="249" customWidth="1"/>
    <col min="9744" max="9744" width="10.7109375" style="249" customWidth="1"/>
    <col min="9745" max="9745" width="3.42578125" style="249" customWidth="1"/>
    <col min="9746" max="9746" width="7.85546875" style="249" customWidth="1"/>
    <col min="9747" max="9748" width="0" style="249" hidden="1" customWidth="1"/>
    <col min="9749" max="9749" width="7.7109375" style="249" customWidth="1"/>
    <col min="9750" max="9750" width="4.140625" style="249" customWidth="1"/>
    <col min="9751" max="9758" width="9.140625" style="249"/>
    <col min="9759" max="9759" width="9.85546875" style="249" customWidth="1"/>
    <col min="9760" max="9760" width="9.140625" style="249"/>
    <col min="9761" max="9761" width="14.5703125" style="249" customWidth="1"/>
    <col min="9762" max="9762" width="10.85546875" style="249" customWidth="1"/>
    <col min="9763" max="9763" width="9.140625" style="249"/>
    <col min="9764" max="9764" width="9.5703125" style="249" customWidth="1"/>
    <col min="9765" max="9984" width="9.140625" style="249"/>
    <col min="9985" max="9985" width="3.140625" style="249" customWidth="1"/>
    <col min="9986" max="9986" width="3.5703125" style="249" customWidth="1"/>
    <col min="9987" max="9987" width="5" style="249" customWidth="1"/>
    <col min="9988" max="9988" width="4.28515625" style="249" customWidth="1"/>
    <col min="9989" max="9989" width="12.7109375" style="249" customWidth="1"/>
    <col min="9990" max="9990" width="2.7109375" style="249" customWidth="1"/>
    <col min="9991" max="9991" width="7.7109375" style="249" customWidth="1"/>
    <col min="9992" max="9992" width="5.85546875" style="249" customWidth="1"/>
    <col min="9993" max="9993" width="2.7109375" style="249" customWidth="1"/>
    <col min="9994" max="9994" width="10.7109375" style="249" customWidth="1"/>
    <col min="9995" max="9995" width="2.42578125" style="249" customWidth="1"/>
    <col min="9996" max="9996" width="10.7109375" style="249" customWidth="1"/>
    <col min="9997" max="9997" width="1.7109375" style="249" customWidth="1"/>
    <col min="9998" max="9998" width="10.7109375" style="249" customWidth="1"/>
    <col min="9999" max="9999" width="1.7109375" style="249" customWidth="1"/>
    <col min="10000" max="10000" width="10.7109375" style="249" customWidth="1"/>
    <col min="10001" max="10001" width="3.42578125" style="249" customWidth="1"/>
    <col min="10002" max="10002" width="7.85546875" style="249" customWidth="1"/>
    <col min="10003" max="10004" width="0" style="249" hidden="1" customWidth="1"/>
    <col min="10005" max="10005" width="7.7109375" style="249" customWidth="1"/>
    <col min="10006" max="10006" width="4.140625" style="249" customWidth="1"/>
    <col min="10007" max="10014" width="9.140625" style="249"/>
    <col min="10015" max="10015" width="9.85546875" style="249" customWidth="1"/>
    <col min="10016" max="10016" width="9.140625" style="249"/>
    <col min="10017" max="10017" width="14.5703125" style="249" customWidth="1"/>
    <col min="10018" max="10018" width="10.85546875" style="249" customWidth="1"/>
    <col min="10019" max="10019" width="9.140625" style="249"/>
    <col min="10020" max="10020" width="9.5703125" style="249" customWidth="1"/>
    <col min="10021" max="10240" width="9.140625" style="249"/>
    <col min="10241" max="10241" width="3.140625" style="249" customWidth="1"/>
    <col min="10242" max="10242" width="3.5703125" style="249" customWidth="1"/>
    <col min="10243" max="10243" width="5" style="249" customWidth="1"/>
    <col min="10244" max="10244" width="4.28515625" style="249" customWidth="1"/>
    <col min="10245" max="10245" width="12.7109375" style="249" customWidth="1"/>
    <col min="10246" max="10246" width="2.7109375" style="249" customWidth="1"/>
    <col min="10247" max="10247" width="7.7109375" style="249" customWidth="1"/>
    <col min="10248" max="10248" width="5.85546875" style="249" customWidth="1"/>
    <col min="10249" max="10249" width="2.7109375" style="249" customWidth="1"/>
    <col min="10250" max="10250" width="10.7109375" style="249" customWidth="1"/>
    <col min="10251" max="10251" width="2.42578125" style="249" customWidth="1"/>
    <col min="10252" max="10252" width="10.7109375" style="249" customWidth="1"/>
    <col min="10253" max="10253" width="1.7109375" style="249" customWidth="1"/>
    <col min="10254" max="10254" width="10.7109375" style="249" customWidth="1"/>
    <col min="10255" max="10255" width="1.7109375" style="249" customWidth="1"/>
    <col min="10256" max="10256" width="10.7109375" style="249" customWidth="1"/>
    <col min="10257" max="10257" width="3.42578125" style="249" customWidth="1"/>
    <col min="10258" max="10258" width="7.85546875" style="249" customWidth="1"/>
    <col min="10259" max="10260" width="0" style="249" hidden="1" customWidth="1"/>
    <col min="10261" max="10261" width="7.7109375" style="249" customWidth="1"/>
    <col min="10262" max="10262" width="4.140625" style="249" customWidth="1"/>
    <col min="10263" max="10270" width="9.140625" style="249"/>
    <col min="10271" max="10271" width="9.85546875" style="249" customWidth="1"/>
    <col min="10272" max="10272" width="9.140625" style="249"/>
    <col min="10273" max="10273" width="14.5703125" style="249" customWidth="1"/>
    <col min="10274" max="10274" width="10.85546875" style="249" customWidth="1"/>
    <col min="10275" max="10275" width="9.140625" style="249"/>
    <col min="10276" max="10276" width="9.5703125" style="249" customWidth="1"/>
    <col min="10277" max="10496" width="9.140625" style="249"/>
    <col min="10497" max="10497" width="3.140625" style="249" customWidth="1"/>
    <col min="10498" max="10498" width="3.5703125" style="249" customWidth="1"/>
    <col min="10499" max="10499" width="5" style="249" customWidth="1"/>
    <col min="10500" max="10500" width="4.28515625" style="249" customWidth="1"/>
    <col min="10501" max="10501" width="12.7109375" style="249" customWidth="1"/>
    <col min="10502" max="10502" width="2.7109375" style="249" customWidth="1"/>
    <col min="10503" max="10503" width="7.7109375" style="249" customWidth="1"/>
    <col min="10504" max="10504" width="5.85546875" style="249" customWidth="1"/>
    <col min="10505" max="10505" width="2.7109375" style="249" customWidth="1"/>
    <col min="10506" max="10506" width="10.7109375" style="249" customWidth="1"/>
    <col min="10507" max="10507" width="2.42578125" style="249" customWidth="1"/>
    <col min="10508" max="10508" width="10.7109375" style="249" customWidth="1"/>
    <col min="10509" max="10509" width="1.7109375" style="249" customWidth="1"/>
    <col min="10510" max="10510" width="10.7109375" style="249" customWidth="1"/>
    <col min="10511" max="10511" width="1.7109375" style="249" customWidth="1"/>
    <col min="10512" max="10512" width="10.7109375" style="249" customWidth="1"/>
    <col min="10513" max="10513" width="3.42578125" style="249" customWidth="1"/>
    <col min="10514" max="10514" width="7.85546875" style="249" customWidth="1"/>
    <col min="10515" max="10516" width="0" style="249" hidden="1" customWidth="1"/>
    <col min="10517" max="10517" width="7.7109375" style="249" customWidth="1"/>
    <col min="10518" max="10518" width="4.140625" style="249" customWidth="1"/>
    <col min="10519" max="10526" width="9.140625" style="249"/>
    <col min="10527" max="10527" width="9.85546875" style="249" customWidth="1"/>
    <col min="10528" max="10528" width="9.140625" style="249"/>
    <col min="10529" max="10529" width="14.5703125" style="249" customWidth="1"/>
    <col min="10530" max="10530" width="10.85546875" style="249" customWidth="1"/>
    <col min="10531" max="10531" width="9.140625" style="249"/>
    <col min="10532" max="10532" width="9.5703125" style="249" customWidth="1"/>
    <col min="10533" max="10752" width="9.140625" style="249"/>
    <col min="10753" max="10753" width="3.140625" style="249" customWidth="1"/>
    <col min="10754" max="10754" width="3.5703125" style="249" customWidth="1"/>
    <col min="10755" max="10755" width="5" style="249" customWidth="1"/>
    <col min="10756" max="10756" width="4.28515625" style="249" customWidth="1"/>
    <col min="10757" max="10757" width="12.7109375" style="249" customWidth="1"/>
    <col min="10758" max="10758" width="2.7109375" style="249" customWidth="1"/>
    <col min="10759" max="10759" width="7.7109375" style="249" customWidth="1"/>
    <col min="10760" max="10760" width="5.85546875" style="249" customWidth="1"/>
    <col min="10761" max="10761" width="2.7109375" style="249" customWidth="1"/>
    <col min="10762" max="10762" width="10.7109375" style="249" customWidth="1"/>
    <col min="10763" max="10763" width="2.42578125" style="249" customWidth="1"/>
    <col min="10764" max="10764" width="10.7109375" style="249" customWidth="1"/>
    <col min="10765" max="10765" width="1.7109375" style="249" customWidth="1"/>
    <col min="10766" max="10766" width="10.7109375" style="249" customWidth="1"/>
    <col min="10767" max="10767" width="1.7109375" style="249" customWidth="1"/>
    <col min="10768" max="10768" width="10.7109375" style="249" customWidth="1"/>
    <col min="10769" max="10769" width="3.42578125" style="249" customWidth="1"/>
    <col min="10770" max="10770" width="7.85546875" style="249" customWidth="1"/>
    <col min="10771" max="10772" width="0" style="249" hidden="1" customWidth="1"/>
    <col min="10773" max="10773" width="7.7109375" style="249" customWidth="1"/>
    <col min="10774" max="10774" width="4.140625" style="249" customWidth="1"/>
    <col min="10775" max="10782" width="9.140625" style="249"/>
    <col min="10783" max="10783" width="9.85546875" style="249" customWidth="1"/>
    <col min="10784" max="10784" width="9.140625" style="249"/>
    <col min="10785" max="10785" width="14.5703125" style="249" customWidth="1"/>
    <col min="10786" max="10786" width="10.85546875" style="249" customWidth="1"/>
    <col min="10787" max="10787" width="9.140625" style="249"/>
    <col min="10788" max="10788" width="9.5703125" style="249" customWidth="1"/>
    <col min="10789" max="11008" width="9.140625" style="249"/>
    <col min="11009" max="11009" width="3.140625" style="249" customWidth="1"/>
    <col min="11010" max="11010" width="3.5703125" style="249" customWidth="1"/>
    <col min="11011" max="11011" width="5" style="249" customWidth="1"/>
    <col min="11012" max="11012" width="4.28515625" style="249" customWidth="1"/>
    <col min="11013" max="11013" width="12.7109375" style="249" customWidth="1"/>
    <col min="11014" max="11014" width="2.7109375" style="249" customWidth="1"/>
    <col min="11015" max="11015" width="7.7109375" style="249" customWidth="1"/>
    <col min="11016" max="11016" width="5.85546875" style="249" customWidth="1"/>
    <col min="11017" max="11017" width="2.7109375" style="249" customWidth="1"/>
    <col min="11018" max="11018" width="10.7109375" style="249" customWidth="1"/>
    <col min="11019" max="11019" width="2.42578125" style="249" customWidth="1"/>
    <col min="11020" max="11020" width="10.7109375" style="249" customWidth="1"/>
    <col min="11021" max="11021" width="1.7109375" style="249" customWidth="1"/>
    <col min="11022" max="11022" width="10.7109375" style="249" customWidth="1"/>
    <col min="11023" max="11023" width="1.7109375" style="249" customWidth="1"/>
    <col min="11024" max="11024" width="10.7109375" style="249" customWidth="1"/>
    <col min="11025" max="11025" width="3.42578125" style="249" customWidth="1"/>
    <col min="11026" max="11026" width="7.85546875" style="249" customWidth="1"/>
    <col min="11027" max="11028" width="0" style="249" hidden="1" customWidth="1"/>
    <col min="11029" max="11029" width="7.7109375" style="249" customWidth="1"/>
    <col min="11030" max="11030" width="4.140625" style="249" customWidth="1"/>
    <col min="11031" max="11038" width="9.140625" style="249"/>
    <col min="11039" max="11039" width="9.85546875" style="249" customWidth="1"/>
    <col min="11040" max="11040" width="9.140625" style="249"/>
    <col min="11041" max="11041" width="14.5703125" style="249" customWidth="1"/>
    <col min="11042" max="11042" width="10.85546875" style="249" customWidth="1"/>
    <col min="11043" max="11043" width="9.140625" style="249"/>
    <col min="11044" max="11044" width="9.5703125" style="249" customWidth="1"/>
    <col min="11045" max="11264" width="9.140625" style="249"/>
    <col min="11265" max="11265" width="3.140625" style="249" customWidth="1"/>
    <col min="11266" max="11266" width="3.5703125" style="249" customWidth="1"/>
    <col min="11267" max="11267" width="5" style="249" customWidth="1"/>
    <col min="11268" max="11268" width="4.28515625" style="249" customWidth="1"/>
    <col min="11269" max="11269" width="12.7109375" style="249" customWidth="1"/>
    <col min="11270" max="11270" width="2.7109375" style="249" customWidth="1"/>
    <col min="11271" max="11271" width="7.7109375" style="249" customWidth="1"/>
    <col min="11272" max="11272" width="5.85546875" style="249" customWidth="1"/>
    <col min="11273" max="11273" width="2.7109375" style="249" customWidth="1"/>
    <col min="11274" max="11274" width="10.7109375" style="249" customWidth="1"/>
    <col min="11275" max="11275" width="2.42578125" style="249" customWidth="1"/>
    <col min="11276" max="11276" width="10.7109375" style="249" customWidth="1"/>
    <col min="11277" max="11277" width="1.7109375" style="249" customWidth="1"/>
    <col min="11278" max="11278" width="10.7109375" style="249" customWidth="1"/>
    <col min="11279" max="11279" width="1.7109375" style="249" customWidth="1"/>
    <col min="11280" max="11280" width="10.7109375" style="249" customWidth="1"/>
    <col min="11281" max="11281" width="3.42578125" style="249" customWidth="1"/>
    <col min="11282" max="11282" width="7.85546875" style="249" customWidth="1"/>
    <col min="11283" max="11284" width="0" style="249" hidden="1" customWidth="1"/>
    <col min="11285" max="11285" width="7.7109375" style="249" customWidth="1"/>
    <col min="11286" max="11286" width="4.140625" style="249" customWidth="1"/>
    <col min="11287" max="11294" width="9.140625" style="249"/>
    <col min="11295" max="11295" width="9.85546875" style="249" customWidth="1"/>
    <col min="11296" max="11296" width="9.140625" style="249"/>
    <col min="11297" max="11297" width="14.5703125" style="249" customWidth="1"/>
    <col min="11298" max="11298" width="10.85546875" style="249" customWidth="1"/>
    <col min="11299" max="11299" width="9.140625" style="249"/>
    <col min="11300" max="11300" width="9.5703125" style="249" customWidth="1"/>
    <col min="11301" max="11520" width="9.140625" style="249"/>
    <col min="11521" max="11521" width="3.140625" style="249" customWidth="1"/>
    <col min="11522" max="11522" width="3.5703125" style="249" customWidth="1"/>
    <col min="11523" max="11523" width="5" style="249" customWidth="1"/>
    <col min="11524" max="11524" width="4.28515625" style="249" customWidth="1"/>
    <col min="11525" max="11525" width="12.7109375" style="249" customWidth="1"/>
    <col min="11526" max="11526" width="2.7109375" style="249" customWidth="1"/>
    <col min="11527" max="11527" width="7.7109375" style="249" customWidth="1"/>
    <col min="11528" max="11528" width="5.85546875" style="249" customWidth="1"/>
    <col min="11529" max="11529" width="2.7109375" style="249" customWidth="1"/>
    <col min="11530" max="11530" width="10.7109375" style="249" customWidth="1"/>
    <col min="11531" max="11531" width="2.42578125" style="249" customWidth="1"/>
    <col min="11532" max="11532" width="10.7109375" style="249" customWidth="1"/>
    <col min="11533" max="11533" width="1.7109375" style="249" customWidth="1"/>
    <col min="11534" max="11534" width="10.7109375" style="249" customWidth="1"/>
    <col min="11535" max="11535" width="1.7109375" style="249" customWidth="1"/>
    <col min="11536" max="11536" width="10.7109375" style="249" customWidth="1"/>
    <col min="11537" max="11537" width="3.42578125" style="249" customWidth="1"/>
    <col min="11538" max="11538" width="7.85546875" style="249" customWidth="1"/>
    <col min="11539" max="11540" width="0" style="249" hidden="1" customWidth="1"/>
    <col min="11541" max="11541" width="7.7109375" style="249" customWidth="1"/>
    <col min="11542" max="11542" width="4.140625" style="249" customWidth="1"/>
    <col min="11543" max="11550" width="9.140625" style="249"/>
    <col min="11551" max="11551" width="9.85546875" style="249" customWidth="1"/>
    <col min="11552" max="11552" width="9.140625" style="249"/>
    <col min="11553" max="11553" width="14.5703125" style="249" customWidth="1"/>
    <col min="11554" max="11554" width="10.85546875" style="249" customWidth="1"/>
    <col min="11555" max="11555" width="9.140625" style="249"/>
    <col min="11556" max="11556" width="9.5703125" style="249" customWidth="1"/>
    <col min="11557" max="11776" width="9.140625" style="249"/>
    <col min="11777" max="11777" width="3.140625" style="249" customWidth="1"/>
    <col min="11778" max="11778" width="3.5703125" style="249" customWidth="1"/>
    <col min="11779" max="11779" width="5" style="249" customWidth="1"/>
    <col min="11780" max="11780" width="4.28515625" style="249" customWidth="1"/>
    <col min="11781" max="11781" width="12.7109375" style="249" customWidth="1"/>
    <col min="11782" max="11782" width="2.7109375" style="249" customWidth="1"/>
    <col min="11783" max="11783" width="7.7109375" style="249" customWidth="1"/>
    <col min="11784" max="11784" width="5.85546875" style="249" customWidth="1"/>
    <col min="11785" max="11785" width="2.7109375" style="249" customWidth="1"/>
    <col min="11786" max="11786" width="10.7109375" style="249" customWidth="1"/>
    <col min="11787" max="11787" width="2.42578125" style="249" customWidth="1"/>
    <col min="11788" max="11788" width="10.7109375" style="249" customWidth="1"/>
    <col min="11789" max="11789" width="1.7109375" style="249" customWidth="1"/>
    <col min="11790" max="11790" width="10.7109375" style="249" customWidth="1"/>
    <col min="11791" max="11791" width="1.7109375" style="249" customWidth="1"/>
    <col min="11792" max="11792" width="10.7109375" style="249" customWidth="1"/>
    <col min="11793" max="11793" width="3.42578125" style="249" customWidth="1"/>
    <col min="11794" max="11794" width="7.85546875" style="249" customWidth="1"/>
    <col min="11795" max="11796" width="0" style="249" hidden="1" customWidth="1"/>
    <col min="11797" max="11797" width="7.7109375" style="249" customWidth="1"/>
    <col min="11798" max="11798" width="4.140625" style="249" customWidth="1"/>
    <col min="11799" max="11806" width="9.140625" style="249"/>
    <col min="11807" max="11807" width="9.85546875" style="249" customWidth="1"/>
    <col min="11808" max="11808" width="9.140625" style="249"/>
    <col min="11809" max="11809" width="14.5703125" style="249" customWidth="1"/>
    <col min="11810" max="11810" width="10.85546875" style="249" customWidth="1"/>
    <col min="11811" max="11811" width="9.140625" style="249"/>
    <col min="11812" max="11812" width="9.5703125" style="249" customWidth="1"/>
    <col min="11813" max="12032" width="9.140625" style="249"/>
    <col min="12033" max="12033" width="3.140625" style="249" customWidth="1"/>
    <col min="12034" max="12034" width="3.5703125" style="249" customWidth="1"/>
    <col min="12035" max="12035" width="5" style="249" customWidth="1"/>
    <col min="12036" max="12036" width="4.28515625" style="249" customWidth="1"/>
    <col min="12037" max="12037" width="12.7109375" style="249" customWidth="1"/>
    <col min="12038" max="12038" width="2.7109375" style="249" customWidth="1"/>
    <col min="12039" max="12039" width="7.7109375" style="249" customWidth="1"/>
    <col min="12040" max="12040" width="5.85546875" style="249" customWidth="1"/>
    <col min="12041" max="12041" width="2.7109375" style="249" customWidth="1"/>
    <col min="12042" max="12042" width="10.7109375" style="249" customWidth="1"/>
    <col min="12043" max="12043" width="2.42578125" style="249" customWidth="1"/>
    <col min="12044" max="12044" width="10.7109375" style="249" customWidth="1"/>
    <col min="12045" max="12045" width="1.7109375" style="249" customWidth="1"/>
    <col min="12046" max="12046" width="10.7109375" style="249" customWidth="1"/>
    <col min="12047" max="12047" width="1.7109375" style="249" customWidth="1"/>
    <col min="12048" max="12048" width="10.7109375" style="249" customWidth="1"/>
    <col min="12049" max="12049" width="3.42578125" style="249" customWidth="1"/>
    <col min="12050" max="12050" width="7.85546875" style="249" customWidth="1"/>
    <col min="12051" max="12052" width="0" style="249" hidden="1" customWidth="1"/>
    <col min="12053" max="12053" width="7.7109375" style="249" customWidth="1"/>
    <col min="12054" max="12054" width="4.140625" style="249" customWidth="1"/>
    <col min="12055" max="12062" width="9.140625" style="249"/>
    <col min="12063" max="12063" width="9.85546875" style="249" customWidth="1"/>
    <col min="12064" max="12064" width="9.140625" style="249"/>
    <col min="12065" max="12065" width="14.5703125" style="249" customWidth="1"/>
    <col min="12066" max="12066" width="10.85546875" style="249" customWidth="1"/>
    <col min="12067" max="12067" width="9.140625" style="249"/>
    <col min="12068" max="12068" width="9.5703125" style="249" customWidth="1"/>
    <col min="12069" max="12288" width="9.140625" style="249"/>
    <col min="12289" max="12289" width="3.140625" style="249" customWidth="1"/>
    <col min="12290" max="12290" width="3.5703125" style="249" customWidth="1"/>
    <col min="12291" max="12291" width="5" style="249" customWidth="1"/>
    <col min="12292" max="12292" width="4.28515625" style="249" customWidth="1"/>
    <col min="12293" max="12293" width="12.7109375" style="249" customWidth="1"/>
    <col min="12294" max="12294" width="2.7109375" style="249" customWidth="1"/>
    <col min="12295" max="12295" width="7.7109375" style="249" customWidth="1"/>
    <col min="12296" max="12296" width="5.85546875" style="249" customWidth="1"/>
    <col min="12297" max="12297" width="2.7109375" style="249" customWidth="1"/>
    <col min="12298" max="12298" width="10.7109375" style="249" customWidth="1"/>
    <col min="12299" max="12299" width="2.42578125" style="249" customWidth="1"/>
    <col min="12300" max="12300" width="10.7109375" style="249" customWidth="1"/>
    <col min="12301" max="12301" width="1.7109375" style="249" customWidth="1"/>
    <col min="12302" max="12302" width="10.7109375" style="249" customWidth="1"/>
    <col min="12303" max="12303" width="1.7109375" style="249" customWidth="1"/>
    <col min="12304" max="12304" width="10.7109375" style="249" customWidth="1"/>
    <col min="12305" max="12305" width="3.42578125" style="249" customWidth="1"/>
    <col min="12306" max="12306" width="7.85546875" style="249" customWidth="1"/>
    <col min="12307" max="12308" width="0" style="249" hidden="1" customWidth="1"/>
    <col min="12309" max="12309" width="7.7109375" style="249" customWidth="1"/>
    <col min="12310" max="12310" width="4.140625" style="249" customWidth="1"/>
    <col min="12311" max="12318" width="9.140625" style="249"/>
    <col min="12319" max="12319" width="9.85546875" style="249" customWidth="1"/>
    <col min="12320" max="12320" width="9.140625" style="249"/>
    <col min="12321" max="12321" width="14.5703125" style="249" customWidth="1"/>
    <col min="12322" max="12322" width="10.85546875" style="249" customWidth="1"/>
    <col min="12323" max="12323" width="9.140625" style="249"/>
    <col min="12324" max="12324" width="9.5703125" style="249" customWidth="1"/>
    <col min="12325" max="12544" width="9.140625" style="249"/>
    <col min="12545" max="12545" width="3.140625" style="249" customWidth="1"/>
    <col min="12546" max="12546" width="3.5703125" style="249" customWidth="1"/>
    <col min="12547" max="12547" width="5" style="249" customWidth="1"/>
    <col min="12548" max="12548" width="4.28515625" style="249" customWidth="1"/>
    <col min="12549" max="12549" width="12.7109375" style="249" customWidth="1"/>
    <col min="12550" max="12550" width="2.7109375" style="249" customWidth="1"/>
    <col min="12551" max="12551" width="7.7109375" style="249" customWidth="1"/>
    <col min="12552" max="12552" width="5.85546875" style="249" customWidth="1"/>
    <col min="12553" max="12553" width="2.7109375" style="249" customWidth="1"/>
    <col min="12554" max="12554" width="10.7109375" style="249" customWidth="1"/>
    <col min="12555" max="12555" width="2.42578125" style="249" customWidth="1"/>
    <col min="12556" max="12556" width="10.7109375" style="249" customWidth="1"/>
    <col min="12557" max="12557" width="1.7109375" style="249" customWidth="1"/>
    <col min="12558" max="12558" width="10.7109375" style="249" customWidth="1"/>
    <col min="12559" max="12559" width="1.7109375" style="249" customWidth="1"/>
    <col min="12560" max="12560" width="10.7109375" style="249" customWidth="1"/>
    <col min="12561" max="12561" width="3.42578125" style="249" customWidth="1"/>
    <col min="12562" max="12562" width="7.85546875" style="249" customWidth="1"/>
    <col min="12563" max="12564" width="0" style="249" hidden="1" customWidth="1"/>
    <col min="12565" max="12565" width="7.7109375" style="249" customWidth="1"/>
    <col min="12566" max="12566" width="4.140625" style="249" customWidth="1"/>
    <col min="12567" max="12574" width="9.140625" style="249"/>
    <col min="12575" max="12575" width="9.85546875" style="249" customWidth="1"/>
    <col min="12576" max="12576" width="9.140625" style="249"/>
    <col min="12577" max="12577" width="14.5703125" style="249" customWidth="1"/>
    <col min="12578" max="12578" width="10.85546875" style="249" customWidth="1"/>
    <col min="12579" max="12579" width="9.140625" style="249"/>
    <col min="12580" max="12580" width="9.5703125" style="249" customWidth="1"/>
    <col min="12581" max="12800" width="9.140625" style="249"/>
    <col min="12801" max="12801" width="3.140625" style="249" customWidth="1"/>
    <col min="12802" max="12802" width="3.5703125" style="249" customWidth="1"/>
    <col min="12803" max="12803" width="5" style="249" customWidth="1"/>
    <col min="12804" max="12804" width="4.28515625" style="249" customWidth="1"/>
    <col min="12805" max="12805" width="12.7109375" style="249" customWidth="1"/>
    <col min="12806" max="12806" width="2.7109375" style="249" customWidth="1"/>
    <col min="12807" max="12807" width="7.7109375" style="249" customWidth="1"/>
    <col min="12808" max="12808" width="5.85546875" style="249" customWidth="1"/>
    <col min="12809" max="12809" width="2.7109375" style="249" customWidth="1"/>
    <col min="12810" max="12810" width="10.7109375" style="249" customWidth="1"/>
    <col min="12811" max="12811" width="2.42578125" style="249" customWidth="1"/>
    <col min="12812" max="12812" width="10.7109375" style="249" customWidth="1"/>
    <col min="12813" max="12813" width="1.7109375" style="249" customWidth="1"/>
    <col min="12814" max="12814" width="10.7109375" style="249" customWidth="1"/>
    <col min="12815" max="12815" width="1.7109375" style="249" customWidth="1"/>
    <col min="12816" max="12816" width="10.7109375" style="249" customWidth="1"/>
    <col min="12817" max="12817" width="3.42578125" style="249" customWidth="1"/>
    <col min="12818" max="12818" width="7.85546875" style="249" customWidth="1"/>
    <col min="12819" max="12820" width="0" style="249" hidden="1" customWidth="1"/>
    <col min="12821" max="12821" width="7.7109375" style="249" customWidth="1"/>
    <col min="12822" max="12822" width="4.140625" style="249" customWidth="1"/>
    <col min="12823" max="12830" width="9.140625" style="249"/>
    <col min="12831" max="12831" width="9.85546875" style="249" customWidth="1"/>
    <col min="12832" max="12832" width="9.140625" style="249"/>
    <col min="12833" max="12833" width="14.5703125" style="249" customWidth="1"/>
    <col min="12834" max="12834" width="10.85546875" style="249" customWidth="1"/>
    <col min="12835" max="12835" width="9.140625" style="249"/>
    <col min="12836" max="12836" width="9.5703125" style="249" customWidth="1"/>
    <col min="12837" max="13056" width="9.140625" style="249"/>
    <col min="13057" max="13057" width="3.140625" style="249" customWidth="1"/>
    <col min="13058" max="13058" width="3.5703125" style="249" customWidth="1"/>
    <col min="13059" max="13059" width="5" style="249" customWidth="1"/>
    <col min="13060" max="13060" width="4.28515625" style="249" customWidth="1"/>
    <col min="13061" max="13061" width="12.7109375" style="249" customWidth="1"/>
    <col min="13062" max="13062" width="2.7109375" style="249" customWidth="1"/>
    <col min="13063" max="13063" width="7.7109375" style="249" customWidth="1"/>
    <col min="13064" max="13064" width="5.85546875" style="249" customWidth="1"/>
    <col min="13065" max="13065" width="2.7109375" style="249" customWidth="1"/>
    <col min="13066" max="13066" width="10.7109375" style="249" customWidth="1"/>
    <col min="13067" max="13067" width="2.42578125" style="249" customWidth="1"/>
    <col min="13068" max="13068" width="10.7109375" style="249" customWidth="1"/>
    <col min="13069" max="13069" width="1.7109375" style="249" customWidth="1"/>
    <col min="13070" max="13070" width="10.7109375" style="249" customWidth="1"/>
    <col min="13071" max="13071" width="1.7109375" style="249" customWidth="1"/>
    <col min="13072" max="13072" width="10.7109375" style="249" customWidth="1"/>
    <col min="13073" max="13073" width="3.42578125" style="249" customWidth="1"/>
    <col min="13074" max="13074" width="7.85546875" style="249" customWidth="1"/>
    <col min="13075" max="13076" width="0" style="249" hidden="1" customWidth="1"/>
    <col min="13077" max="13077" width="7.7109375" style="249" customWidth="1"/>
    <col min="13078" max="13078" width="4.140625" style="249" customWidth="1"/>
    <col min="13079" max="13086" width="9.140625" style="249"/>
    <col min="13087" max="13087" width="9.85546875" style="249" customWidth="1"/>
    <col min="13088" max="13088" width="9.140625" style="249"/>
    <col min="13089" max="13089" width="14.5703125" style="249" customWidth="1"/>
    <col min="13090" max="13090" width="10.85546875" style="249" customWidth="1"/>
    <col min="13091" max="13091" width="9.140625" style="249"/>
    <col min="13092" max="13092" width="9.5703125" style="249" customWidth="1"/>
    <col min="13093" max="13312" width="9.140625" style="249"/>
    <col min="13313" max="13313" width="3.140625" style="249" customWidth="1"/>
    <col min="13314" max="13314" width="3.5703125" style="249" customWidth="1"/>
    <col min="13315" max="13315" width="5" style="249" customWidth="1"/>
    <col min="13316" max="13316" width="4.28515625" style="249" customWidth="1"/>
    <col min="13317" max="13317" width="12.7109375" style="249" customWidth="1"/>
    <col min="13318" max="13318" width="2.7109375" style="249" customWidth="1"/>
    <col min="13319" max="13319" width="7.7109375" style="249" customWidth="1"/>
    <col min="13320" max="13320" width="5.85546875" style="249" customWidth="1"/>
    <col min="13321" max="13321" width="2.7109375" style="249" customWidth="1"/>
    <col min="13322" max="13322" width="10.7109375" style="249" customWidth="1"/>
    <col min="13323" max="13323" width="2.42578125" style="249" customWidth="1"/>
    <col min="13324" max="13324" width="10.7109375" style="249" customWidth="1"/>
    <col min="13325" max="13325" width="1.7109375" style="249" customWidth="1"/>
    <col min="13326" max="13326" width="10.7109375" style="249" customWidth="1"/>
    <col min="13327" max="13327" width="1.7109375" style="249" customWidth="1"/>
    <col min="13328" max="13328" width="10.7109375" style="249" customWidth="1"/>
    <col min="13329" max="13329" width="3.42578125" style="249" customWidth="1"/>
    <col min="13330" max="13330" width="7.85546875" style="249" customWidth="1"/>
    <col min="13331" max="13332" width="0" style="249" hidden="1" customWidth="1"/>
    <col min="13333" max="13333" width="7.7109375" style="249" customWidth="1"/>
    <col min="13334" max="13334" width="4.140625" style="249" customWidth="1"/>
    <col min="13335" max="13342" width="9.140625" style="249"/>
    <col min="13343" max="13343" width="9.85546875" style="249" customWidth="1"/>
    <col min="13344" max="13344" width="9.140625" style="249"/>
    <col min="13345" max="13345" width="14.5703125" style="249" customWidth="1"/>
    <col min="13346" max="13346" width="10.85546875" style="249" customWidth="1"/>
    <col min="13347" max="13347" width="9.140625" style="249"/>
    <col min="13348" max="13348" width="9.5703125" style="249" customWidth="1"/>
    <col min="13349" max="13568" width="9.140625" style="249"/>
    <col min="13569" max="13569" width="3.140625" style="249" customWidth="1"/>
    <col min="13570" max="13570" width="3.5703125" style="249" customWidth="1"/>
    <col min="13571" max="13571" width="5" style="249" customWidth="1"/>
    <col min="13572" max="13572" width="4.28515625" style="249" customWidth="1"/>
    <col min="13573" max="13573" width="12.7109375" style="249" customWidth="1"/>
    <col min="13574" max="13574" width="2.7109375" style="249" customWidth="1"/>
    <col min="13575" max="13575" width="7.7109375" style="249" customWidth="1"/>
    <col min="13576" max="13576" width="5.85546875" style="249" customWidth="1"/>
    <col min="13577" max="13577" width="2.7109375" style="249" customWidth="1"/>
    <col min="13578" max="13578" width="10.7109375" style="249" customWidth="1"/>
    <col min="13579" max="13579" width="2.42578125" style="249" customWidth="1"/>
    <col min="13580" max="13580" width="10.7109375" style="249" customWidth="1"/>
    <col min="13581" max="13581" width="1.7109375" style="249" customWidth="1"/>
    <col min="13582" max="13582" width="10.7109375" style="249" customWidth="1"/>
    <col min="13583" max="13583" width="1.7109375" style="249" customWidth="1"/>
    <col min="13584" max="13584" width="10.7109375" style="249" customWidth="1"/>
    <col min="13585" max="13585" width="3.42578125" style="249" customWidth="1"/>
    <col min="13586" max="13586" width="7.85546875" style="249" customWidth="1"/>
    <col min="13587" max="13588" width="0" style="249" hidden="1" customWidth="1"/>
    <col min="13589" max="13589" width="7.7109375" style="249" customWidth="1"/>
    <col min="13590" max="13590" width="4.140625" style="249" customWidth="1"/>
    <col min="13591" max="13598" width="9.140625" style="249"/>
    <col min="13599" max="13599" width="9.85546875" style="249" customWidth="1"/>
    <col min="13600" max="13600" width="9.140625" style="249"/>
    <col min="13601" max="13601" width="14.5703125" style="249" customWidth="1"/>
    <col min="13602" max="13602" width="10.85546875" style="249" customWidth="1"/>
    <col min="13603" max="13603" width="9.140625" style="249"/>
    <col min="13604" max="13604" width="9.5703125" style="249" customWidth="1"/>
    <col min="13605" max="13824" width="9.140625" style="249"/>
    <col min="13825" max="13825" width="3.140625" style="249" customWidth="1"/>
    <col min="13826" max="13826" width="3.5703125" style="249" customWidth="1"/>
    <col min="13827" max="13827" width="5" style="249" customWidth="1"/>
    <col min="13828" max="13828" width="4.28515625" style="249" customWidth="1"/>
    <col min="13829" max="13829" width="12.7109375" style="249" customWidth="1"/>
    <col min="13830" max="13830" width="2.7109375" style="249" customWidth="1"/>
    <col min="13831" max="13831" width="7.7109375" style="249" customWidth="1"/>
    <col min="13832" max="13832" width="5.85546875" style="249" customWidth="1"/>
    <col min="13833" max="13833" width="2.7109375" style="249" customWidth="1"/>
    <col min="13834" max="13834" width="10.7109375" style="249" customWidth="1"/>
    <col min="13835" max="13835" width="2.42578125" style="249" customWidth="1"/>
    <col min="13836" max="13836" width="10.7109375" style="249" customWidth="1"/>
    <col min="13837" max="13837" width="1.7109375" style="249" customWidth="1"/>
    <col min="13838" max="13838" width="10.7109375" style="249" customWidth="1"/>
    <col min="13839" max="13839" width="1.7109375" style="249" customWidth="1"/>
    <col min="13840" max="13840" width="10.7109375" style="249" customWidth="1"/>
    <col min="13841" max="13841" width="3.42578125" style="249" customWidth="1"/>
    <col min="13842" max="13842" width="7.85546875" style="249" customWidth="1"/>
    <col min="13843" max="13844" width="0" style="249" hidden="1" customWidth="1"/>
    <col min="13845" max="13845" width="7.7109375" style="249" customWidth="1"/>
    <col min="13846" max="13846" width="4.140625" style="249" customWidth="1"/>
    <col min="13847" max="13854" width="9.140625" style="249"/>
    <col min="13855" max="13855" width="9.85546875" style="249" customWidth="1"/>
    <col min="13856" max="13856" width="9.140625" style="249"/>
    <col min="13857" max="13857" width="14.5703125" style="249" customWidth="1"/>
    <col min="13858" max="13858" width="10.85546875" style="249" customWidth="1"/>
    <col min="13859" max="13859" width="9.140625" style="249"/>
    <col min="13860" max="13860" width="9.5703125" style="249" customWidth="1"/>
    <col min="13861" max="14080" width="9.140625" style="249"/>
    <col min="14081" max="14081" width="3.140625" style="249" customWidth="1"/>
    <col min="14082" max="14082" width="3.5703125" style="249" customWidth="1"/>
    <col min="14083" max="14083" width="5" style="249" customWidth="1"/>
    <col min="14084" max="14084" width="4.28515625" style="249" customWidth="1"/>
    <col min="14085" max="14085" width="12.7109375" style="249" customWidth="1"/>
    <col min="14086" max="14086" width="2.7109375" style="249" customWidth="1"/>
    <col min="14087" max="14087" width="7.7109375" style="249" customWidth="1"/>
    <col min="14088" max="14088" width="5.85546875" style="249" customWidth="1"/>
    <col min="14089" max="14089" width="2.7109375" style="249" customWidth="1"/>
    <col min="14090" max="14090" width="10.7109375" style="249" customWidth="1"/>
    <col min="14091" max="14091" width="2.42578125" style="249" customWidth="1"/>
    <col min="14092" max="14092" width="10.7109375" style="249" customWidth="1"/>
    <col min="14093" max="14093" width="1.7109375" style="249" customWidth="1"/>
    <col min="14094" max="14094" width="10.7109375" style="249" customWidth="1"/>
    <col min="14095" max="14095" width="1.7109375" style="249" customWidth="1"/>
    <col min="14096" max="14096" width="10.7109375" style="249" customWidth="1"/>
    <col min="14097" max="14097" width="3.42578125" style="249" customWidth="1"/>
    <col min="14098" max="14098" width="7.85546875" style="249" customWidth="1"/>
    <col min="14099" max="14100" width="0" style="249" hidden="1" customWidth="1"/>
    <col min="14101" max="14101" width="7.7109375" style="249" customWidth="1"/>
    <col min="14102" max="14102" width="4.140625" style="249" customWidth="1"/>
    <col min="14103" max="14110" width="9.140625" style="249"/>
    <col min="14111" max="14111" width="9.85546875" style="249" customWidth="1"/>
    <col min="14112" max="14112" width="9.140625" style="249"/>
    <col min="14113" max="14113" width="14.5703125" style="249" customWidth="1"/>
    <col min="14114" max="14114" width="10.85546875" style="249" customWidth="1"/>
    <col min="14115" max="14115" width="9.140625" style="249"/>
    <col min="14116" max="14116" width="9.5703125" style="249" customWidth="1"/>
    <col min="14117" max="14336" width="9.140625" style="249"/>
    <col min="14337" max="14337" width="3.140625" style="249" customWidth="1"/>
    <col min="14338" max="14338" width="3.5703125" style="249" customWidth="1"/>
    <col min="14339" max="14339" width="5" style="249" customWidth="1"/>
    <col min="14340" max="14340" width="4.28515625" style="249" customWidth="1"/>
    <col min="14341" max="14341" width="12.7109375" style="249" customWidth="1"/>
    <col min="14342" max="14342" width="2.7109375" style="249" customWidth="1"/>
    <col min="14343" max="14343" width="7.7109375" style="249" customWidth="1"/>
    <col min="14344" max="14344" width="5.85546875" style="249" customWidth="1"/>
    <col min="14345" max="14345" width="2.7109375" style="249" customWidth="1"/>
    <col min="14346" max="14346" width="10.7109375" style="249" customWidth="1"/>
    <col min="14347" max="14347" width="2.42578125" style="249" customWidth="1"/>
    <col min="14348" max="14348" width="10.7109375" style="249" customWidth="1"/>
    <col min="14349" max="14349" width="1.7109375" style="249" customWidth="1"/>
    <col min="14350" max="14350" width="10.7109375" style="249" customWidth="1"/>
    <col min="14351" max="14351" width="1.7109375" style="249" customWidth="1"/>
    <col min="14352" max="14352" width="10.7109375" style="249" customWidth="1"/>
    <col min="14353" max="14353" width="3.42578125" style="249" customWidth="1"/>
    <col min="14354" max="14354" width="7.85546875" style="249" customWidth="1"/>
    <col min="14355" max="14356" width="0" style="249" hidden="1" customWidth="1"/>
    <col min="14357" max="14357" width="7.7109375" style="249" customWidth="1"/>
    <col min="14358" max="14358" width="4.140625" style="249" customWidth="1"/>
    <col min="14359" max="14366" width="9.140625" style="249"/>
    <col min="14367" max="14367" width="9.85546875" style="249" customWidth="1"/>
    <col min="14368" max="14368" width="9.140625" style="249"/>
    <col min="14369" max="14369" width="14.5703125" style="249" customWidth="1"/>
    <col min="14370" max="14370" width="10.85546875" style="249" customWidth="1"/>
    <col min="14371" max="14371" width="9.140625" style="249"/>
    <col min="14372" max="14372" width="9.5703125" style="249" customWidth="1"/>
    <col min="14373" max="14592" width="9.140625" style="249"/>
    <col min="14593" max="14593" width="3.140625" style="249" customWidth="1"/>
    <col min="14594" max="14594" width="3.5703125" style="249" customWidth="1"/>
    <col min="14595" max="14595" width="5" style="249" customWidth="1"/>
    <col min="14596" max="14596" width="4.28515625" style="249" customWidth="1"/>
    <col min="14597" max="14597" width="12.7109375" style="249" customWidth="1"/>
    <col min="14598" max="14598" width="2.7109375" style="249" customWidth="1"/>
    <col min="14599" max="14599" width="7.7109375" style="249" customWidth="1"/>
    <col min="14600" max="14600" width="5.85546875" style="249" customWidth="1"/>
    <col min="14601" max="14601" width="2.7109375" style="249" customWidth="1"/>
    <col min="14602" max="14602" width="10.7109375" style="249" customWidth="1"/>
    <col min="14603" max="14603" width="2.42578125" style="249" customWidth="1"/>
    <col min="14604" max="14604" width="10.7109375" style="249" customWidth="1"/>
    <col min="14605" max="14605" width="1.7109375" style="249" customWidth="1"/>
    <col min="14606" max="14606" width="10.7109375" style="249" customWidth="1"/>
    <col min="14607" max="14607" width="1.7109375" style="249" customWidth="1"/>
    <col min="14608" max="14608" width="10.7109375" style="249" customWidth="1"/>
    <col min="14609" max="14609" width="3.42578125" style="249" customWidth="1"/>
    <col min="14610" max="14610" width="7.85546875" style="249" customWidth="1"/>
    <col min="14611" max="14612" width="0" style="249" hidden="1" customWidth="1"/>
    <col min="14613" max="14613" width="7.7109375" style="249" customWidth="1"/>
    <col min="14614" max="14614" width="4.140625" style="249" customWidth="1"/>
    <col min="14615" max="14622" width="9.140625" style="249"/>
    <col min="14623" max="14623" width="9.85546875" style="249" customWidth="1"/>
    <col min="14624" max="14624" width="9.140625" style="249"/>
    <col min="14625" max="14625" width="14.5703125" style="249" customWidth="1"/>
    <col min="14626" max="14626" width="10.85546875" style="249" customWidth="1"/>
    <col min="14627" max="14627" width="9.140625" style="249"/>
    <col min="14628" max="14628" width="9.5703125" style="249" customWidth="1"/>
    <col min="14629" max="14848" width="9.140625" style="249"/>
    <col min="14849" max="14849" width="3.140625" style="249" customWidth="1"/>
    <col min="14850" max="14850" width="3.5703125" style="249" customWidth="1"/>
    <col min="14851" max="14851" width="5" style="249" customWidth="1"/>
    <col min="14852" max="14852" width="4.28515625" style="249" customWidth="1"/>
    <col min="14853" max="14853" width="12.7109375" style="249" customWidth="1"/>
    <col min="14854" max="14854" width="2.7109375" style="249" customWidth="1"/>
    <col min="14855" max="14855" width="7.7109375" style="249" customWidth="1"/>
    <col min="14856" max="14856" width="5.85546875" style="249" customWidth="1"/>
    <col min="14857" max="14857" width="2.7109375" style="249" customWidth="1"/>
    <col min="14858" max="14858" width="10.7109375" style="249" customWidth="1"/>
    <col min="14859" max="14859" width="2.42578125" style="249" customWidth="1"/>
    <col min="14860" max="14860" width="10.7109375" style="249" customWidth="1"/>
    <col min="14861" max="14861" width="1.7109375" style="249" customWidth="1"/>
    <col min="14862" max="14862" width="10.7109375" style="249" customWidth="1"/>
    <col min="14863" max="14863" width="1.7109375" style="249" customWidth="1"/>
    <col min="14864" max="14864" width="10.7109375" style="249" customWidth="1"/>
    <col min="14865" max="14865" width="3.42578125" style="249" customWidth="1"/>
    <col min="14866" max="14866" width="7.85546875" style="249" customWidth="1"/>
    <col min="14867" max="14868" width="0" style="249" hidden="1" customWidth="1"/>
    <col min="14869" max="14869" width="7.7109375" style="249" customWidth="1"/>
    <col min="14870" max="14870" width="4.140625" style="249" customWidth="1"/>
    <col min="14871" max="14878" width="9.140625" style="249"/>
    <col min="14879" max="14879" width="9.85546875" style="249" customWidth="1"/>
    <col min="14880" max="14880" width="9.140625" style="249"/>
    <col min="14881" max="14881" width="14.5703125" style="249" customWidth="1"/>
    <col min="14882" max="14882" width="10.85546875" style="249" customWidth="1"/>
    <col min="14883" max="14883" width="9.140625" style="249"/>
    <col min="14884" max="14884" width="9.5703125" style="249" customWidth="1"/>
    <col min="14885" max="15104" width="9.140625" style="249"/>
    <col min="15105" max="15105" width="3.140625" style="249" customWidth="1"/>
    <col min="15106" max="15106" width="3.5703125" style="249" customWidth="1"/>
    <col min="15107" max="15107" width="5" style="249" customWidth="1"/>
    <col min="15108" max="15108" width="4.28515625" style="249" customWidth="1"/>
    <col min="15109" max="15109" width="12.7109375" style="249" customWidth="1"/>
    <col min="15110" max="15110" width="2.7109375" style="249" customWidth="1"/>
    <col min="15111" max="15111" width="7.7109375" style="249" customWidth="1"/>
    <col min="15112" max="15112" width="5.85546875" style="249" customWidth="1"/>
    <col min="15113" max="15113" width="2.7109375" style="249" customWidth="1"/>
    <col min="15114" max="15114" width="10.7109375" style="249" customWidth="1"/>
    <col min="15115" max="15115" width="2.42578125" style="249" customWidth="1"/>
    <col min="15116" max="15116" width="10.7109375" style="249" customWidth="1"/>
    <col min="15117" max="15117" width="1.7109375" style="249" customWidth="1"/>
    <col min="15118" max="15118" width="10.7109375" style="249" customWidth="1"/>
    <col min="15119" max="15119" width="1.7109375" style="249" customWidth="1"/>
    <col min="15120" max="15120" width="10.7109375" style="249" customWidth="1"/>
    <col min="15121" max="15121" width="3.42578125" style="249" customWidth="1"/>
    <col min="15122" max="15122" width="7.85546875" style="249" customWidth="1"/>
    <col min="15123" max="15124" width="0" style="249" hidden="1" customWidth="1"/>
    <col min="15125" max="15125" width="7.7109375" style="249" customWidth="1"/>
    <col min="15126" max="15126" width="4.140625" style="249" customWidth="1"/>
    <col min="15127" max="15134" width="9.140625" style="249"/>
    <col min="15135" max="15135" width="9.85546875" style="249" customWidth="1"/>
    <col min="15136" max="15136" width="9.140625" style="249"/>
    <col min="15137" max="15137" width="14.5703125" style="249" customWidth="1"/>
    <col min="15138" max="15138" width="10.85546875" style="249" customWidth="1"/>
    <col min="15139" max="15139" width="9.140625" style="249"/>
    <col min="15140" max="15140" width="9.5703125" style="249" customWidth="1"/>
    <col min="15141" max="15360" width="9.140625" style="249"/>
    <col min="15361" max="15361" width="3.140625" style="249" customWidth="1"/>
    <col min="15362" max="15362" width="3.5703125" style="249" customWidth="1"/>
    <col min="15363" max="15363" width="5" style="249" customWidth="1"/>
    <col min="15364" max="15364" width="4.28515625" style="249" customWidth="1"/>
    <col min="15365" max="15365" width="12.7109375" style="249" customWidth="1"/>
    <col min="15366" max="15366" width="2.7109375" style="249" customWidth="1"/>
    <col min="15367" max="15367" width="7.7109375" style="249" customWidth="1"/>
    <col min="15368" max="15368" width="5.85546875" style="249" customWidth="1"/>
    <col min="15369" max="15369" width="2.7109375" style="249" customWidth="1"/>
    <col min="15370" max="15370" width="10.7109375" style="249" customWidth="1"/>
    <col min="15371" max="15371" width="2.42578125" style="249" customWidth="1"/>
    <col min="15372" max="15372" width="10.7109375" style="249" customWidth="1"/>
    <col min="15373" max="15373" width="1.7109375" style="249" customWidth="1"/>
    <col min="15374" max="15374" width="10.7109375" style="249" customWidth="1"/>
    <col min="15375" max="15375" width="1.7109375" style="249" customWidth="1"/>
    <col min="15376" max="15376" width="10.7109375" style="249" customWidth="1"/>
    <col min="15377" max="15377" width="3.42578125" style="249" customWidth="1"/>
    <col min="15378" max="15378" width="7.85546875" style="249" customWidth="1"/>
    <col min="15379" max="15380" width="0" style="249" hidden="1" customWidth="1"/>
    <col min="15381" max="15381" width="7.7109375" style="249" customWidth="1"/>
    <col min="15382" max="15382" width="4.140625" style="249" customWidth="1"/>
    <col min="15383" max="15390" width="9.140625" style="249"/>
    <col min="15391" max="15391" width="9.85546875" style="249" customWidth="1"/>
    <col min="15392" max="15392" width="9.140625" style="249"/>
    <col min="15393" max="15393" width="14.5703125" style="249" customWidth="1"/>
    <col min="15394" max="15394" width="10.85546875" style="249" customWidth="1"/>
    <col min="15395" max="15395" width="9.140625" style="249"/>
    <col min="15396" max="15396" width="9.5703125" style="249" customWidth="1"/>
    <col min="15397" max="15616" width="9.140625" style="249"/>
    <col min="15617" max="15617" width="3.140625" style="249" customWidth="1"/>
    <col min="15618" max="15618" width="3.5703125" style="249" customWidth="1"/>
    <col min="15619" max="15619" width="5" style="249" customWidth="1"/>
    <col min="15620" max="15620" width="4.28515625" style="249" customWidth="1"/>
    <col min="15621" max="15621" width="12.7109375" style="249" customWidth="1"/>
    <col min="15622" max="15622" width="2.7109375" style="249" customWidth="1"/>
    <col min="15623" max="15623" width="7.7109375" style="249" customWidth="1"/>
    <col min="15624" max="15624" width="5.85546875" style="249" customWidth="1"/>
    <col min="15625" max="15625" width="2.7109375" style="249" customWidth="1"/>
    <col min="15626" max="15626" width="10.7109375" style="249" customWidth="1"/>
    <col min="15627" max="15627" width="2.42578125" style="249" customWidth="1"/>
    <col min="15628" max="15628" width="10.7109375" style="249" customWidth="1"/>
    <col min="15629" max="15629" width="1.7109375" style="249" customWidth="1"/>
    <col min="15630" max="15630" width="10.7109375" style="249" customWidth="1"/>
    <col min="15631" max="15631" width="1.7109375" style="249" customWidth="1"/>
    <col min="15632" max="15632" width="10.7109375" style="249" customWidth="1"/>
    <col min="15633" max="15633" width="3.42578125" style="249" customWidth="1"/>
    <col min="15634" max="15634" width="7.85546875" style="249" customWidth="1"/>
    <col min="15635" max="15636" width="0" style="249" hidden="1" customWidth="1"/>
    <col min="15637" max="15637" width="7.7109375" style="249" customWidth="1"/>
    <col min="15638" max="15638" width="4.140625" style="249" customWidth="1"/>
    <col min="15639" max="15646" width="9.140625" style="249"/>
    <col min="15647" max="15647" width="9.85546875" style="249" customWidth="1"/>
    <col min="15648" max="15648" width="9.140625" style="249"/>
    <col min="15649" max="15649" width="14.5703125" style="249" customWidth="1"/>
    <col min="15650" max="15650" width="10.85546875" style="249" customWidth="1"/>
    <col min="15651" max="15651" width="9.140625" style="249"/>
    <col min="15652" max="15652" width="9.5703125" style="249" customWidth="1"/>
    <col min="15653" max="15872" width="9.140625" style="249"/>
    <col min="15873" max="15873" width="3.140625" style="249" customWidth="1"/>
    <col min="15874" max="15874" width="3.5703125" style="249" customWidth="1"/>
    <col min="15875" max="15875" width="5" style="249" customWidth="1"/>
    <col min="15876" max="15876" width="4.28515625" style="249" customWidth="1"/>
    <col min="15877" max="15877" width="12.7109375" style="249" customWidth="1"/>
    <col min="15878" max="15878" width="2.7109375" style="249" customWidth="1"/>
    <col min="15879" max="15879" width="7.7109375" style="249" customWidth="1"/>
    <col min="15880" max="15880" width="5.85546875" style="249" customWidth="1"/>
    <col min="15881" max="15881" width="2.7109375" style="249" customWidth="1"/>
    <col min="15882" max="15882" width="10.7109375" style="249" customWidth="1"/>
    <col min="15883" max="15883" width="2.42578125" style="249" customWidth="1"/>
    <col min="15884" max="15884" width="10.7109375" style="249" customWidth="1"/>
    <col min="15885" max="15885" width="1.7109375" style="249" customWidth="1"/>
    <col min="15886" max="15886" width="10.7109375" style="249" customWidth="1"/>
    <col min="15887" max="15887" width="1.7109375" style="249" customWidth="1"/>
    <col min="15888" max="15888" width="10.7109375" style="249" customWidth="1"/>
    <col min="15889" max="15889" width="3.42578125" style="249" customWidth="1"/>
    <col min="15890" max="15890" width="7.85546875" style="249" customWidth="1"/>
    <col min="15891" max="15892" width="0" style="249" hidden="1" customWidth="1"/>
    <col min="15893" max="15893" width="7.7109375" style="249" customWidth="1"/>
    <col min="15894" max="15894" width="4.140625" style="249" customWidth="1"/>
    <col min="15895" max="15902" width="9.140625" style="249"/>
    <col min="15903" max="15903" width="9.85546875" style="249" customWidth="1"/>
    <col min="15904" max="15904" width="9.140625" style="249"/>
    <col min="15905" max="15905" width="14.5703125" style="249" customWidth="1"/>
    <col min="15906" max="15906" width="10.85546875" style="249" customWidth="1"/>
    <col min="15907" max="15907" width="9.140625" style="249"/>
    <col min="15908" max="15908" width="9.5703125" style="249" customWidth="1"/>
    <col min="15909" max="16128" width="9.140625" style="249"/>
    <col min="16129" max="16129" width="3.140625" style="249" customWidth="1"/>
    <col min="16130" max="16130" width="3.5703125" style="249" customWidth="1"/>
    <col min="16131" max="16131" width="5" style="249" customWidth="1"/>
    <col min="16132" max="16132" width="4.28515625" style="249" customWidth="1"/>
    <col min="16133" max="16133" width="12.7109375" style="249" customWidth="1"/>
    <col min="16134" max="16134" width="2.7109375" style="249" customWidth="1"/>
    <col min="16135" max="16135" width="7.7109375" style="249" customWidth="1"/>
    <col min="16136" max="16136" width="5.85546875" style="249" customWidth="1"/>
    <col min="16137" max="16137" width="2.7109375" style="249" customWidth="1"/>
    <col min="16138" max="16138" width="10.7109375" style="249" customWidth="1"/>
    <col min="16139" max="16139" width="2.42578125" style="249" customWidth="1"/>
    <col min="16140" max="16140" width="10.7109375" style="249" customWidth="1"/>
    <col min="16141" max="16141" width="1.7109375" style="249" customWidth="1"/>
    <col min="16142" max="16142" width="10.7109375" style="249" customWidth="1"/>
    <col min="16143" max="16143" width="1.7109375" style="249" customWidth="1"/>
    <col min="16144" max="16144" width="10.7109375" style="249" customWidth="1"/>
    <col min="16145" max="16145" width="3.42578125" style="249" customWidth="1"/>
    <col min="16146" max="16146" width="7.85546875" style="249" customWidth="1"/>
    <col min="16147" max="16148" width="0" style="249" hidden="1" customWidth="1"/>
    <col min="16149" max="16149" width="7.7109375" style="249" customWidth="1"/>
    <col min="16150" max="16150" width="4.140625" style="249" customWidth="1"/>
    <col min="16151" max="16158" width="9.140625" style="249"/>
    <col min="16159" max="16159" width="9.85546875" style="249" customWidth="1"/>
    <col min="16160" max="16160" width="9.140625" style="249"/>
    <col min="16161" max="16161" width="14.5703125" style="249" customWidth="1"/>
    <col min="16162" max="16162" width="10.85546875" style="249" customWidth="1"/>
    <col min="16163" max="16163" width="9.140625" style="249"/>
    <col min="16164" max="16164" width="9.5703125" style="249" customWidth="1"/>
    <col min="16165" max="16384" width="9.140625" style="249"/>
  </cols>
  <sheetData>
    <row r="1" spans="1:36" s="229" customFormat="1" ht="21.75" customHeight="1" x14ac:dyDescent="0.25">
      <c r="A1" s="222" t="str">
        <f>'[1]vnos podatkov'!$A$6</f>
        <v>DP VETERANOV DOMŽ</v>
      </c>
      <c r="B1" s="223"/>
      <c r="C1" s="224"/>
      <c r="D1" s="224"/>
      <c r="E1" s="224"/>
      <c r="F1" s="224"/>
      <c r="G1" s="224"/>
      <c r="H1" s="222"/>
      <c r="I1" s="225"/>
      <c r="J1" s="226" t="s">
        <v>0</v>
      </c>
      <c r="K1" s="227"/>
      <c r="L1" s="228"/>
      <c r="M1" s="225"/>
      <c r="N1" s="225" t="s">
        <v>1</v>
      </c>
      <c r="O1" s="225"/>
      <c r="P1" s="224"/>
      <c r="Q1" s="225"/>
      <c r="U1" s="230"/>
      <c r="V1" s="231" t="str">
        <f>'[1]vnos podatkov'!$A$6</f>
        <v>DP VETERANOV DOMŽ</v>
      </c>
      <c r="W1" s="232"/>
      <c r="X1" s="232"/>
      <c r="Y1" s="232"/>
      <c r="Z1" s="232"/>
      <c r="AA1" s="232"/>
      <c r="AB1" s="232"/>
      <c r="AC1" s="232"/>
      <c r="AD1" s="232"/>
      <c r="AE1" s="232"/>
      <c r="AF1" s="233"/>
      <c r="AG1" s="232"/>
      <c r="AH1" s="232"/>
      <c r="AI1" s="232"/>
      <c r="AJ1" s="232"/>
    </row>
    <row r="2" spans="1:36" x14ac:dyDescent="0.2">
      <c r="A2" s="234" t="str">
        <f>'[1]vnos podatkov'!$A$8</f>
        <v>VETER.</v>
      </c>
      <c r="B2" s="235" t="str">
        <f>'[1]vnos podatkov'!$B$8</f>
        <v>m,ž</v>
      </c>
      <c r="C2" s="236" t="str">
        <f>'[1]vnos podatkov'!$C$8</f>
        <v>A</v>
      </c>
      <c r="D2" s="235"/>
      <c r="E2" s="235" t="s">
        <v>81</v>
      </c>
      <c r="F2" s="237"/>
      <c r="G2" s="238"/>
      <c r="H2" s="238"/>
      <c r="I2" s="239"/>
      <c r="J2" s="240" t="s">
        <v>3</v>
      </c>
      <c r="K2" s="227"/>
      <c r="L2" s="241"/>
      <c r="M2" s="239"/>
      <c r="N2" s="238"/>
      <c r="O2" s="239"/>
      <c r="P2" s="238"/>
      <c r="Q2" s="239"/>
      <c r="R2" s="242"/>
      <c r="S2" s="242"/>
      <c r="T2" s="242"/>
      <c r="V2" s="244" t="str">
        <f>'[1]vnos podatkov'!$A$8</f>
        <v>VETER.</v>
      </c>
      <c r="W2" s="245" t="str">
        <f>'[1]vnos podatkov'!$B$8</f>
        <v>m,ž</v>
      </c>
      <c r="X2" s="245" t="str">
        <f>'[1]vnos podatkov'!$C$8</f>
        <v>A</v>
      </c>
      <c r="Y2" s="246" t="str">
        <f>'[1]vnos podatkov'!$A$10</f>
        <v>4./7. 9. 2014</v>
      </c>
      <c r="Z2" s="247"/>
      <c r="AA2" s="247"/>
      <c r="AB2" s="247"/>
      <c r="AC2" s="247"/>
      <c r="AD2" s="247"/>
      <c r="AE2" s="247"/>
      <c r="AF2" s="248"/>
      <c r="AG2" s="247"/>
      <c r="AH2" s="247"/>
      <c r="AI2" s="247"/>
      <c r="AJ2" s="247"/>
    </row>
    <row r="3" spans="1:36" s="255" customFormat="1" ht="11.25" customHeight="1" x14ac:dyDescent="0.2">
      <c r="A3" s="250" t="s">
        <v>4</v>
      </c>
      <c r="B3" s="250"/>
      <c r="C3" s="250"/>
      <c r="D3" s="251" t="s">
        <v>5</v>
      </c>
      <c r="E3" s="250"/>
      <c r="F3" s="601" t="s">
        <v>6</v>
      </c>
      <c r="G3" s="601"/>
      <c r="H3" s="250"/>
      <c r="I3" s="252"/>
      <c r="J3" s="253" t="s">
        <v>7</v>
      </c>
      <c r="K3" s="252"/>
      <c r="L3" s="250" t="s">
        <v>8</v>
      </c>
      <c r="M3" s="252"/>
      <c r="N3" s="253" t="s">
        <v>9</v>
      </c>
      <c r="O3" s="252"/>
      <c r="P3" s="250"/>
      <c r="Q3" s="254" t="s">
        <v>10</v>
      </c>
      <c r="U3" s="256"/>
      <c r="V3" s="257" t="s">
        <v>11</v>
      </c>
      <c r="W3" s="258"/>
      <c r="X3" s="258"/>
      <c r="Y3" s="259"/>
      <c r="Z3" s="260"/>
      <c r="AA3" s="260"/>
      <c r="AB3" s="260"/>
      <c r="AC3" s="260"/>
      <c r="AD3" s="260"/>
      <c r="AE3" s="261"/>
      <c r="AF3" s="262"/>
      <c r="AG3" s="263"/>
      <c r="AH3" s="263"/>
      <c r="AI3" s="263"/>
      <c r="AJ3" s="263"/>
    </row>
    <row r="4" spans="1:36" s="271" customFormat="1" ht="11.25" customHeight="1" thickBot="1" x14ac:dyDescent="0.25">
      <c r="A4" s="264" t="str">
        <f>'[1]vnos podatkov'!$D$8</f>
        <v>DP</v>
      </c>
      <c r="B4" s="264"/>
      <c r="C4" s="264"/>
      <c r="D4" s="264" t="str">
        <f>'[1]vnos podatkov'!$A$10</f>
        <v>4./7. 9. 2014</v>
      </c>
      <c r="E4" s="265"/>
      <c r="F4" s="266" t="str">
        <f>'[1]vnos podatkov'!$C$10</f>
        <v>TK DOMŽALE</v>
      </c>
      <c r="G4" s="266"/>
      <c r="H4" s="266"/>
      <c r="I4" s="267"/>
      <c r="J4" s="46">
        <f>'[1]vnos podatkov'!$D$10</f>
        <v>1</v>
      </c>
      <c r="K4" s="267"/>
      <c r="L4" s="268" t="str">
        <f>'[1]vnos podatkov'!$B$10</f>
        <v>SAŠO SVOLJŠAK</v>
      </c>
      <c r="M4" s="267"/>
      <c r="N4" s="269">
        <f>COUNTIF(C7:C69,"&gt;0")</f>
        <v>0</v>
      </c>
      <c r="O4" s="267"/>
      <c r="P4" s="265"/>
      <c r="Q4" s="270" t="str">
        <f>'[1]vnos podatkov'!$E$10</f>
        <v>MARJAN OGRINC</v>
      </c>
      <c r="U4" s="272"/>
      <c r="V4" s="273"/>
      <c r="W4" s="273"/>
      <c r="X4" s="273"/>
      <c r="Y4" s="274"/>
      <c r="Z4" s="274"/>
      <c r="AA4" s="274"/>
      <c r="AB4" s="274"/>
      <c r="AC4" s="274"/>
      <c r="AD4" s="274"/>
      <c r="AE4" s="274"/>
      <c r="AF4" s="275"/>
      <c r="AG4" s="273"/>
      <c r="AH4" s="273"/>
      <c r="AI4" s="273"/>
      <c r="AJ4" s="273"/>
    </row>
    <row r="5" spans="1:36" s="255" customFormat="1" x14ac:dyDescent="0.2">
      <c r="A5" s="276"/>
      <c r="B5" s="277" t="s">
        <v>12</v>
      </c>
      <c r="C5" s="277" t="s">
        <v>13</v>
      </c>
      <c r="D5" s="277" t="s">
        <v>14</v>
      </c>
      <c r="E5" s="278" t="s">
        <v>15</v>
      </c>
      <c r="F5" s="278" t="s">
        <v>16</v>
      </c>
      <c r="G5" s="278"/>
      <c r="H5" s="278" t="s">
        <v>6</v>
      </c>
      <c r="I5" s="279"/>
      <c r="J5" s="277" t="s">
        <v>17</v>
      </c>
      <c r="K5" s="280"/>
      <c r="L5" s="277" t="s">
        <v>18</v>
      </c>
      <c r="M5" s="280"/>
      <c r="N5" s="277" t="s">
        <v>19</v>
      </c>
      <c r="O5" s="280"/>
      <c r="P5" s="277" t="s">
        <v>20</v>
      </c>
      <c r="Q5" s="281"/>
      <c r="U5" s="256" t="s">
        <v>13</v>
      </c>
      <c r="V5" s="282" t="s">
        <v>21</v>
      </c>
      <c r="W5" s="283" t="s">
        <v>15</v>
      </c>
      <c r="X5" s="283" t="s">
        <v>16</v>
      </c>
      <c r="Y5" s="284" t="s">
        <v>22</v>
      </c>
      <c r="Z5" s="284" t="s">
        <v>23</v>
      </c>
      <c r="AA5" s="284" t="s">
        <v>18</v>
      </c>
      <c r="AB5" s="284" t="s">
        <v>19</v>
      </c>
      <c r="AC5" s="284" t="s">
        <v>24</v>
      </c>
      <c r="AD5" s="284" t="s">
        <v>25</v>
      </c>
      <c r="AE5" s="285" t="s">
        <v>26</v>
      </c>
      <c r="AF5" s="262"/>
      <c r="AG5" s="263"/>
      <c r="AH5" s="263"/>
      <c r="AI5" s="263"/>
      <c r="AJ5" s="263"/>
    </row>
    <row r="6" spans="1:36" s="255" customFormat="1" ht="3.75" customHeight="1" thickBot="1" x14ac:dyDescent="0.25">
      <c r="A6" s="286"/>
      <c r="B6" s="287"/>
      <c r="C6" s="288"/>
      <c r="D6" s="287"/>
      <c r="E6" s="289"/>
      <c r="F6" s="290"/>
      <c r="G6" s="291"/>
      <c r="H6" s="289"/>
      <c r="I6" s="292"/>
      <c r="J6" s="287"/>
      <c r="K6" s="292"/>
      <c r="L6" s="287"/>
      <c r="M6" s="292"/>
      <c r="N6" s="287"/>
      <c r="O6" s="292"/>
      <c r="P6" s="287"/>
      <c r="Q6" s="293"/>
      <c r="U6" s="256"/>
      <c r="V6" s="294"/>
      <c r="W6" s="295"/>
      <c r="X6" s="295"/>
      <c r="Y6" s="296"/>
      <c r="Z6" s="296"/>
      <c r="AA6" s="296"/>
      <c r="AB6" s="296"/>
      <c r="AC6" s="296"/>
      <c r="AD6" s="296"/>
      <c r="AE6" s="297"/>
      <c r="AF6" s="262"/>
      <c r="AG6" s="263"/>
      <c r="AH6" s="263"/>
      <c r="AI6" s="263"/>
      <c r="AJ6" s="263"/>
    </row>
    <row r="7" spans="1:36" s="309" customFormat="1" ht="10.5" customHeight="1" x14ac:dyDescent="0.2">
      <c r="A7" s="298">
        <v>1</v>
      </c>
      <c r="B7" s="299" t="str">
        <f>IF($D7="","",VLOOKUP($D7,'[1]m glavni turnir žrebna lista'!$A$7:$R$38,17))</f>
        <v/>
      </c>
      <c r="C7" s="299" t="str">
        <f>IF($D7="","",VLOOKUP($D7,'[1]m glavni turnir žrebna lista'!$A$7:$R$38,2))</f>
        <v/>
      </c>
      <c r="D7" s="300"/>
      <c r="E7" s="299" t="s">
        <v>82</v>
      </c>
      <c r="F7" s="299" t="str">
        <f>PROPER(IF($D7="","",VLOOKUP($D7,'[1]m glavni turnir žrebna lista'!$A$7:$R$38,4)))</f>
        <v/>
      </c>
      <c r="G7" s="299"/>
      <c r="H7" s="299" t="str">
        <f>IF($D7="","",VLOOKUP($D7,'[1]m glavni turnir žrebna lista'!$A$7:$R$38,5))</f>
        <v/>
      </c>
      <c r="I7" s="301" t="str">
        <f>IF($D7="","",VLOOKUP($D7,'[1]m glavni turnir žrebna lista'!$A$7:$R$38,14))</f>
        <v/>
      </c>
      <c r="J7" s="302"/>
      <c r="K7" s="303"/>
      <c r="L7" s="302"/>
      <c r="M7" s="303"/>
      <c r="N7" s="304"/>
      <c r="O7" s="305"/>
      <c r="P7" s="306"/>
      <c r="Q7" s="307"/>
      <c r="R7" s="308"/>
      <c r="T7" s="310" t="str">
        <f>'[1]glavni sodniki'!P21</f>
        <v>Sodnik</v>
      </c>
      <c r="U7" s="256" t="str">
        <f>IF($D7="","",VLOOKUP($D7,'[1]m glavni turnir žrebna lista'!$A$7:$R$38,2))</f>
        <v/>
      </c>
      <c r="V7" s="283">
        <v>1</v>
      </c>
      <c r="W7" s="283" t="str">
        <f>UPPER(IF($D7="","",VLOOKUP($D7,'[1]m glavni turnir žrebna lista'!$A$7:$R$38,3)))</f>
        <v/>
      </c>
      <c r="X7" s="283" t="str">
        <f>PROPER(IF($D7="","",VLOOKUP($D7,'[1]m glavni turnir žrebna lista'!$A$7:$R$38,4)))</f>
        <v/>
      </c>
      <c r="Y7" s="311" t="str">
        <f t="shared" ref="Y7:Y38" si="0">IF(W7="","",IF($Q$63=1,30,IF($Q$63=2,15,IF($Q$63=3,10,""))))</f>
        <v/>
      </c>
      <c r="Z7" s="284" t="str">
        <f>IF(Y7="","",IF(AND($Q$63=1,$U$8=$U$7),30,IF(AND($Q$63=2,$U$8=$U$7),15,IF(AND($Q$63=3,$U$8=$U$7),10,""))))</f>
        <v/>
      </c>
      <c r="AA7" s="284" t="str">
        <f>IF(Z7="","",IF(AND($Q$63=1,$U$8=$U$10,$U$10=$U$7),60,IF(AND($Q$63=2,$U$8=$U$10,$U$10=$U$7),30,IF(AND($Q$63=3,$U$8=$U$10,$U$10=$U$7),20,""))))</f>
        <v/>
      </c>
      <c r="AB7" s="284" t="str">
        <f>IF(AA7="","",IF(AND($Q$63=1,$U$8=$U$10,$U$10=$U$7,$U$10=$U$14),120,IF(AND($Q$63=2,$U$8=$U$10,$U$10=$U$7,$U$10=$U$14),60,IF(AND($Q$63=3,$U$8=$U$10,$U$10=$U$7,$U$10=$U$14),40,""))))</f>
        <v/>
      </c>
      <c r="AC7" s="284" t="str">
        <f>IF(AB7="","",IF(AND($Q$63=1,$U$8=$U$10,$U$10=$U$7,$U$10=$U$14,$U$22=$U$14),120,IF(AND($Q$63=2,$U$8=$U$10,$U$10=$U$7,$U$10=$U$14,$U$22=$U$14),60,IF(AND($Q$63=3,$U$8=$U$10,$U$10=$U$7,$U$10=$U$14,$U$22=$U$14),40,""))))</f>
        <v/>
      </c>
      <c r="AD7" s="284" t="str">
        <f>IF(AC7="","",IF(AND($Q$63=1,$U$8=$U$10,$U$10=$U$7,$U$10=$U$14,$U$22=$U$14,$U$38=$U$22),120,IF(AND($Q$63=2,$U$8=$U$10,$U$10=$U$7,$U$10=$U$14,$U$22=$U$14,$U$38=$U$22),60,IF(AND($Q$63=3,$U$8=$U$10,$U$10=$U$7,$U$10=$U$14,$U$22=$U$14,$U$38=$U$22),40,""))))</f>
        <v/>
      </c>
      <c r="AE7" s="312">
        <f>IF($C$2="B turnir",SUM(Y7:AD7)*0.1,SUM(Y7:AD7))</f>
        <v>0</v>
      </c>
      <c r="AF7" s="262"/>
      <c r="AG7" s="313"/>
      <c r="AH7" s="313"/>
      <c r="AI7" s="313"/>
      <c r="AJ7" s="313"/>
    </row>
    <row r="8" spans="1:36" s="309" customFormat="1" ht="9.6" customHeight="1" x14ac:dyDescent="0.2">
      <c r="A8" s="314"/>
      <c r="B8" s="315"/>
      <c r="C8" s="315"/>
      <c r="D8" s="315"/>
      <c r="E8" s="316"/>
      <c r="F8" s="316"/>
      <c r="G8" s="317"/>
      <c r="H8" s="318" t="s">
        <v>28</v>
      </c>
      <c r="I8" s="319"/>
      <c r="J8" s="320" t="str">
        <f>UPPER(IF(OR(I8="a",I8="as"),E7,IF(OR(I8="b",I8="bs"),E9,)))</f>
        <v/>
      </c>
      <c r="K8" s="321">
        <f>IF(OR(I8="a",I8="as"),I7,IF(OR(I8="b",I8="bs"),I9,))</f>
        <v>0</v>
      </c>
      <c r="L8" s="302"/>
      <c r="M8" s="303"/>
      <c r="N8" s="304"/>
      <c r="O8" s="305"/>
      <c r="P8" s="306"/>
      <c r="Q8" s="307"/>
      <c r="R8" s="308"/>
      <c r="T8" s="322" t="str">
        <f>'[1]glavni sodniki'!P22</f>
        <v xml:space="preserve"> </v>
      </c>
      <c r="U8" s="256" t="str">
        <f>IF(OR(I8="a",I8="as"),C7,IF(OR(I8="b",I8="bs"),C9,""))</f>
        <v/>
      </c>
      <c r="V8" s="283">
        <v>2</v>
      </c>
      <c r="W8" s="323" t="str">
        <f>UPPER(IF($D9="","",VLOOKUP($D9,'[1]m glavni turnir žrebna lista'!$A$7:$R$38,3)))</f>
        <v/>
      </c>
      <c r="X8" s="323" t="str">
        <f>PROPER(IF($D9="","",VLOOKUP($D9,'[1]m glavni turnir žrebna lista'!$A$7:$R$38,4)))</f>
        <v/>
      </c>
      <c r="Y8" s="324" t="str">
        <f t="shared" si="0"/>
        <v/>
      </c>
      <c r="Z8" s="324" t="str">
        <f>IF(Y8="","",IF(AND($Q$63=1,U9=$U$8),30,IF(AND($Q$63=2,U9=$U$8),15,IF(AND($Q$63=3,U9=$U$8),10,""))))</f>
        <v/>
      </c>
      <c r="AA8" s="324" t="str">
        <f>IF(Z8="","",IF(AND($Q$63=1,U9=$U$10,$U$10=$U$8),60,IF(AND($Q$63=2,U9=$U$10,$U$10=$U$8),30,IF(AND($Q$63=3,U9=$U$10,$U$10=$U$8),20,""))))</f>
        <v/>
      </c>
      <c r="AB8" s="324" t="str">
        <f>IF(AA8="","",IF(AND($Q$63=1,$U$8=U9,$U$8=$U$10,$U$10=$U$14),120,IF(AND($Q$63=2,$U$8=U9,$U$8=$U$10,$U$10=$U$14),60,IF(AND($Q$63=3,$U$8=U9,$U$8=$U$10,$U$10=$U$14),40,""))))</f>
        <v/>
      </c>
      <c r="AC8" s="324" t="str">
        <f>IF(AB8="","",IF(AND($Q$63=1,$U$8=$U$10,$U$10=$U$9,$U$10=$U$14,$U$22=$U$14),120,IF(AND($Q$63=2,$U$8=$U$10,$U$10=$U$9,$U$10=$U$14,$U$22=$U$14),60,IF(AND($Q$63=3,$U$8=$U$10,$U$10=$U$9,$U$10=$U$14,$U$22=$U$14),40,""))))</f>
        <v/>
      </c>
      <c r="AD8" s="324" t="str">
        <f>IF(AC8="","",IF(AND($Q$63=1,$U$8=$U$10,$U$10=$U$9,$U$10=$U$14,$U$22=$U$14,$U$38=$U$22),120,IF(AND($Q$63=2,$U$8=$U$10,$U$10=$U$9,$U$10=$U$14,$U$22=$U$14,$U$38=$U$22),60,IF(AND($Q$63=3,$U$8=$U$10,$U$10=$U$9,$U$10=$U$14,$U$22=$U$14,$U$38=$U$22),40,""))))</f>
        <v/>
      </c>
      <c r="AE8" s="325">
        <f t="shared" ref="AE8:AE38" si="1">IF($C$2="B turnir",SUM(Y8:AD8)*0.1,SUM(Y8:AD8))</f>
        <v>0</v>
      </c>
      <c r="AF8" s="262"/>
      <c r="AG8" s="313"/>
      <c r="AH8" s="313"/>
      <c r="AI8" s="313"/>
      <c r="AJ8" s="313"/>
    </row>
    <row r="9" spans="1:36" s="309" customFormat="1" ht="9.6" customHeight="1" x14ac:dyDescent="0.2">
      <c r="A9" s="314">
        <v>2</v>
      </c>
      <c r="B9" s="326" t="str">
        <f>IF($D9="","",VLOOKUP($D9,'[1]m glavni turnir žrebna lista'!$A$7:$R$38,17))</f>
        <v/>
      </c>
      <c r="C9" s="326" t="str">
        <f>IF($D9="","",VLOOKUP($D9,'[1]m glavni turnir žrebna lista'!$A$7:$R$38,2))</f>
        <v/>
      </c>
      <c r="D9" s="300"/>
      <c r="E9" s="327" t="str">
        <f>UPPER(IF($D9="","",VLOOKUP($D9,'[1]m glavni turnir žrebna lista'!$A$7:$R$38,3)))</f>
        <v/>
      </c>
      <c r="F9" s="327" t="str">
        <f>PROPER(IF($D9="","",VLOOKUP($D9,'[1]m glavni turnir žrebna lista'!$A$7:$R$38,4)))</f>
        <v/>
      </c>
      <c r="G9" s="327"/>
      <c r="H9" s="327" t="str">
        <f>IF($D9="","",VLOOKUP($D9,'[1]m glavni turnir žrebna lista'!$A$7:$R$38,5))</f>
        <v/>
      </c>
      <c r="I9" s="328" t="str">
        <f>IF($D9="","",VLOOKUP($D9,'[1]m glavni turnir žrebna lista'!$A$7:$R$38,14))</f>
        <v/>
      </c>
      <c r="J9" s="329"/>
      <c r="K9" s="330"/>
      <c r="L9" s="302"/>
      <c r="M9" s="303"/>
      <c r="N9" s="304"/>
      <c r="O9" s="305"/>
      <c r="P9" s="306"/>
      <c r="Q9" s="307"/>
      <c r="R9" s="308"/>
      <c r="T9" s="322" t="str">
        <f>'[1]glavni sodniki'!P23</f>
        <v xml:space="preserve"> </v>
      </c>
      <c r="U9" s="256" t="str">
        <f>IF($D9="","",VLOOKUP($D9,'[1]m glavni turnir žrebna lista'!$A$7:$R$38,2))</f>
        <v/>
      </c>
      <c r="V9" s="283">
        <v>3</v>
      </c>
      <c r="W9" s="283" t="str">
        <f>UPPER(IF($D11="","",VLOOKUP($D11,'[1]m glavni turnir žrebna lista'!$A$7:$R$38,3)))</f>
        <v/>
      </c>
      <c r="X9" s="283" t="str">
        <f>PROPER(IF($D11="","",VLOOKUP($D11,'[1]m glavni turnir žrebna lista'!$A$7:$R$38,4)))</f>
        <v/>
      </c>
      <c r="Y9" s="284" t="str">
        <f t="shared" si="0"/>
        <v/>
      </c>
      <c r="Z9" s="284" t="str">
        <f>IF(Y9="","",IF(AND($Q$63=1,U11=U12),30,IF(AND($Q$63=2,U11=U12),15,IF(AND($Q$63=3,U11=U12),10,""))))</f>
        <v/>
      </c>
      <c r="AA9" s="284" t="str">
        <f>IF(Z9="","",IF(AND($Q$63=1,$U$10=U11,U11=U12),60,IF(AND($Q$63=2,$U$10=U11,U11=U12),30,IF(AND($Q$63=3,$U$10=U11,U11=U12),20,""))))</f>
        <v/>
      </c>
      <c r="AB9" s="284" t="str">
        <f>IF(AA9="","",IF(AND($Q$63=1,$U$14=$U$10,$U$10=U12,U11=U12),120,IF(AND($Q$63=2,$U$10=$U$14,$U$10=U12,U12=U11),60,IF(AND($Q$63=3,$U$10=$U$14,$U$10=U12,U12=U11),40,""))))</f>
        <v/>
      </c>
      <c r="AC9" s="284" t="str">
        <f>IF(AB9="","",IF(AND($Q$63=1,$U$11=$U$12,$U$10=$U$12,$U$10=$U$14,$U$22=$U$14),120,IF(AND($Q$63=2,$U$11=$U$12,$U$12=$U$10,$U$10=$U$14,$U$22=$U$14),60,IF(AND($Q$63=3,$U$11=$U$12,$U$12=$U$10,$U$10=$U$14,$U$22=$U$14),40,""))))</f>
        <v/>
      </c>
      <c r="AD9" s="284" t="str">
        <f>IF(AC9="","",IF(AND($Q$63=1,$U$11=$U$12,$U$10=$U$12,$U$10=$U$14,$U$22=$U$14,$U$38=$U$22),120,IF(AND($Q$63=2,$U$11=$U$12,$U$12=$U$10,$U$10=$U$14,$U$22=$U$14,$U$38=$U$22),60,IF(AND($Q$63=3,$U$11=$U$12,$U$12=$U$10,$U$10=$U$14,$U$22=$U$14,$U$38=$U$22),40,""))))</f>
        <v/>
      </c>
      <c r="AE9" s="312">
        <f t="shared" si="1"/>
        <v>0</v>
      </c>
      <c r="AF9" s="262"/>
      <c r="AG9" s="313"/>
      <c r="AH9" s="313"/>
      <c r="AI9" s="313"/>
      <c r="AJ9" s="313"/>
    </row>
    <row r="10" spans="1:36" s="309" customFormat="1" ht="9.6" customHeight="1" x14ac:dyDescent="0.2">
      <c r="A10" s="314"/>
      <c r="B10" s="315"/>
      <c r="C10" s="315"/>
      <c r="D10" s="331"/>
      <c r="E10" s="316"/>
      <c r="F10" s="316"/>
      <c r="G10" s="317"/>
      <c r="H10" s="316"/>
      <c r="I10" s="332"/>
      <c r="J10" s="318" t="s">
        <v>28</v>
      </c>
      <c r="K10" s="333"/>
      <c r="L10" s="320" t="s">
        <v>82</v>
      </c>
      <c r="M10" s="334">
        <f>IF(OR(K10="a",K10="as"),K8,IF(OR(K10="b",K10="bs"),K12,))</f>
        <v>0</v>
      </c>
      <c r="N10" s="335"/>
      <c r="O10" s="336"/>
      <c r="P10" s="306"/>
      <c r="Q10" s="307"/>
      <c r="R10" s="308"/>
      <c r="T10" s="322" t="str">
        <f>'[1]glavni sodniki'!P24</f>
        <v xml:space="preserve"> </v>
      </c>
      <c r="U10" s="256" t="str">
        <f>IF(OR(K10="a",K10="as"),$U$8,IF(OR(K10="b",K10="bs"),U12,""))</f>
        <v/>
      </c>
      <c r="V10" s="283">
        <v>4</v>
      </c>
      <c r="W10" s="337" t="str">
        <f>UPPER(IF($D13="","",VLOOKUP($D13,'[1]m glavni turnir žrebna lista'!$A$7:$R$38,3)))</f>
        <v/>
      </c>
      <c r="X10" s="337" t="str">
        <f>PROPER(IF($D13="","",VLOOKUP($D13,'[1]m glavni turnir žrebna lista'!$A$7:$R$38,4)))</f>
        <v/>
      </c>
      <c r="Y10" s="324" t="str">
        <f t="shared" si="0"/>
        <v/>
      </c>
      <c r="Z10" s="324" t="str">
        <f>IF(Y10="","",IF(AND($Q$63=1,U12=U13),30,IF(AND($Q$63=2,U12=U13),15,IF(AND($Q$63=3,U12=U13),10,""))))</f>
        <v/>
      </c>
      <c r="AA10" s="324" t="str">
        <f>IF(Z10="","",IF(AND($Q$63=1,$U$10=U12,U12=U13),60,IF(AND($Q$63=2,$U$10=U12,U12=U13),30,IF(AND($Q$63=3,$U$10=U12,U12=U13),20,""))))</f>
        <v/>
      </c>
      <c r="AB10" s="324" t="str">
        <f>IF(AA10="","",IF(AND($Q$63=1,$U$14=$U$10,$U$10=U12,U12=U13),120,IF(AND($Q$63=2,$U$14=$U$10,$U$10=U12,U13=U12),60,IF(AND($Q$63=3,$U$14=$U$10,$U$10=U12,U13=U12),40,""))))</f>
        <v/>
      </c>
      <c r="AC10" s="324" t="str">
        <f>IF(AB10="","",IF(AND($Q$63=1,$U$13=$U$12,$U$10=$U$12,$U$10=$U$14,$U$22=$U$14),120,IF(AND($Q$63=2,$U$13=$U$12,$U$12=$U$10,$U$10=$U$14,$U$22=$U$14),60,IF(AND($Q$63=3,$U$13=$U$12,$U$12=$U$10,$U$10=$U$14,$U$22=$U$14),40,""))))</f>
        <v/>
      </c>
      <c r="AD10" s="324" t="str">
        <f>IF(AC10="","",IF(AND($Q$63=1,$U$13=$U$12,$U$10=$U$12,$U$10=$U$14,$U$22=$U$14,$U$38=$U$22),120,IF(AND($Q$63=2,$U$13=$U$12,$U$12=$U$10,$U$10=$U$14,$U$22=$U$14,$U$38=$U$22),60,IF(AND($Q$63=3,$U$13=$U$12,$U$12=$U$10,$U$10=$U$14,$U$22=$U$14,$U$38=$U$22),40,""))))</f>
        <v/>
      </c>
      <c r="AE10" s="325">
        <f t="shared" si="1"/>
        <v>0</v>
      </c>
      <c r="AF10" s="262"/>
      <c r="AG10" s="313"/>
      <c r="AH10" s="313"/>
      <c r="AI10" s="313"/>
      <c r="AJ10" s="313"/>
    </row>
    <row r="11" spans="1:36" s="309" customFormat="1" ht="9.6" customHeight="1" x14ac:dyDescent="0.2">
      <c r="A11" s="314">
        <v>3</v>
      </c>
      <c r="B11" s="326" t="str">
        <f>IF($D11="","",VLOOKUP($D11,'[1]m glavni turnir žrebna lista'!$A$7:$R$38,17))</f>
        <v/>
      </c>
      <c r="C11" s="326" t="str">
        <f>IF($D11="","",VLOOKUP($D11,'[1]m glavni turnir žrebna lista'!$A$7:$R$38,2))</f>
        <v/>
      </c>
      <c r="D11" s="300"/>
      <c r="E11" s="327" t="str">
        <f>UPPER(IF($D11="","",VLOOKUP($D11,'[1]m glavni turnir žrebna lista'!$A$7:$R$38,3)))</f>
        <v/>
      </c>
      <c r="F11" s="327" t="str">
        <f>PROPER(IF($D11="","",VLOOKUP($D11,'[1]m glavni turnir žrebna lista'!$A$7:$R$38,4)))</f>
        <v/>
      </c>
      <c r="G11" s="327"/>
      <c r="H11" s="327" t="str">
        <f>IF($D11="","",VLOOKUP($D11,'[1]m glavni turnir žrebna lista'!$A$7:$R$38,5))</f>
        <v/>
      </c>
      <c r="I11" s="301" t="str">
        <f>IF($D11="","",VLOOKUP($D11,'[1]m glavni turnir žrebna lista'!$A$7:$R$38,14))</f>
        <v/>
      </c>
      <c r="J11" s="302"/>
      <c r="K11" s="338"/>
      <c r="L11" s="329"/>
      <c r="M11" s="339"/>
      <c r="N11" s="335"/>
      <c r="O11" s="336"/>
      <c r="P11" s="306"/>
      <c r="Q11" s="307"/>
      <c r="R11" s="308"/>
      <c r="T11" s="322" t="str">
        <f>'[1]glavni sodniki'!P25</f>
        <v xml:space="preserve"> </v>
      </c>
      <c r="U11" s="256" t="str">
        <f>IF($D11="","",VLOOKUP($D11,'[1]m glavni turnir žrebna lista'!$A$7:$R$38,2))</f>
        <v/>
      </c>
      <c r="V11" s="283">
        <v>5</v>
      </c>
      <c r="W11" s="283" t="str">
        <f>UPPER(IF($D15="","",VLOOKUP($D15,'[1]m glavni turnir žrebna lista'!$A$7:$R$38,3)))</f>
        <v/>
      </c>
      <c r="X11" s="283" t="str">
        <f>PROPER(IF($D15="","",VLOOKUP($D15,'[1]m glavni turnir žrebna lista'!$A$7:$R$38,4)))</f>
        <v/>
      </c>
      <c r="Y11" s="284" t="str">
        <f t="shared" si="0"/>
        <v/>
      </c>
      <c r="Z11" s="284" t="str">
        <f>IF(Y11="","",IF(AND($Q$63=1,U15=U16),30,IF(AND($Q$63=2,U15=U16),15,IF(AND($Q$63=3,U15=U16),10,""))))</f>
        <v/>
      </c>
      <c r="AA11" s="284" t="str">
        <f>IF(Z11="","",IF(AND($Q$63=1,U15=U16,U16=U18),60,IF(AND($Q$63=2,U15=U16,U16=U18),30,IF(AND($Q$63=3,U15=U16,U16=U18),20,""))))</f>
        <v/>
      </c>
      <c r="AB11" s="284" t="str">
        <f>IF(AA11="","",IF(AND($Q$63=1,U15=$U$14,U15=U16,U16=U18),120,IF(AND($Q$63=2,U15=$U$14,U15=U16,U16=U18),60,IF(AND($Q$63=3,U15=$U$14,U15=U16,U16=U18),40,""))))</f>
        <v/>
      </c>
      <c r="AC11" s="284" t="str">
        <f>IF(AB11="","",IF(AND($Q$63=1,$U$15=$U$16,$U$16=$U$18,$U$18=$U$14,$U$22=$U$14),120,IF(AND($Q$63=2,$U$15=$U$16,$U$16=$U$18,$U$18=$U$14,$U$22=$U$14),60,IF(AND($Q$63=3,$U$15=$U$16,$U$16=$U$18,$U$18=$U$14,$U$22=$U$14),40,""))))</f>
        <v/>
      </c>
      <c r="AD11" s="284" t="str">
        <f>IF(AC11="","",IF(AND($Q$63=1,$U$15=$U$16,$U$16=$U$18,$U$18=$U$14,$U$22=$U$14,$U$38=$U$22),120,IF(AND($Q$63=2,$U$15=$U$16,$U$16=$U$18,$U$18=$U$14,$U$22=$U$14,$U$38=$U$22),60,IF(AND($Q$63=3,$U$15=$U$16,$U$16=$U$18,$U$18=$U$14,$U$22=$U$14,$U$38=$U$22),40,""))))</f>
        <v/>
      </c>
      <c r="AE11" s="312">
        <f t="shared" si="1"/>
        <v>0</v>
      </c>
      <c r="AF11" s="262"/>
      <c r="AG11" s="313"/>
      <c r="AH11" s="313"/>
      <c r="AI11" s="313"/>
      <c r="AJ11" s="313"/>
    </row>
    <row r="12" spans="1:36" s="309" customFormat="1" ht="9.6" customHeight="1" x14ac:dyDescent="0.2">
      <c r="A12" s="314"/>
      <c r="B12" s="315"/>
      <c r="C12" s="315"/>
      <c r="D12" s="331"/>
      <c r="E12" s="316"/>
      <c r="F12" s="316"/>
      <c r="G12" s="317"/>
      <c r="H12" s="318" t="s">
        <v>28</v>
      </c>
      <c r="I12" s="319"/>
      <c r="J12" s="320" t="str">
        <f>UPPER(IF(OR(I12="a",I12="as"),E11,IF(OR(I12="b",I12="bs"),E13,)))</f>
        <v/>
      </c>
      <c r="K12" s="340">
        <f>IF(OR(I12="a",I12="as"),I11,IF(OR(I12="b",I12="bs"),I13,))</f>
        <v>0</v>
      </c>
      <c r="L12" s="302"/>
      <c r="M12" s="339"/>
      <c r="N12" s="335"/>
      <c r="O12" s="336"/>
      <c r="P12" s="306"/>
      <c r="Q12" s="307"/>
      <c r="R12" s="308"/>
      <c r="T12" s="322" t="str">
        <f>'[1]glavni sodniki'!P26</f>
        <v xml:space="preserve"> </v>
      </c>
      <c r="U12" s="256" t="str">
        <f>IF(OR(I12="a",I12="as"),C11,IF(OR(I12="b",I12="bs"),C13,""))</f>
        <v/>
      </c>
      <c r="V12" s="283">
        <v>6</v>
      </c>
      <c r="W12" s="337" t="str">
        <f>UPPER(IF($D17="","",VLOOKUP($D17,'[1]m glavni turnir žrebna lista'!$A$7:$R$38,3)))</f>
        <v/>
      </c>
      <c r="X12" s="337" t="str">
        <f>PROPER(IF($D17="","",VLOOKUP($D17,'[1]m glavni turnir žrebna lista'!$A$7:$R$38,4)))</f>
        <v/>
      </c>
      <c r="Y12" s="324" t="str">
        <f t="shared" si="0"/>
        <v/>
      </c>
      <c r="Z12" s="324" t="str">
        <f>IF(Y12="","",IF(AND($Q$63=1,U16=U17),30,IF(AND($Q$63=2,U16=U17),15,IF(AND($Q$63=3,U16=U17),10,""))))</f>
        <v/>
      </c>
      <c r="AA12" s="324" t="str">
        <f>IF(Z12="","",IF(AND($Q$63=1,U16=U17,U17=U18),60,IF(AND($Q$63=2,U16=U17,U17=U18),30,IF(AND($Q$63=3,U16=U17,U17=U18),20,""))))</f>
        <v/>
      </c>
      <c r="AB12" s="324" t="str">
        <f>IF(AA12="","",IF(AND($Q$63=1,U16=$U$14,U16=U17,U17=U18),120,IF(AND($Q$63=2,U16=$U$14,U16=U17,U17=U18),60,IF(AND($Q$63=3,U16=$U$14,U16=U17,U17=U18),40,""))))</f>
        <v/>
      </c>
      <c r="AC12" s="324" t="str">
        <f>IF(AB12="","",IF(AND($Q$63=1,$U$17=$U$16,$U$16=$U$18,$U$18=$U$14,$U$22=$U$14),120,IF(AND($Q$63=2,$U$17=$U$16,$U$16=$U$18,$U$18=$U$14,$U$22=$U$14),60,IF(AND($Q$63=3,$U$17=$U$16,$U$16=$U$18,$U$18=$U$14,$U$22=$U$14),40,""))))</f>
        <v/>
      </c>
      <c r="AD12" s="324" t="str">
        <f>IF(AC12="","",IF(AND($Q$63=1,$U$17=$U$16,$U$16=$U$18,$U$18=$U$14,$U$22=$U$14,$U$38=$U$22),120,IF(AND($Q$63=2,$U$17=$U$16,$U$16=$U$18,$U$18=$U$14,$U$22=$U$14,$U$38=$U$22),60,IF(AND($Q$63=3,$U$17=$U$16,$U$16=$U$18,$U$18=$U$14,$U$22=$U$14,$U$38=$U$22),40,""))))</f>
        <v/>
      </c>
      <c r="AE12" s="325">
        <f t="shared" si="1"/>
        <v>0</v>
      </c>
      <c r="AF12" s="262"/>
      <c r="AG12" s="313"/>
      <c r="AH12" s="313"/>
      <c r="AI12" s="313"/>
      <c r="AJ12" s="313"/>
    </row>
    <row r="13" spans="1:36" s="309" customFormat="1" ht="9.6" customHeight="1" x14ac:dyDescent="0.2">
      <c r="A13" s="314">
        <v>4</v>
      </c>
      <c r="B13" s="326" t="str">
        <f>IF($D13="","",VLOOKUP($D13,'[1]m glavni turnir žrebna lista'!$A$7:$R$38,17))</f>
        <v/>
      </c>
      <c r="C13" s="326" t="str">
        <f>IF($D13="","",VLOOKUP($D13,'[1]m glavni turnir žrebna lista'!$A$7:$R$38,2))</f>
        <v/>
      </c>
      <c r="D13" s="300"/>
      <c r="E13" s="327" t="str">
        <f>UPPER(IF($D13="","",VLOOKUP($D13,'[1]m glavni turnir žrebna lista'!$A$7:$R$38,3)))</f>
        <v/>
      </c>
      <c r="F13" s="327" t="str">
        <f>PROPER(IF($D13="","",VLOOKUP($D13,'[1]m glavni turnir žrebna lista'!$A$7:$R$38,4)))</f>
        <v/>
      </c>
      <c r="G13" s="327"/>
      <c r="H13" s="327" t="str">
        <f>IF($D13="","",VLOOKUP($D13,'[1]m glavni turnir žrebna lista'!$A$7:$R$38,5))</f>
        <v/>
      </c>
      <c r="I13" s="328" t="str">
        <f>IF($D13="","",VLOOKUP($D13,'[1]m glavni turnir žrebna lista'!$A$7:$R$38,14))</f>
        <v/>
      </c>
      <c r="J13" s="329"/>
      <c r="K13" s="303"/>
      <c r="L13" s="302"/>
      <c r="M13" s="339"/>
      <c r="N13" s="335"/>
      <c r="O13" s="336"/>
      <c r="P13" s="306"/>
      <c r="Q13" s="307"/>
      <c r="R13" s="308"/>
      <c r="T13" s="322" t="str">
        <f>'[1]glavni sodniki'!P27</f>
        <v xml:space="preserve"> </v>
      </c>
      <c r="U13" s="256" t="str">
        <f>IF($D13="","",VLOOKUP($D13,'[1]m glavni turnir žrebna lista'!$A$7:$R$38,2))</f>
        <v/>
      </c>
      <c r="V13" s="283">
        <v>7</v>
      </c>
      <c r="W13" s="283" t="str">
        <f>UPPER(IF($D19="","",VLOOKUP($D19,'[1]m glavni turnir žrebna lista'!$A$7:$R$38,3)))</f>
        <v/>
      </c>
      <c r="X13" s="283" t="str">
        <f>PROPER(IF($D19="","",VLOOKUP($D19,'[1]m glavni turnir žrebna lista'!$A$7:$R$38,4)))</f>
        <v/>
      </c>
      <c r="Y13" s="284" t="str">
        <f t="shared" si="0"/>
        <v/>
      </c>
      <c r="Z13" s="284" t="str">
        <f>IF(Y13="","",IF(AND($Q$63=1,U20=U19),30,IF(AND($Q$63=2,U20=U19),15,IF(AND($Q$63=3,U20=U19),10,""))))</f>
        <v/>
      </c>
      <c r="AA13" s="284" t="str">
        <f>IF(Z13="","",IF(AND($Q$63=1,U20=U18,U20=U19),60,IF(AND($Q$63=2,U20=U18,U20=U19),30,IF(AND($Q$63=3,U20=U18,U20=U19),20,""))))</f>
        <v/>
      </c>
      <c r="AB13" s="284" t="str">
        <f>IF(AA13="","",IF(AND($Q$63=1,U20=U19,U19=U18,U18=$U$14),120,IF(AND($Q$63=2,U20=U19,U19=U18,U18=$U$14),60,IF(AND($Q$63=3,U20=U19,U19=U18,U18=$U$14),40,""))))</f>
        <v/>
      </c>
      <c r="AC13" s="284" t="str">
        <f>IF(AB13="","",IF(AND($Q$63=1,$U$19=$U$20,$U$20=$U$18,$U$18=$U$14,$U$22=$U$14),120,IF(AND($Q$63=2,$U$19=$U$20,$U$20=$U$18,$U$18=$U$14,$U$22=$U$14),60,IF(AND($Q$63=3,$U$19=$U$20,$U$20=$U$18,$U$18=$U$14,$U$22=$U$14),40,""))))</f>
        <v/>
      </c>
      <c r="AD13" s="284" t="str">
        <f>IF(AC13="","",IF(AND($Q$63=1,$U$19=$U$20,$U$20=$U$18,$U$18=$U$14,$U$22=$U$14,$U$38=$U$22),120,IF(AND($Q$63=2,$U$19=$U$20,$U$20=$U$18,$U$18=$U$14,$U$22=$U$14,$U$38=$U$22),60,IF(AND($Q$63=3,$U$19=$U$20,$U$20=$U$18,$U$18=$U$14,$U$22=$U$14,$U$38=$U$22),40,""))))</f>
        <v/>
      </c>
      <c r="AE13" s="312">
        <f t="shared" si="1"/>
        <v>0</v>
      </c>
      <c r="AF13" s="262"/>
      <c r="AG13" s="313"/>
      <c r="AH13" s="313"/>
      <c r="AI13" s="313"/>
      <c r="AJ13" s="313"/>
    </row>
    <row r="14" spans="1:36" s="309" customFormat="1" ht="9.6" customHeight="1" x14ac:dyDescent="0.2">
      <c r="A14" s="314"/>
      <c r="B14" s="315"/>
      <c r="C14" s="315"/>
      <c r="D14" s="331"/>
      <c r="E14" s="302"/>
      <c r="F14" s="302"/>
      <c r="G14" s="341"/>
      <c r="H14" s="342"/>
      <c r="I14" s="332"/>
      <c r="J14" s="302"/>
      <c r="K14" s="303"/>
      <c r="L14" s="318" t="s">
        <v>28</v>
      </c>
      <c r="M14" s="333" t="s">
        <v>246</v>
      </c>
      <c r="N14" s="320" t="str">
        <f>UPPER(IF(OR(M14="a",M14="as"),L10,IF(OR(M14="b",M14="bs"),L18,)))</f>
        <v>FRECE MATJAŽ</v>
      </c>
      <c r="O14" s="334">
        <f>IF(OR(M14="a",M14="as"),M10,IF(OR(M14="b",M14="bs"),M18,))</f>
        <v>0</v>
      </c>
      <c r="P14" s="306"/>
      <c r="Q14" s="307"/>
      <c r="R14" s="308"/>
      <c r="T14" s="322" t="str">
        <f>'[1]glavni sodniki'!P28</f>
        <v xml:space="preserve"> </v>
      </c>
      <c r="U14" s="256" t="str">
        <f>IF(OR(M14="a",M14="as"),$U$10,IF(OR(M14="b",M14="bs"),U18,""))</f>
        <v/>
      </c>
      <c r="V14" s="283">
        <v>8</v>
      </c>
      <c r="W14" s="337" t="str">
        <f>UPPER(IF($D21="","",VLOOKUP($D21,'[1]m glavni turnir žrebna lista'!$A$7:$R$38,3)))</f>
        <v/>
      </c>
      <c r="X14" s="337" t="str">
        <f>PROPER(IF($D21="","",VLOOKUP($D21,'[1]m glavni turnir žrebna lista'!$A$7:$R$38,4)))</f>
        <v/>
      </c>
      <c r="Y14" s="324" t="str">
        <f t="shared" si="0"/>
        <v/>
      </c>
      <c r="Z14" s="324" t="str">
        <f>IF(Y14="","",IF(AND($Q$63=1,U21=U20),30,IF(AND($Q$63=2,U21=U20),15,IF(AND($Q$63=3,U21=U20),10,""))))</f>
        <v/>
      </c>
      <c r="AA14" s="324" t="str">
        <f>IF(Z14="","",IF(AND($Q$63=1,U20=U18,U21=U20),60,IF(AND($Q$63=2,U20=U18,U21=U20),30,IF(AND($Q$63=3,U20=U18,U21=U20),20,""))))</f>
        <v/>
      </c>
      <c r="AB14" s="324" t="str">
        <f>IF(AA14="","",IF(AND($Q$63=1,U21=U20,U20=U18,U18=$U$14),120,IF(AND($Q$63=2,U21=U20,U20=U18,U18=$U$14),60,IF(AND($Q$63=3,U21=U20,U20=U18,U18=$U$14),40,""))))</f>
        <v/>
      </c>
      <c r="AC14" s="324" t="str">
        <f>IF(AB14="","",IF(AND($Q$63=1,$U$21=$U$20,$U$20=$U$18,$U$18=$U$14,$U$22=$U$14),120,IF(AND($Q$63=2,$U$21=$U$20,$U$20=$U$18,$U$18=$U$14,$U$22=$U$14),60,IF(AND($Q$63=3,$U$21=$U$20,$U$20=$U$18,$U$18=$U$14,$U$22=$U$14),40,""))))</f>
        <v/>
      </c>
      <c r="AD14" s="324" t="str">
        <f>IF(AC14="","",IF(AND($Q$63=1,$U$21=$U$20,$U$20=$U$18,$U$18=$U$14,$U$22=$U$14,$U$38=$U$22),120,IF(AND($Q$63=2,$U$21=$U$20,$U$20=$U$18,$U$18=$U$14,$U$22=$U$14,$U$38=$U$22),60,IF(AND($Q$63=3,$U$21=$U$20,$U$20=$U$18,$U$18=$U$14,$U$22=$U$14,$U$38=$U$22),40,""))))</f>
        <v/>
      </c>
      <c r="AE14" s="325">
        <f t="shared" si="1"/>
        <v>0</v>
      </c>
      <c r="AF14" s="262"/>
      <c r="AG14" s="313"/>
      <c r="AH14" s="313"/>
      <c r="AI14" s="313"/>
      <c r="AJ14" s="313"/>
    </row>
    <row r="15" spans="1:36" s="309" customFormat="1" ht="9.6" customHeight="1" x14ac:dyDescent="0.2">
      <c r="A15" s="314">
        <v>5</v>
      </c>
      <c r="B15" s="326" t="str">
        <f>IF($D15="","",VLOOKUP($D15,'[1]m glavni turnir žrebna lista'!$A$7:$R$38,17))</f>
        <v/>
      </c>
      <c r="C15" s="326" t="str">
        <f>IF($D15="","",VLOOKUP($D15,'[1]m glavni turnir žrebna lista'!$A$7:$R$38,2))</f>
        <v/>
      </c>
      <c r="D15" s="300"/>
      <c r="E15" s="327" t="str">
        <f>UPPER(IF($D15="","",VLOOKUP($D15,'[1]m glavni turnir žrebna lista'!$A$7:$R$38,3)))</f>
        <v/>
      </c>
      <c r="F15" s="327" t="str">
        <f>PROPER(IF($D15="","",VLOOKUP($D15,'[1]m glavni turnir žrebna lista'!$A$7:$R$38,4)))</f>
        <v/>
      </c>
      <c r="G15" s="327"/>
      <c r="H15" s="327" t="str">
        <f>IF($D15="","",VLOOKUP($D15,'[1]m glavni turnir žrebna lista'!$A$7:$R$38,5))</f>
        <v/>
      </c>
      <c r="I15" s="301" t="str">
        <f>IF($D15="","",VLOOKUP($D15,'[1]m glavni turnir žrebna lista'!$A$7:$R$38,14))</f>
        <v/>
      </c>
      <c r="J15" s="302"/>
      <c r="K15" s="303"/>
      <c r="L15" s="302"/>
      <c r="M15" s="339"/>
      <c r="N15" s="329"/>
      <c r="O15" s="343"/>
      <c r="P15" s="304"/>
      <c r="Q15" s="305"/>
      <c r="R15" s="308"/>
      <c r="T15" s="322" t="str">
        <f>'[1]glavni sodniki'!P29</f>
        <v xml:space="preserve"> </v>
      </c>
      <c r="U15" s="256" t="str">
        <f>IF($D15="","",VLOOKUP($D15,'[1]m glavni turnir žrebna lista'!$A$7:$R$38,2))</f>
        <v/>
      </c>
      <c r="V15" s="283">
        <v>9</v>
      </c>
      <c r="W15" s="283" t="str">
        <f>UPPER(IF($D23="","",VLOOKUP($D23,'[1]m glavni turnir žrebna lista'!$A$7:$R$38,3)))</f>
        <v/>
      </c>
      <c r="X15" s="283" t="str">
        <f>PROPER(IF($D23="","",VLOOKUP($D23,'[1]m glavni turnir žrebna lista'!$A$7:$R$38,4)))</f>
        <v/>
      </c>
      <c r="Y15" s="284" t="str">
        <f t="shared" si="0"/>
        <v/>
      </c>
      <c r="Z15" s="284" t="str">
        <f>IF(Y15="","",IF(AND($Q$63=1,U24=U23),30,IF(AND($Q$63=2,U24=U23),15,IF(AND($Q$63=3,U24=U23),10,""))))</f>
        <v/>
      </c>
      <c r="AA15" s="284" t="str">
        <f>IF(Z15="","",IF(AND($Q$63=1,U26=U24,U24=U23),60,IF(AND($Q$63=2,U26=U24,U24=U23),30,IF(AND($Q$63=3,U26=U24,U24=U23),20,""))))</f>
        <v/>
      </c>
      <c r="AB15" s="284" t="str">
        <f>IF(AA15="","",IF(AND($Q$63=1,U23=U24,U24=U26,U26=U30),120,IF(AND($Q$63=2,U23=U24,U24=U26,U26=U30),60,IF(AND($Q$63=3,U23=U24,U24=U26,U26=U30),40,""))))</f>
        <v/>
      </c>
      <c r="AC15" s="284" t="str">
        <f>IF(AB15="","",IF(AND($Q$63=1,$U$23=$U$24,$U$24=$U$26,$U$26=$U$30,$U$30=$U$22),120,IF(AND($Q$63=2,$U$23=$U$24,$U$24=$U$26,$U$26=$U$30,$U$30=$U$22),60,IF(AND($Q$63=3,$U$23=$U$24,$U$24=$U$26,$U$26=$U$30,$U$30=$U$22),40,""))))</f>
        <v/>
      </c>
      <c r="AD15" s="284" t="str">
        <f>IF(AC15="","",IF(AND($Q$63=1,$U$23=$U$24,$U$24=$U$26,$U$26=$U$30,$U$30=$U$22,$U$38=$U$22),120,IF(AND($Q$63=2,$U$23=$U$24,$U$24=$U$26,$U$26=$U$30,$U$30=$U$22,$U$38=$U$22),60,IF(AND($Q$63=3,$U$23=$U$24,$U$24=$U$26,$U$26=$U$30,$U$30=$U$22,$U$38=$U$22),40,""))))</f>
        <v/>
      </c>
      <c r="AE15" s="312">
        <f t="shared" si="1"/>
        <v>0</v>
      </c>
      <c r="AF15" s="262"/>
      <c r="AG15" s="313"/>
      <c r="AH15" s="313"/>
      <c r="AI15" s="313"/>
      <c r="AJ15" s="313"/>
    </row>
    <row r="16" spans="1:36" s="309" customFormat="1" ht="9.6" customHeight="1" thickBot="1" x14ac:dyDescent="0.25">
      <c r="A16" s="314"/>
      <c r="B16" s="315"/>
      <c r="C16" s="315"/>
      <c r="D16" s="331"/>
      <c r="E16" s="316"/>
      <c r="F16" s="316"/>
      <c r="G16" s="317"/>
      <c r="H16" s="318" t="s">
        <v>28</v>
      </c>
      <c r="I16" s="319"/>
      <c r="J16" s="327"/>
      <c r="K16" s="321">
        <f>IF(OR(I16="a",I16="as"),I15,IF(OR(I16="b",I16="bs"),I17,))</f>
        <v>0</v>
      </c>
      <c r="L16" s="302"/>
      <c r="M16" s="339"/>
      <c r="N16" s="304"/>
      <c r="O16" s="343"/>
      <c r="P16" s="304"/>
      <c r="Q16" s="305"/>
      <c r="R16" s="308"/>
      <c r="T16" s="344" t="str">
        <f>'[1]glavni sodniki'!P30</f>
        <v>Brez sodnika</v>
      </c>
      <c r="U16" s="256" t="str">
        <f>IF(OR(I16="a",I16="as"),C15,IF(OR(I16="b",I16="bs"),C17,""))</f>
        <v/>
      </c>
      <c r="V16" s="283">
        <v>10</v>
      </c>
      <c r="W16" s="337" t="str">
        <f>UPPER(IF($D25="","",VLOOKUP($D25,'[1]m glavni turnir žrebna lista'!$A$7:$R$38,3)))</f>
        <v/>
      </c>
      <c r="X16" s="337" t="str">
        <f>PROPER(IF($D25="","",VLOOKUP($D25,'[1]m glavni turnir žrebna lista'!$A$7:$R$38,4)))</f>
        <v/>
      </c>
      <c r="Y16" s="324" t="str">
        <f t="shared" si="0"/>
        <v/>
      </c>
      <c r="Z16" s="324" t="str">
        <f>IF(Y16="","",IF(AND($Q$63=1,U25=U24),30,IF(AND($Q$63=2,U25=U24),15,IF(AND($Q$63=3,U25=U24),10,""))))</f>
        <v/>
      </c>
      <c r="AA16" s="324" t="str">
        <f>IF(Z16="","",IF(AND($Q$63=1,U26=U25,U25=U24),60,IF(AND($Q$63=2,U26=U25,U25=U24),30,IF(AND($Q$63=3,U26=U25,U25=U24),20,""))))</f>
        <v/>
      </c>
      <c r="AB16" s="324" t="str">
        <f>IF(AA16="","",IF(AND($Q$63=1,U24=U25,U25=U26,U26=U30),120,IF(AND($Q$63=2,U24=U25,U25=U26,U26=U30),60,IF(AND($Q$63=3,U24=U25,U25=U26,U26=U30),40,""))))</f>
        <v/>
      </c>
      <c r="AC16" s="324" t="str">
        <f>IF(AB16="","",IF(AND($Q$63=1,$U$25=$U$24,$U$24=$U$26,$U$26=$U$30,$U$30=$U$22),120,IF(AND($Q$63=2,$U$25=$U$24,$U$24=$U$26,$U$26=$U$30,$U$30=$U$22),60,IF(AND($Q$63=3,$U$25=$U$24,$U$24=$U$26,$U$26=$U$30,$U$30=$U$22),40,""))))</f>
        <v/>
      </c>
      <c r="AD16" s="324" t="str">
        <f>IF(AC16="","",IF(AND($Q$63=1,$U$25=$U$24,$U$24=$U$26,$U$26=$U$30,$U$30=$U$22,$U$38=$U$22),120,IF(AND($Q$63=2,$U$25=$U$24,$U$24=$U$26,$U$26=$U$30,$U$30=$U$22,$U$38=$U$22),60,IF(AND($Q$63=3,$U$25=$U$24,$U$24=$U$26,$U$26=$U$30,$U$30=$U$22,$U$38=$U$22),40,""))))</f>
        <v/>
      </c>
      <c r="AE16" s="325">
        <f t="shared" si="1"/>
        <v>0</v>
      </c>
      <c r="AF16" s="262"/>
      <c r="AG16" s="313"/>
      <c r="AH16" s="313"/>
      <c r="AI16" s="313"/>
      <c r="AJ16" s="313"/>
    </row>
    <row r="17" spans="1:36" s="309" customFormat="1" ht="9.6" customHeight="1" x14ac:dyDescent="0.2">
      <c r="A17" s="314">
        <v>6</v>
      </c>
      <c r="B17" s="326" t="str">
        <f>IF($D17="","",VLOOKUP($D17,'[1]m glavni turnir žrebna lista'!$A$7:$R$38,17))</f>
        <v/>
      </c>
      <c r="C17" s="326" t="str">
        <f>IF($D17="","",VLOOKUP($D17,'[1]m glavni turnir žrebna lista'!$A$7:$R$38,2))</f>
        <v/>
      </c>
      <c r="D17" s="300"/>
      <c r="E17" s="327" t="str">
        <f>UPPER(IF($D17="","",VLOOKUP($D17,'[1]m glavni turnir žrebna lista'!$A$7:$R$38,3)))</f>
        <v/>
      </c>
      <c r="F17" s="327" t="str">
        <f>PROPER(IF($D17="","",VLOOKUP($D17,'[1]m glavni turnir žrebna lista'!$A$7:$R$38,4)))</f>
        <v/>
      </c>
      <c r="G17" s="327"/>
      <c r="H17" s="327" t="str">
        <f>IF($D17="","",VLOOKUP($D17,'[1]m glavni turnir žrebna lista'!$A$7:$R$38,5))</f>
        <v/>
      </c>
      <c r="I17" s="328" t="str">
        <f>IF($D17="","",VLOOKUP($D17,'[1]m glavni turnir žrebna lista'!$A$7:$R$38,14))</f>
        <v/>
      </c>
      <c r="J17" s="329"/>
      <c r="K17" s="330"/>
      <c r="L17" s="302"/>
      <c r="M17" s="339"/>
      <c r="N17" s="304"/>
      <c r="O17" s="343"/>
      <c r="P17" s="304"/>
      <c r="Q17" s="305"/>
      <c r="R17" s="308"/>
      <c r="U17" s="256" t="str">
        <f>IF($D17="","",VLOOKUP($D17,'[1]m glavni turnir žrebna lista'!$A$7:$R$38,2))</f>
        <v/>
      </c>
      <c r="V17" s="283">
        <v>11</v>
      </c>
      <c r="W17" s="283" t="str">
        <f>UPPER(IF($D27="","",VLOOKUP($D27,'[1]m glavni turnir žrebna lista'!$A$7:$R$38,3)))</f>
        <v/>
      </c>
      <c r="X17" s="283" t="str">
        <f>PROPER(IF($D27="","",VLOOKUP($D27,'[1]m glavni turnir žrebna lista'!$A$7:$R$38,4)))</f>
        <v/>
      </c>
      <c r="Y17" s="284" t="str">
        <f t="shared" si="0"/>
        <v/>
      </c>
      <c r="Z17" s="284" t="str">
        <f>IF(Y17="","",IF(AND($Q$63=1,U28=U27),30,IF(AND($Q$63=2,U28=U27),15,IF(AND($Q$63=3,U28=U27),10,""))))</f>
        <v/>
      </c>
      <c r="AA17" s="284" t="str">
        <f>IF(Z17="","",IF(AND($Q$63=1,U27=U26,U26=U28),60,IF(AND($Q$63=2,U27=U26,U26=U28),30,IF(AND($Q$63=3,U27=U26,U26=U28),20,""))))</f>
        <v/>
      </c>
      <c r="AB17" s="284" t="str">
        <f>IF(AA17="","",IF(AND($Q$63=1,U28=U27,U26=U27,U28=U30),120,IF(AND($Q$63=2,U28=U27,U26=U27,U28=U30),60,IF(AND($Q$63=3,U28=U26,U26=U27,U28=U30),40,""))))</f>
        <v/>
      </c>
      <c r="AC17" s="284" t="str">
        <f>IF(AB17="","",IF(AND($Q$63=1,$U$27=$U$28,$U$28=$U$26,$U$26=$U$30,$U$30=$U$22),120,IF(AND($Q$63=2,$U$27=$U$28,$U$28=$U$26,$U$26=$U$30,$U$30=$U$22),60,IF(AND($Q$63=3,$U$27=$U$28,$U$28=$U$26,$U$26=$U$30,$U$30=$U$22),40,""))))</f>
        <v/>
      </c>
      <c r="AD17" s="284" t="str">
        <f>IF(AC17="","",IF(AND($Q$63=1,$U$27=$U$28,$U$28=$U$26,$U$26=$U$30,$U$30=$U$22,$U$38=$U$22),120,IF(AND($Q$63=2,$U$27=$U$28,$U$28=$U$26,$U$26=$U$30,$U$30=$U$22,$U$38=$U$22),60,IF(AND($Q$63=3,$U$27=$U$28,$U$28=$U$26,$U$26=$U$30,$U$30=$U$22,$U$38=$U$22),40,""))))</f>
        <v/>
      </c>
      <c r="AE17" s="312">
        <f t="shared" si="1"/>
        <v>0</v>
      </c>
      <c r="AF17" s="262"/>
      <c r="AG17" s="313"/>
      <c r="AH17" s="313"/>
      <c r="AI17" s="313"/>
      <c r="AJ17" s="313"/>
    </row>
    <row r="18" spans="1:36" s="309" customFormat="1" ht="9.6" customHeight="1" x14ac:dyDescent="0.2">
      <c r="A18" s="314"/>
      <c r="B18" s="315"/>
      <c r="C18" s="315"/>
      <c r="D18" s="331"/>
      <c r="E18" s="316"/>
      <c r="F18" s="316"/>
      <c r="G18" s="317"/>
      <c r="H18" s="302"/>
      <c r="I18" s="332"/>
      <c r="J18" s="318" t="s">
        <v>28</v>
      </c>
      <c r="K18" s="333"/>
      <c r="L18" s="320" t="str">
        <f>UPPER(IF(OR(K18="a",K18="as"),J16,IF(OR(K18="b",K18="bs"),J20,)))</f>
        <v/>
      </c>
      <c r="M18" s="345">
        <f>IF(OR(K18="a",K18="as"),K16,IF(OR(K18="b",K18="bs"),K20,))</f>
        <v>0</v>
      </c>
      <c r="N18" s="304"/>
      <c r="O18" s="343"/>
      <c r="P18" s="304"/>
      <c r="Q18" s="305"/>
      <c r="R18" s="308"/>
      <c r="U18" s="256" t="str">
        <f>IF(OR(K18="a",K18="as"),U16,IF(OR(K18="b",K18="bs"),U20,""))</f>
        <v/>
      </c>
      <c r="V18" s="283">
        <v>12</v>
      </c>
      <c r="W18" s="337" t="str">
        <f>UPPER(IF($D29="","",VLOOKUP($D29,'[1]m glavni turnir žrebna lista'!$A$7:$R$38,3)))</f>
        <v/>
      </c>
      <c r="X18" s="337" t="str">
        <f>PROPER(IF($D29="","",VLOOKUP($D29,'[1]m glavni turnir žrebna lista'!$A$7:$R$38,4)))</f>
        <v/>
      </c>
      <c r="Y18" s="324" t="str">
        <f t="shared" si="0"/>
        <v/>
      </c>
      <c r="Z18" s="324" t="str">
        <f>IF(Y18="","",IF(AND($Q$63=1,U29=U28),30,IF(AND($Q$63=2,U29=U28),15,IF(AND($Q$63=3,U29=U28),10,""))))</f>
        <v/>
      </c>
      <c r="AA18" s="324" t="str">
        <f>IF(Z18="","",IF(AND($Q$63=1,U28=U26,U28=U29),60,IF(AND($Q$63=2,U28=U26,U26=U29),30,IF(AND($Q$63=3,U28=U26,U26=U29),20,""))))</f>
        <v/>
      </c>
      <c r="AB18" s="324" t="str">
        <f>IF(AA18="","",IF(AND($Q$63=1,U29=U28,U26=U28,U29=U30),120,IF(AND($Q$63=2,U29=U28,U26=U28,U29=U30),60,IF(AND($Q$63=3,U29=U26,U26=U28,U29=U30),40,""))))</f>
        <v/>
      </c>
      <c r="AC18" s="324" t="str">
        <f>IF(AB18="","",IF(AND($Q$63=1,$U$29=$U$28,$U$28=$U$26,$U$26=$U$30,$U$30=$U$22),120,IF(AND($Q$63=2,$U$29=$U$28,$U$28=$U$26,$U$26=$U$30,$U$30=$U$22),60,IF(AND($Q$63=3,$U$29=$U$28,$U$28=$U$26,$U$26=$U$30,$U$30=$U$22),40,""))))</f>
        <v/>
      </c>
      <c r="AD18" s="324" t="str">
        <f>IF(AC18="","",IF(AND($Q$63=1,$U$29=$U$28,$U$28=$U$26,$U$26=$U$30,$U$30=$U$22,$U$38=$U$22),120,IF(AND($Q$63=2,$U$29=$U$28,$U$28=$U$26,$U$26=$U$30,$U$30=$U$22,$U$38=$U$22),60,IF(AND($Q$63=3,$U$29=$U$28,$U$28=$U$26,$U$26=$U$30,$U$30=$U$22,$U$38=$U$22),40,""))))</f>
        <v/>
      </c>
      <c r="AE18" s="325">
        <f t="shared" si="1"/>
        <v>0</v>
      </c>
      <c r="AF18" s="262"/>
      <c r="AG18" s="313"/>
      <c r="AH18" s="313"/>
      <c r="AI18" s="313"/>
      <c r="AJ18" s="313"/>
    </row>
    <row r="19" spans="1:36" s="309" customFormat="1" ht="9.6" customHeight="1" x14ac:dyDescent="0.2">
      <c r="A19" s="314">
        <v>7</v>
      </c>
      <c r="B19" s="326" t="str">
        <f>IF($D19="","",VLOOKUP($D19,'[1]m glavni turnir žrebna lista'!$A$7:$R$38,17))</f>
        <v/>
      </c>
      <c r="C19" s="326" t="str">
        <f>IF($D19="","",VLOOKUP($D19,'[1]m glavni turnir žrebna lista'!$A$7:$R$38,2))</f>
        <v/>
      </c>
      <c r="D19" s="300"/>
      <c r="E19" s="327" t="str">
        <f>UPPER(IF($D19="","",VLOOKUP($D19,'[1]m glavni turnir žrebna lista'!$A$7:$R$38,3)))</f>
        <v/>
      </c>
      <c r="F19" s="327" t="str">
        <f>PROPER(IF($D19="","",VLOOKUP($D19,'[1]m glavni turnir žrebna lista'!$A$7:$R$38,4)))</f>
        <v/>
      </c>
      <c r="G19" s="327"/>
      <c r="H19" s="327" t="str">
        <f>IF($D19="","",VLOOKUP($D19,'[1]m glavni turnir žrebna lista'!$A$7:$R$38,5))</f>
        <v/>
      </c>
      <c r="I19" s="301" t="str">
        <f>IF($D19="","",VLOOKUP($D19,'[1]m glavni turnir žrebna lista'!$A$7:$R$38,14))</f>
        <v/>
      </c>
      <c r="J19" s="302"/>
      <c r="K19" s="338"/>
      <c r="L19" s="329"/>
      <c r="M19" s="336"/>
      <c r="N19" s="304"/>
      <c r="O19" s="343"/>
      <c r="P19" s="304"/>
      <c r="Q19" s="305"/>
      <c r="R19" s="308"/>
      <c r="U19" s="256" t="str">
        <f>IF($D19="","",VLOOKUP($D19,'[1]m glavni turnir žrebna lista'!$A$7:$R$38,2))</f>
        <v/>
      </c>
      <c r="V19" s="283">
        <v>13</v>
      </c>
      <c r="W19" s="283" t="str">
        <f>UPPER(IF($D31="","",VLOOKUP($D31,'[1]m glavni turnir žrebna lista'!$A$7:$R$38,3)))</f>
        <v/>
      </c>
      <c r="X19" s="283" t="str">
        <f>PROPER(IF($D31="","",VLOOKUP($D31,'[1]m glavni turnir žrebna lista'!$A$7:$R$38,4)))</f>
        <v/>
      </c>
      <c r="Y19" s="284" t="str">
        <f t="shared" si="0"/>
        <v/>
      </c>
      <c r="Z19" s="284" t="str">
        <f>IF(Y19="","",IF(AND($Q$63=1,U32=U31),30,IF(AND($Q$63=2,U32=U31),15,IF(AND($Q$63=3,U32=U31),10,""))))</f>
        <v/>
      </c>
      <c r="AA19" s="284" t="str">
        <f>IF(Z19="","",IF(AND($Q$63=1,U34=U32,U32=U31),60,IF(AND($Q$63=2,U34=U32,U32=U31),30,IF(AND($Q$63=3,U34=U32,U32=U31),20,""))))</f>
        <v/>
      </c>
      <c r="AB19" s="284" t="str">
        <f>IF(AA19="","",IF(AND($Q$63=1,U31=U32,U32=U34,U30=U34),120,IF(AND($Q$63=2,U31=U32,U32=U34,U30=U34),60,IF(AND($Q$63=3,U31=U32,U32=U34,U30=U34),40,""))))</f>
        <v/>
      </c>
      <c r="AC19" s="284" t="str">
        <f>IF(AB19="","",IF(AND($Q$63=1,$U$31=$U$32,$U$32=$U$34,$U$34=$U$30,$U$30=$U$22),120,IF(AND($Q$63=2,$U$31=$U$32,$U$32=$U$34,$U$34=$U$30,$U$30=$U$22),60,IF(AND($Q$63=3,$U$31=$U$32,$U$32=$U$34,$U$34=$U$30,$U$30=$U$22),40,""))))</f>
        <v/>
      </c>
      <c r="AD19" s="284" t="str">
        <f>IF(AC19="","",IF(AND($Q$63=1,$U$31=$U$32,$U$32=$U$34,$U$34=$U$30,$U$30=$U$22,$U$38=$U$22),120,IF(AND($Q$63=2,$U$31=$U$32,$U$32=$U$34,$U$34=$U$30,$U$30=$U$22,$U$38=$U$22),60,IF(AND($Q$63=3,$U$31=$U$32,$U$32=$U$34,$U$34=$U$30,$U$30=$U$22,$U$38=$U$22),40,""))))</f>
        <v/>
      </c>
      <c r="AE19" s="312">
        <f t="shared" si="1"/>
        <v>0</v>
      </c>
      <c r="AF19" s="262"/>
      <c r="AG19" s="313"/>
      <c r="AH19" s="313"/>
      <c r="AI19" s="313"/>
      <c r="AJ19" s="313"/>
    </row>
    <row r="20" spans="1:36" s="309" customFormat="1" ht="9.6" customHeight="1" x14ac:dyDescent="0.2">
      <c r="A20" s="314"/>
      <c r="B20" s="315"/>
      <c r="C20" s="315"/>
      <c r="D20" s="315"/>
      <c r="E20" s="316"/>
      <c r="F20" s="316"/>
      <c r="G20" s="317"/>
      <c r="H20" s="318" t="s">
        <v>28</v>
      </c>
      <c r="I20" s="319"/>
      <c r="J20" s="320"/>
      <c r="K20" s="346">
        <f>IF(OR(I20="a",I20="as"),I19,IF(OR(I20="b",I20="bs"),I21,))</f>
        <v>0</v>
      </c>
      <c r="L20" s="302"/>
      <c r="M20" s="336"/>
      <c r="N20" s="304"/>
      <c r="O20" s="343"/>
      <c r="P20" s="304"/>
      <c r="Q20" s="305"/>
      <c r="R20" s="308"/>
      <c r="U20" s="256" t="str">
        <f>IF(OR(I20="a",I20="as"),C19,IF(OR(I20="b",I20="bs"),C21,""))</f>
        <v/>
      </c>
      <c r="V20" s="283">
        <v>14</v>
      </c>
      <c r="W20" s="337" t="str">
        <f>UPPER(IF($D33="","",VLOOKUP($D33,'[1]m glavni turnir žrebna lista'!$A$7:$R$38,3)))</f>
        <v/>
      </c>
      <c r="X20" s="337" t="str">
        <f>PROPER(IF($D33="","",VLOOKUP($D33,'[1]m glavni turnir žrebna lista'!$A$7:$R$38,4)))</f>
        <v/>
      </c>
      <c r="Y20" s="324" t="str">
        <f t="shared" si="0"/>
        <v/>
      </c>
      <c r="Z20" s="324" t="str">
        <f>IF(Y20="","",IF(AND($Q$63=1,U33=U32),30,IF(AND($Q$63=2,U33=U32),15,IF(AND($Q$63=3,U33=U32),10,""))))</f>
        <v/>
      </c>
      <c r="AA20" s="324" t="str">
        <f>IF(Z20="","",IF(AND($Q$63=1,U34=U33,U33=U32),60,IF(AND($Q$63=2,U34=U33,U33=U32),30,IF(AND($Q$63=3,U34=U33,U33=U32),20,""))))</f>
        <v/>
      </c>
      <c r="AB20" s="324" t="str">
        <f>IF(AA20="","",IF(AND($Q$63=1,U32=U33,U33=U30,U30=U34),120,IF(AND($Q$63=2,U32=U33,U33=U30,U30=U34),60,IF(AND($Q$63=3,U32=U33,U33=U30,U30=U34),40,""))))</f>
        <v/>
      </c>
      <c r="AC20" s="324" t="str">
        <f>IF(AB20="","",IF(AND($Q$63=1,$U$33=$U$32,$U$32=$U$34,$U$34=$U$30,$U$30=$U$22),120,IF(AND($Q$63=2,$U$33=$U$32,$U$32=$U$34,$U$34=$U$30,$U$30=$U$22),60,IF(AND($Q$63=3,$U$33=$U$32,$U$32=$U$34,$U$34=$U$30,$U$30=$U$22),40,""))))</f>
        <v/>
      </c>
      <c r="AD20" s="324" t="str">
        <f>IF(AC20="","",IF(AND($Q$63=1,$U$33=$U$32,$U$32=$U$34,$U$34=$U$30,$U$30=$U$22,$U$38=$U$22),120,IF(AND($Q$63=2,$U$33=$U$32,$U$32=$U$34,$U$34=$U$30,$U$30=$U$22,$U$38=$U$22),60,IF(AND($Q$63=3,$U$33=$U$32,$U$32=$U$34,$U$34=$U$30,$U$30=$U$22,$U$38=$U$22),40,""))))</f>
        <v/>
      </c>
      <c r="AE20" s="325">
        <f t="shared" si="1"/>
        <v>0</v>
      </c>
      <c r="AF20" s="262"/>
      <c r="AG20" s="313"/>
      <c r="AH20" s="313"/>
      <c r="AI20" s="313"/>
      <c r="AJ20" s="313"/>
    </row>
    <row r="21" spans="1:36" s="309" customFormat="1" ht="9.6" customHeight="1" x14ac:dyDescent="0.2">
      <c r="A21" s="298">
        <v>8</v>
      </c>
      <c r="B21" s="299" t="str">
        <f>IF($D21="","",VLOOKUP($D21,'[1]m glavni turnir žrebna lista'!$A$7:$R$38,17))</f>
        <v/>
      </c>
      <c r="C21" s="299" t="str">
        <f>IF($D21="","",VLOOKUP($D21,'[1]m glavni turnir žrebna lista'!$A$7:$R$38,2))</f>
        <v/>
      </c>
      <c r="D21" s="300"/>
      <c r="E21" s="299" t="str">
        <f>UPPER(IF($D21="","",VLOOKUP($D21,'[1]m glavni turnir žrebna lista'!$A$7:$R$38,3)))</f>
        <v/>
      </c>
      <c r="F21" s="299" t="str">
        <f>PROPER(IF($D21="","",VLOOKUP($D21,'[1]m glavni turnir žrebna lista'!$A$7:$R$38,4)))</f>
        <v/>
      </c>
      <c r="G21" s="299"/>
      <c r="H21" s="299" t="str">
        <f>IF($D21="","",VLOOKUP($D21,'[1]m glavni turnir žrebna lista'!$A$7:$R$38,5))</f>
        <v/>
      </c>
      <c r="I21" s="328" t="str">
        <f>IF($D21="","",VLOOKUP($D21,'[1]m glavni turnir žrebna lista'!$A$7:$R$38,14))</f>
        <v/>
      </c>
      <c r="J21" s="329"/>
      <c r="K21" s="303"/>
      <c r="L21" s="302"/>
      <c r="M21" s="336"/>
      <c r="N21" s="304"/>
      <c r="O21" s="343"/>
      <c r="P21" s="304"/>
      <c r="Q21" s="305"/>
      <c r="R21" s="308"/>
      <c r="U21" s="256" t="str">
        <f>IF($D21="","",VLOOKUP($D21,'[1]m glavni turnir žrebna lista'!$A$7:$R$38,2))</f>
        <v/>
      </c>
      <c r="V21" s="283">
        <v>15</v>
      </c>
      <c r="W21" s="283" t="str">
        <f>UPPER(IF($D35="","",VLOOKUP($D35,'[1]m glavni turnir žrebna lista'!$A$7:$R$38,3)))</f>
        <v/>
      </c>
      <c r="X21" s="283" t="str">
        <f>PROPER(IF($D35="","",VLOOKUP($D35,'[1]m glavni turnir žrebna lista'!$A$7:$R$38,4)))</f>
        <v/>
      </c>
      <c r="Y21" s="284" t="str">
        <f t="shared" si="0"/>
        <v/>
      </c>
      <c r="Z21" s="284" t="str">
        <f>IF(Y21="","",IF(AND($Q$63=1,U36=U35),30,IF(AND($Q$63=2,U36=U35),15,IF(AND($Q$63=3,U36=U35),10,""))))</f>
        <v/>
      </c>
      <c r="AA21" s="284" t="str">
        <f>IF(Z21="","",IF(AND($Q$63=1,U35=U34,U34=U36),60,IF(AND($Q$63=2,U35=U34,U34=U36),30,IF(AND($Q$63=3,U35=U34,U34=U36),20,""))))</f>
        <v/>
      </c>
      <c r="AB21" s="284" t="str">
        <f>IF(AA21="","",IF(AND($Q$63=1,U30=U34,U34=U35,U35=U36),120,IF(AND($Q$63=2,U30=U34,U34=U35,U35=U36),60,IF(AND($Q$63=3,U30=U34,U34=U35,U35=U36),40,""))))</f>
        <v/>
      </c>
      <c r="AC21" s="284" t="str">
        <f>IF(AB21="","",IF(AND($Q$63=1,$U$35=$U$36,$U$36=$U$34,$U$34=$U$30,$U$30=$U$22),120,IF(AND($Q$63=2,$U$35=$U$36,$U$36=$U$34,$U$34=$U$30,$U$30=$U$22),60,IF(AND($Q$63=3,$U$35=$U$36,$U$36=$U$34,$U$34=$U$30,$U$30=$U$22),40,""))))</f>
        <v/>
      </c>
      <c r="AD21" s="284" t="str">
        <f>IF(AC21="","",IF(AND($Q$63=1,$U$35=$U$36,$U$36=$U$34,$U$34=$U$30,$U$30=$U$22,$U$38=$U$22),120,IF(AND($Q$63=2,$U$35=$U$36,$U$36=$U$34,$U$34=$U$30,$U$30=$U$22,$U$38=$U$22),60,IF(AND($Q$63=3,$U$35=$U$36,$U$36=$U$34,$U$34=$U$30,$U$30=$U$22,$U$38=$U$22),40,""))))</f>
        <v/>
      </c>
      <c r="AE21" s="312">
        <f t="shared" si="1"/>
        <v>0</v>
      </c>
      <c r="AF21" s="262"/>
      <c r="AG21" s="313"/>
      <c r="AH21" s="313"/>
      <c r="AI21" s="313"/>
      <c r="AJ21" s="313"/>
    </row>
    <row r="22" spans="1:36" s="309" customFormat="1" ht="9.6" customHeight="1" x14ac:dyDescent="0.2">
      <c r="A22" s="314"/>
      <c r="B22" s="315"/>
      <c r="C22" s="315"/>
      <c r="D22" s="315"/>
      <c r="E22" s="342"/>
      <c r="F22" s="342"/>
      <c r="G22" s="347"/>
      <c r="H22" s="342"/>
      <c r="I22" s="332"/>
      <c r="J22" s="302"/>
      <c r="K22" s="303"/>
      <c r="L22" s="302"/>
      <c r="M22" s="336"/>
      <c r="N22" s="318" t="s">
        <v>28</v>
      </c>
      <c r="O22" s="333" t="s">
        <v>246</v>
      </c>
      <c r="P22" s="320" t="str">
        <f>UPPER(IF(OR(O22="a",O22="as"),N14,IF(OR(O22="b",O22="bs"),N30,)))</f>
        <v>FRECE MATJAŽ</v>
      </c>
      <c r="Q22" s="348">
        <f>IF(OR(O22="a",O22="as"),O14,IF(OR(O22="b",O22="bs"),O30,))</f>
        <v>0</v>
      </c>
      <c r="R22" s="308"/>
      <c r="U22" s="256" t="str">
        <f>IF(OR(O22="a",O22="as"),$U$14,IF(OR(O22="b",O22="bs"),U30,""))</f>
        <v/>
      </c>
      <c r="V22" s="283">
        <v>16</v>
      </c>
      <c r="W22" s="337" t="str">
        <f>UPPER(IF($D37="","",VLOOKUP($D37,'[1]m glavni turnir žrebna lista'!$A$7:$R$38,3)))</f>
        <v/>
      </c>
      <c r="X22" s="337" t="str">
        <f>PROPER(IF($D37="","",VLOOKUP($D37,'[1]m glavni turnir žrebna lista'!$A$7:$R$38,4)))</f>
        <v/>
      </c>
      <c r="Y22" s="324" t="str">
        <f t="shared" si="0"/>
        <v/>
      </c>
      <c r="Z22" s="324" t="str">
        <f>IF(Y22="","",IF(AND($Q$63=1,U37=U36),30,IF(AND($Q$63=2,U37=U36),15,IF(AND($Q$63=3,U37=U36),10,""))))</f>
        <v/>
      </c>
      <c r="AA22" s="324" t="str">
        <f>IF(Z22="","",IF(AND($Q$63=1,U36=U34,U34=U37),60,IF(AND($Q$63=2,U36=U34,U34=U37),30,IF(AND($Q$63=3,U36=U34,U34=U37),20,""))))</f>
        <v/>
      </c>
      <c r="AB22" s="324" t="str">
        <f>IF(AA22="","",IF(AND($Q$63=1,U30=U34,U34=U36,U36=U37),120,IF(AND($Q$63=2,U30=U34,U34=U36,U36=U37),60,IF(AND($Q$63=3,U30=U34,U34=U36,U36=U37),40,""))))</f>
        <v/>
      </c>
      <c r="AC22" s="324" t="str">
        <f>IF(AB22="","",IF(AND($Q$63=1,$U$37=$U$36,$U$36=$U$34,$U$34=$U$30,$U$30=$U$22),120,IF(AND($Q$63=2,$U$37=$U$36,$U$36=$U$34,$U$34=$U$30,$U$30=$U$22),60,IF(AND($Q$63=3,$U$37=$U$36,$U$36=$U$34,$U$34=$U$30,$U$30=$U$22),40,""))))</f>
        <v/>
      </c>
      <c r="AD22" s="324" t="str">
        <f>IF(AC22="","",IF(AND($Q$63=1,$U$37=$U$36,$U$36=$U$34,$U$34=$U$30,$U$30=$U$22,$U$38=$U$22),120,IF(AND($Q$63=2,$U$37=$U$36,$U$36=$U$34,$U$34=$U$30,$U$30=$U$22,$U$38=$U$22),60,IF(AND($Q$63=3,$U$37=$U$36,$U$36=$U$34,$U$34=$U$30,$U$30=$U$22,$U$38=$U$22),40,""))))</f>
        <v/>
      </c>
      <c r="AE22" s="325">
        <f t="shared" si="1"/>
        <v>0</v>
      </c>
      <c r="AF22" s="262"/>
      <c r="AG22" s="313"/>
      <c r="AH22" s="313"/>
      <c r="AI22" s="313"/>
      <c r="AJ22" s="313"/>
    </row>
    <row r="23" spans="1:36" s="309" customFormat="1" ht="9.6" customHeight="1" x14ac:dyDescent="0.2">
      <c r="A23" s="298">
        <v>9</v>
      </c>
      <c r="B23" s="299" t="str">
        <f>IF($D23="","",VLOOKUP($D23,'[1]m glavni turnir žrebna lista'!$A$7:$R$38,17))</f>
        <v/>
      </c>
      <c r="C23" s="299" t="str">
        <f>IF($D23="","",VLOOKUP($D23,'[1]m glavni turnir žrebna lista'!$A$7:$R$38,2))</f>
        <v/>
      </c>
      <c r="D23" s="300"/>
      <c r="E23" s="299" t="s">
        <v>170</v>
      </c>
      <c r="F23" s="299" t="s">
        <v>214</v>
      </c>
      <c r="G23" s="299"/>
      <c r="H23" s="299" t="str">
        <f>IF($D23="","",VLOOKUP($D23,'[1]m glavni turnir žrebna lista'!$A$7:$R$38,5))</f>
        <v/>
      </c>
      <c r="I23" s="301" t="str">
        <f>IF($D23="","",VLOOKUP($D23,'[1]m glavni turnir žrebna lista'!$A$7:$R$38,14))</f>
        <v/>
      </c>
      <c r="J23" s="302"/>
      <c r="K23" s="303"/>
      <c r="L23" s="302"/>
      <c r="M23" s="336"/>
      <c r="N23" s="304"/>
      <c r="O23" s="343"/>
      <c r="P23" s="329" t="s">
        <v>263</v>
      </c>
      <c r="Q23" s="343"/>
      <c r="R23" s="308"/>
      <c r="U23" s="256" t="str">
        <f>IF($D23="","",VLOOKUP($D23,'[1]m glavni turnir žrebna lista'!$A$7:$R$38,2))</f>
        <v/>
      </c>
      <c r="V23" s="283">
        <v>17</v>
      </c>
      <c r="W23" s="283" t="str">
        <f>UPPER(IF($D39="","",VLOOKUP($D39,'[1]m glavni turnir žrebna lista'!$A$7:$R$38,3)))</f>
        <v/>
      </c>
      <c r="X23" s="283" t="str">
        <f>PROPER(IF($D39="","",VLOOKUP($D39,'[1]m glavni turnir žrebna lista'!$A$7:$R$38,4)))</f>
        <v/>
      </c>
      <c r="Y23" s="284" t="str">
        <f t="shared" si="0"/>
        <v/>
      </c>
      <c r="Z23" s="284" t="str">
        <f>IF(Y23="","",IF(AND($Q$63=1,U40=U39),30,IF(AND($Q$63=2,U40=U39),15,IF(AND($Q$63=3,U40=U39),10,""))))</f>
        <v/>
      </c>
      <c r="AA23" s="284" t="str">
        <f>IF(Z23="","",IF(AND($Q$63=1,U39=U40,U40=U42),60,IF(AND($Q$63=2,U39=U40,U40=U42),30,IF(AND($Q$63=3,U39=U40,U40=U42),20,""))))</f>
        <v/>
      </c>
      <c r="AB23" s="284" t="str">
        <f>IF(AA23="","",IF(AND($Q$63=1,U46=U42,U42=U40,U40=U39),120,IF(AND($Q$63=2,U46=U42,U42=U40,U40=U39),60,IF(AND($Q$63=3,U46=U42,U42=U40,U40=U39),40,""))))</f>
        <v/>
      </c>
      <c r="AC23" s="284" t="str">
        <f>IF(AB23="","",IF(AND($Q$63=1,$U$39=$U$40,$U$40=$U$42,$U$42=$U$46,$U$46=$U$54),120,IF(AND($Q$63=2,$U$39=$U$40,$U$40=$U$42,$U$42=$U$46,$U$46=$U$54),60,IF(AND($Q$63=3,$U$39=$U$40,$U$40=$U$42,$U$42=$U$46,$U$46=$U$54),40,""))))</f>
        <v/>
      </c>
      <c r="AD23" s="284" t="str">
        <f>IF(AC23="","",IF(AND($Q$63=1,$U$39=$U$40,$U$40=$U$42,$U$42=$U$46,$U$46=$U$54,$U$38=$U$54),120,IF(AND($Q$63=2,$U$39=$U$40,$U$40=$U$42,$U$42=$U$46,$U$46=$U$54,$U$38=$U$54),60,IF(AND($Q$63=3,$U$39=$U$40,$U$40=$U$42,$U$42=$U$46,$U$46=$U$54,$U$38=$U$54),40,""))))</f>
        <v/>
      </c>
      <c r="AE23" s="312">
        <f t="shared" si="1"/>
        <v>0</v>
      </c>
      <c r="AF23" s="262"/>
      <c r="AG23" s="313"/>
      <c r="AH23" s="313"/>
      <c r="AI23" s="313"/>
      <c r="AJ23" s="313"/>
    </row>
    <row r="24" spans="1:36" s="309" customFormat="1" ht="9.6" customHeight="1" x14ac:dyDescent="0.2">
      <c r="A24" s="314"/>
      <c r="B24" s="315"/>
      <c r="C24" s="315"/>
      <c r="D24" s="315"/>
      <c r="E24" s="316"/>
      <c r="F24" s="316"/>
      <c r="G24" s="317"/>
      <c r="H24" s="318" t="s">
        <v>28</v>
      </c>
      <c r="I24" s="319"/>
      <c r="J24" s="320" t="str">
        <f>UPPER(IF(OR(I24="a",I24="as"),E23,IF(OR(I24="b",I24="bs"),E25,)))</f>
        <v/>
      </c>
      <c r="K24" s="321">
        <f>IF(OR(I24="a",I24="as"),I23,IF(OR(I24="b",I24="bs"),I25,))</f>
        <v>0</v>
      </c>
      <c r="L24" s="302"/>
      <c r="M24" s="336"/>
      <c r="N24" s="304"/>
      <c r="O24" s="343"/>
      <c r="P24" s="304"/>
      <c r="Q24" s="343"/>
      <c r="R24" s="308"/>
      <c r="U24" s="256" t="str">
        <f>IF(OR(I24="a",I24="as"),C23,IF(OR(I24="b",I24="bs"),C25,""))</f>
        <v/>
      </c>
      <c r="V24" s="283">
        <v>18</v>
      </c>
      <c r="W24" s="337" t="str">
        <f>UPPER(IF($D41="","",VLOOKUP($D41,'[1]m glavni turnir žrebna lista'!$A$7:$R$38,3)))</f>
        <v/>
      </c>
      <c r="X24" s="337" t="str">
        <f>PROPER(IF($D41="","",VLOOKUP($D41,'[1]m glavni turnir žrebna lista'!$A$7:$R$38,4)))</f>
        <v/>
      </c>
      <c r="Y24" s="324" t="str">
        <f t="shared" si="0"/>
        <v/>
      </c>
      <c r="Z24" s="324" t="str">
        <f>IF(Y24="","",IF(AND($Q$63=1,U41=U40),30,IF(AND($Q$63=2,U41=U40),15,IF(AND($Q$63=3,U41=U40),10,""))))</f>
        <v/>
      </c>
      <c r="AA24" s="324" t="str">
        <f>IF(Z24="","",IF(AND($Q$63=1,U40=U41,U41=U42),60,IF(AND($Q$63=2,U40=U41,U41=U42),30,IF(AND($Q$63=3,U40=U41,U41=U42),20,""))))</f>
        <v/>
      </c>
      <c r="AB24" s="324" t="str">
        <f>IF(AA24="","",IF(AND($Q$63=1,U46=U42,U42=U40,U40=U41),120,IF(AND($Q$63=2,U46=U42,U42=U40,U40=U41),60,IF(AND($Q$63=3,U46=U42,U42=U40,U41=U40),40,""))))</f>
        <v/>
      </c>
      <c r="AC24" s="324" t="str">
        <f>IF(AB24="","",IF(AND($Q$63=1,$U$41=$U$40,$U$40=$U$42,$U$42=$U$46,$U$46=$U$54),120,IF(AND($Q$63=2,$U$41=$U$40,$U$40=$U$42,$U$42=$U$46,$U$46=$U$54),60,IF(AND($Q$63=3,$U$41=$U$40,$U$40=$U$42,$U$42=$U$46,$U$46=$U$54),40,""))))</f>
        <v/>
      </c>
      <c r="AD24" s="324" t="str">
        <f>IF(AC24="","",IF(AND($Q$63=1,$U$41=$U$40,$U$40=$U$42,$U$42=$U$46,$U$46=$U$54,$U$38=$U$54),120,IF(AND($Q$63=2,$U$41=$U$40,$U$40=$U$42,$U$42=$U$46,$U$46=$U$54,$U$38=$U$54),60,IF(AND($Q$63=3,$U$41=$U$40,$U$40=$U$42,$U$42=$U$46,$U$46=$U$54,$U$38=$U$54),40,""))))</f>
        <v/>
      </c>
      <c r="AE24" s="325">
        <f t="shared" si="1"/>
        <v>0</v>
      </c>
      <c r="AF24" s="262"/>
      <c r="AG24" s="313"/>
      <c r="AH24" s="313"/>
      <c r="AI24" s="313"/>
      <c r="AJ24" s="313"/>
    </row>
    <row r="25" spans="1:36" s="309" customFormat="1" ht="9.6" customHeight="1" x14ac:dyDescent="0.2">
      <c r="A25" s="314">
        <v>10</v>
      </c>
      <c r="B25" s="326" t="str">
        <f>IF($D25="","",VLOOKUP($D25,'[1]m glavni turnir žrebna lista'!$A$7:$R$38,17))</f>
        <v/>
      </c>
      <c r="C25" s="326" t="str">
        <f>IF($D25="","",VLOOKUP($D25,'[1]m glavni turnir žrebna lista'!$A$7:$R$38,2))</f>
        <v/>
      </c>
      <c r="D25" s="300"/>
      <c r="E25" s="327" t="str">
        <f>UPPER(IF($D25="","",VLOOKUP($D25,'[1]m glavni turnir žrebna lista'!$A$7:$R$38,3)))</f>
        <v/>
      </c>
      <c r="F25" s="327" t="str">
        <f>PROPER(IF($D25="","",VLOOKUP($D25,'[1]m glavni turnir žrebna lista'!$A$7:$R$38,4)))</f>
        <v/>
      </c>
      <c r="G25" s="327"/>
      <c r="H25" s="327" t="str">
        <f>IF($D25="","",VLOOKUP($D25,'[1]m glavni turnir žrebna lista'!$A$7:$R$38,5))</f>
        <v/>
      </c>
      <c r="I25" s="328" t="str">
        <f>IF($D25="","",VLOOKUP($D25,'[1]m glavni turnir žrebna lista'!$A$7:$R$38,14))</f>
        <v/>
      </c>
      <c r="J25" s="329"/>
      <c r="K25" s="330"/>
      <c r="L25" s="302"/>
      <c r="M25" s="336"/>
      <c r="N25" s="304"/>
      <c r="O25" s="343"/>
      <c r="P25" s="304"/>
      <c r="Q25" s="343"/>
      <c r="R25" s="308"/>
      <c r="U25" s="256" t="str">
        <f>IF($D25="","",VLOOKUP($D25,'[1]m glavni turnir žrebna lista'!$A$7:$R$38,2))</f>
        <v/>
      </c>
      <c r="V25" s="283">
        <v>19</v>
      </c>
      <c r="W25" s="283" t="str">
        <f>UPPER(IF($D43="","",VLOOKUP($D43,'[1]m glavni turnir žrebna lista'!$A$7:$R$38,3)))</f>
        <v/>
      </c>
      <c r="X25" s="283" t="str">
        <f>PROPER(IF($D43="","",VLOOKUP($D43,'[1]m glavni turnir žrebna lista'!$A$7:$R$38,4)))</f>
        <v/>
      </c>
      <c r="Y25" s="284" t="str">
        <f t="shared" si="0"/>
        <v/>
      </c>
      <c r="Z25" s="284" t="str">
        <f>IF(Y25="","",IF(AND($Q$63=1,U44=U43),30,IF(AND($Q$63=2,U44=U43),15,IF(AND($Q$63=3,U44=U43),10,""))))</f>
        <v/>
      </c>
      <c r="AA25" s="284" t="str">
        <f>IF(Z25="","",IF(AND($Q$63=1,U44=U42,U44=U43),60,IF(AND($Q$63=2,U42=U44,U44=U43),30,IF(AND($Q$63=3,U42=U44,U44=U43),20,""))))</f>
        <v/>
      </c>
      <c r="AB25" s="284" t="str">
        <f>IF(AA25="","",IF(AND($Q$63=1,U46=U42,U42=U44,U44=U43),120,IF(AND($Q$63=2,U46=U42,U42=U44,U44=U43),60,IF(AND($Q$63=3,U46=U42,U42=U44,U44=U43),40,""))))</f>
        <v/>
      </c>
      <c r="AC25" s="284" t="str">
        <f>IF(AB25="","",IF(AND($Q$63=1,$U$43=$U$44,$U$44=$U$42,$U$42=$U$46,$U$46=$U$54),120,IF(AND($Q$63=2,$U$43=$U$44,$U$44=$U$42,$U$42=$U$46,$U$46=$U$54),60,IF(AND($Q$63=3,$U$43=$U$44,$U$44=$U$42,$U$42=$U$46,$U$46=$U$54),40,""))))</f>
        <v/>
      </c>
      <c r="AD25" s="284" t="str">
        <f>IF(AC25="","",IF(AND($Q$63=1,$U$43=$U$44,$U$44=$U$42,$U$42=$U$46,$U$46=$U$54,$U$38=$U$54),120,IF(AND($Q$63=2,$U$43=$U$44,$U$44=$U$42,$U$42=$U$46,$U$46=$U$54,$U$38=$U$54),60,IF(AND($Q$63=3,$U$43=$U$44,$U$44=$U$42,$U$42=$U$46,$U$46=$U$54,$U$38=$U$54),40,""))))</f>
        <v/>
      </c>
      <c r="AE25" s="312">
        <f t="shared" si="1"/>
        <v>0</v>
      </c>
      <c r="AF25" s="262"/>
      <c r="AG25" s="313"/>
      <c r="AH25" s="313"/>
      <c r="AI25" s="313"/>
      <c r="AJ25" s="313"/>
    </row>
    <row r="26" spans="1:36" s="309" customFormat="1" ht="9.6" customHeight="1" x14ac:dyDescent="0.2">
      <c r="A26" s="314"/>
      <c r="B26" s="315"/>
      <c r="C26" s="315"/>
      <c r="D26" s="331"/>
      <c r="E26" s="316"/>
      <c r="F26" s="316"/>
      <c r="G26" s="317"/>
      <c r="H26" s="316"/>
      <c r="I26" s="332"/>
      <c r="J26" s="318" t="s">
        <v>28</v>
      </c>
      <c r="K26" s="333"/>
      <c r="L26" s="320" t="s">
        <v>83</v>
      </c>
      <c r="M26" s="334">
        <f>IF(OR(K26="a",K26="as"),K24,IF(OR(K26="b",K26="bs"),K28,))</f>
        <v>0</v>
      </c>
      <c r="N26" s="304"/>
      <c r="O26" s="343"/>
      <c r="P26" s="304"/>
      <c r="Q26" s="343"/>
      <c r="R26" s="308"/>
      <c r="U26" s="256" t="str">
        <f>IF(OR(K26="a",K26="as"),U24,IF(OR(K26="b",K26="bs"),U28,""))</f>
        <v/>
      </c>
      <c r="V26" s="283">
        <v>20</v>
      </c>
      <c r="W26" s="337" t="str">
        <f>UPPER(IF($D45="","",VLOOKUP($D45,'[1]m glavni turnir žrebna lista'!$A$7:$R$38,3)))</f>
        <v/>
      </c>
      <c r="X26" s="337" t="str">
        <f>PROPER(IF($D45="","",VLOOKUP($D45,'[1]m glavni turnir žrebna lista'!$A$7:$R$38,4)))</f>
        <v/>
      </c>
      <c r="Y26" s="324" t="str">
        <f t="shared" si="0"/>
        <v/>
      </c>
      <c r="Z26" s="324" t="str">
        <f>IF(Y26="","",IF(AND($Q$63=1,U45=U44),30,IF(AND($Q$63=2,U45=U44),15,IF(AND($Q$63=3,U45=U44),10,""))))</f>
        <v/>
      </c>
      <c r="AA26" s="324" t="str">
        <f>IF(Z26="","",IF(AND($Q$63=1,U45=U42,U45=U44),60,IF(AND($Q$63=2,U42=U45,U45=U44),30,IF(AND($Q$63=3,U42=U45,U45=U44),20,""))))</f>
        <v/>
      </c>
      <c r="AB26" s="324" t="str">
        <f>IF(AA26="","",IF(AND($Q$63=1,U46=U42,U42=U44,U45=U44),120,IF(AND($Q$63=2,U46=U42,U42=U44,U45=U44),60,IF(AND($Q$63=3,U46=U42,U42=U44,U45=U44),40,""))))</f>
        <v/>
      </c>
      <c r="AC26" s="324" t="str">
        <f>IF(AB26="","",IF(AND($Q$63=1,$U$45=$U$44,$U$44=$U$42,$U$42=$U$46,$U$46=$U$54),120,IF(AND($Q$63=2,$U$45=$U$44,$U$44=$U$42,$U$42=$U$46,$U$46=$U$54),60,IF(AND($Q$63=3,$U$45=$U$44,$U$44=$U$42,$U$42=$U$46,$U$46=$U$54),40,""))))</f>
        <v/>
      </c>
      <c r="AD26" s="324" t="str">
        <f>IF(AC26="","",IF(AND($Q$63=1,$U$45=$U$44,$U$44=$U$42,$U$42=$U$46,$U$46=$U$54,$U$38=$U$54),120,IF(AND($Q$63=2,$U$45=$U$44,$U$44=$U$42,$U$42=$U$46,$U$46=$U$54,$U$38=$U$54),60,IF(AND($Q$63=3,$U$45=$U$44,$U$44=$U$42,$U$42=$U$46,$U$46=$U$54,$U$38=$U$54),40,""))))</f>
        <v/>
      </c>
      <c r="AE26" s="325">
        <f t="shared" si="1"/>
        <v>0</v>
      </c>
      <c r="AF26" s="262"/>
      <c r="AG26" s="313"/>
      <c r="AH26" s="313"/>
      <c r="AI26" s="313"/>
      <c r="AJ26" s="313"/>
    </row>
    <row r="27" spans="1:36" s="309" customFormat="1" ht="9.6" customHeight="1" x14ac:dyDescent="0.2">
      <c r="A27" s="314">
        <v>11</v>
      </c>
      <c r="B27" s="326" t="str">
        <f>IF($D27="","",VLOOKUP($D27,'[1]m glavni turnir žrebna lista'!$A$7:$R$38,17))</f>
        <v/>
      </c>
      <c r="C27" s="326" t="str">
        <f>IF($D27="","",VLOOKUP($D27,'[1]m glavni turnir žrebna lista'!$A$7:$R$38,2))</f>
        <v/>
      </c>
      <c r="D27" s="300"/>
      <c r="E27" s="327" t="str">
        <f>UPPER(IF($D27="","",VLOOKUP($D27,'[1]m glavni turnir žrebna lista'!$A$7:$R$38,3)))</f>
        <v/>
      </c>
      <c r="F27" s="327" t="str">
        <f>PROPER(IF($D27="","",VLOOKUP($D27,'[1]m glavni turnir žrebna lista'!$A$7:$R$38,4)))</f>
        <v/>
      </c>
      <c r="G27" s="327"/>
      <c r="H27" s="327" t="str">
        <f>IF($D27="","",VLOOKUP($D27,'[1]m glavni turnir žrebna lista'!$A$7:$R$38,5))</f>
        <v/>
      </c>
      <c r="I27" s="301" t="str">
        <f>IF($D27="","",VLOOKUP($D27,'[1]m glavni turnir žrebna lista'!$A$7:$R$38,14))</f>
        <v/>
      </c>
      <c r="J27" s="302"/>
      <c r="K27" s="338"/>
      <c r="L27" s="329"/>
      <c r="M27" s="339"/>
      <c r="N27" s="304"/>
      <c r="O27" s="343"/>
      <c r="P27" s="304"/>
      <c r="Q27" s="343"/>
      <c r="R27" s="308"/>
      <c r="U27" s="256" t="str">
        <f>IF($D27="","",VLOOKUP($D27,'[1]m glavni turnir žrebna lista'!$A$7:$R$38,2))</f>
        <v/>
      </c>
      <c r="V27" s="283">
        <v>21</v>
      </c>
      <c r="W27" s="283" t="str">
        <f>UPPER(IF($D47="","",VLOOKUP($D47,'[1]m glavni turnir žrebna lista'!$A$7:$R$38,3)))</f>
        <v/>
      </c>
      <c r="X27" s="283" t="str">
        <f>PROPER(IF($D47="","",VLOOKUP($D47,'[1]m glavni turnir žrebna lista'!$A$7:$R$38,4)))</f>
        <v/>
      </c>
      <c r="Y27" s="284" t="str">
        <f t="shared" si="0"/>
        <v/>
      </c>
      <c r="Z27" s="284" t="str">
        <f>IF(Y27="","",IF(AND($Q$63=1,U48=U47),30,IF(AND($Q$63=2,U48=U47),15,IF(AND($Q$63=3,U48=U47),10,""))))</f>
        <v/>
      </c>
      <c r="AA27" s="284" t="str">
        <f>IF(Z27="","",IF(AND($Q$63=1,U50=U48,U48=U47),60,IF(AND($Q$63=2,U50=U48,U48=U47),30,IF(AND($Q$63=3,U50=U48,U48=U47),20,""))))</f>
        <v/>
      </c>
      <c r="AB27" s="284" t="str">
        <f>IF(AA27="","",IF(AND($Q$63=1,U46=U50,U50=U48,U48=U47),120,IF(AND($Q$63=2,U46=U50,U50=U48,U48=U47),60,IF(AND($Q$63=3,U46=U50,U50=U48,U48=U47),40,""))))</f>
        <v/>
      </c>
      <c r="AC27" s="284" t="str">
        <f>IF(AB27="","",IF(AND($Q$63=1,$U$47=$U$48,$U$48=$U$50,$U$50=$U$46,$U$46=$U$54),120,IF(AND($Q$63=2,$U$47=$U$48,$U$48=$U$50,$U$50=$U$46,$U$46=$U$54),60,IF(AND($Q$63=3,$U$47=$U$48,$U$48=$U$50,$U$50=$U$46,$U$46=$U$54),40,""))))</f>
        <v/>
      </c>
      <c r="AD27" s="284" t="str">
        <f>IF(AC27="","",IF(AND($Q$63=1,$U$47=$U$48,$U$48=$U$50,$U$50=$U$46,$U$46=$U$54,$U$38=$U$54),120,IF(AND($Q$63=2,$U$47=$U$48,$U$48=$U$50,$U$50=$U$46,$U$46=$U$54,$U$38=$U$54),60,IF(AND($Q$63=3,$U$47=$U$48,$U$48=$U$50,$U$50=$U$46,$U$46=$U$54,$U$38=$U$54),40,""))))</f>
        <v/>
      </c>
      <c r="AE27" s="312">
        <f t="shared" si="1"/>
        <v>0</v>
      </c>
      <c r="AF27" s="262"/>
      <c r="AG27" s="313"/>
      <c r="AH27" s="313"/>
      <c r="AI27" s="313"/>
      <c r="AJ27" s="313"/>
    </row>
    <row r="28" spans="1:36" s="309" customFormat="1" ht="9.6" customHeight="1" x14ac:dyDescent="0.2">
      <c r="A28" s="349"/>
      <c r="B28" s="315"/>
      <c r="C28" s="315"/>
      <c r="D28" s="331"/>
      <c r="E28" s="316"/>
      <c r="F28" s="316"/>
      <c r="G28" s="317"/>
      <c r="H28" s="318" t="s">
        <v>28</v>
      </c>
      <c r="I28" s="319"/>
      <c r="J28" s="320" t="str">
        <f>UPPER(IF(OR(I28="a",I28="as"),E27,IF(OR(I28="b",I28="bs"),E29,)))</f>
        <v/>
      </c>
      <c r="K28" s="340">
        <f>IF(OR(I28="a",I28="as"),I27,IF(OR(I28="b",I28="bs"),I29,))</f>
        <v>0</v>
      </c>
      <c r="L28" s="302"/>
      <c r="M28" s="339"/>
      <c r="N28" s="304"/>
      <c r="O28" s="343"/>
      <c r="P28" s="304"/>
      <c r="Q28" s="343"/>
      <c r="R28" s="308"/>
      <c r="U28" s="256" t="str">
        <f>IF(OR(I28="a",I28="as"),C27,IF(OR(I28="b",I28="bs"),C29,""))</f>
        <v/>
      </c>
      <c r="V28" s="283">
        <v>22</v>
      </c>
      <c r="W28" s="337" t="str">
        <f>UPPER(IF($D49="","",VLOOKUP($D49,'[1]m glavni turnir žrebna lista'!$A$7:$R$38,3)))</f>
        <v/>
      </c>
      <c r="X28" s="337" t="str">
        <f>PROPER(IF($D49="","",VLOOKUP($D49,'[1]m glavni turnir žrebna lista'!$A$7:$R$38,4)))</f>
        <v/>
      </c>
      <c r="Y28" s="324" t="str">
        <f t="shared" si="0"/>
        <v/>
      </c>
      <c r="Z28" s="324" t="str">
        <f>IF(Y28="","",IF(AND($Q$63=1,U49=U48),30,IF(AND($Q$63=2,U49=U48),15,IF(AND($Q$63=3,U49=U48),10,""))))</f>
        <v/>
      </c>
      <c r="AA28" s="324" t="str">
        <f>IF(Z28="","",IF(AND($Q$63=1,U50=U49,U49=U48),60,IF(AND($Q$63=2,U50=U49,U49=U48),30,IF(AND($Q$63=3,U50=U49,U49=U48),20,""))))</f>
        <v/>
      </c>
      <c r="AB28" s="324" t="str">
        <f>IF(AA28="","",IF(AND($Q$63=1,U46=U50,U50=U48,U49=U48),120,IF(AND($Q$63=2,U46=U50,U50=U48,U48=U49),60,IF(AND($Q$63=3,U46=U50,U50=U48,U49=U48),40,""))))</f>
        <v/>
      </c>
      <c r="AC28" s="324" t="str">
        <f>IF(AB28="","",IF(AND($Q$63=1,$U$49=$U$48,$U$48=$U$50,$U$50=$U$46,$U$46=$U$54),120,IF(AND($Q$63=2,$U$49=$U$48,$U$48=$U$50,$U$50=$U$46,$U$46=$U$54),60,IF(AND($Q$63=3,$U$49=$U$48,$U$48=$U$50,$U$50=$U$46,$U$46=$U$54),40,""))))</f>
        <v/>
      </c>
      <c r="AD28" s="324" t="str">
        <f>IF(AC28="","",IF(AND($Q$63=1,$U$49=$U$48,$U$48=$U$50,$U$50=$U$46,$U$46=$U$54,$U$38=$U$54),120,IF(AND($Q$63=2,$U$49=$U$48,$U$48=$U$50,$U$50=$U$46,$U$46=$U$54,$U$38=$U$54),60,IF(AND($Q$63=3,$U$49=$U$48,$U$48=$U$50,$U$50=$U$46,$U$46=$U$54,$U$38=$U$54),40,""))))</f>
        <v/>
      </c>
      <c r="AE28" s="325">
        <f t="shared" si="1"/>
        <v>0</v>
      </c>
      <c r="AF28" s="262"/>
      <c r="AG28" s="313"/>
      <c r="AH28" s="313"/>
      <c r="AI28" s="313"/>
      <c r="AJ28" s="313"/>
    </row>
    <row r="29" spans="1:36" s="309" customFormat="1" ht="9.6" customHeight="1" x14ac:dyDescent="0.2">
      <c r="A29" s="314">
        <v>12</v>
      </c>
      <c r="B29" s="326" t="str">
        <f>IF($D29="","",VLOOKUP($D29,'[1]m glavni turnir žrebna lista'!$A$7:$R$38,17))</f>
        <v/>
      </c>
      <c r="C29" s="326" t="str">
        <f>IF($D29="","",VLOOKUP($D29,'[1]m glavni turnir žrebna lista'!$A$7:$R$38,2))</f>
        <v/>
      </c>
      <c r="D29" s="300"/>
      <c r="E29" s="327" t="str">
        <f>UPPER(IF($D29="","",VLOOKUP($D29,'[1]m glavni turnir žrebna lista'!$A$7:$R$38,3)))</f>
        <v/>
      </c>
      <c r="F29" s="327" t="str">
        <f>PROPER(IF($D29="","",VLOOKUP($D29,'[1]m glavni turnir žrebna lista'!$A$7:$R$38,4)))</f>
        <v/>
      </c>
      <c r="G29" s="327"/>
      <c r="H29" s="327" t="str">
        <f>IF($D29="","",VLOOKUP($D29,'[1]m glavni turnir žrebna lista'!$A$7:$R$38,5))</f>
        <v/>
      </c>
      <c r="I29" s="328" t="str">
        <f>IF($D29="","",VLOOKUP($D29,'[1]m glavni turnir žrebna lista'!$A$7:$R$38,14))</f>
        <v/>
      </c>
      <c r="J29" s="329"/>
      <c r="K29" s="303">
        <f>IF(OR(I29="a",I29="as"),I28,IF(OR(I29="b",I29="bs"),I30,))</f>
        <v>0</v>
      </c>
      <c r="L29" s="302"/>
      <c r="M29" s="339"/>
      <c r="N29" s="304"/>
      <c r="O29" s="343"/>
      <c r="P29" s="304"/>
      <c r="Q29" s="343"/>
      <c r="R29" s="308"/>
      <c r="U29" s="256" t="str">
        <f>IF($D29="","",VLOOKUP($D29,'[1]m glavni turnir žrebna lista'!$A$7:$R$38,2))</f>
        <v/>
      </c>
      <c r="V29" s="283">
        <v>23</v>
      </c>
      <c r="W29" s="283" t="str">
        <f>UPPER(IF($D51="","",VLOOKUP($D51,'[1]m glavni turnir žrebna lista'!$A$7:$R$38,3)))</f>
        <v/>
      </c>
      <c r="X29" s="283" t="str">
        <f>PROPER(IF($D51="","",VLOOKUP($D51,'[1]m glavni turnir žrebna lista'!$A$7:$R$38,4)))</f>
        <v/>
      </c>
      <c r="Y29" s="284" t="str">
        <f t="shared" si="0"/>
        <v/>
      </c>
      <c r="Z29" s="284" t="str">
        <f>IF(Y29="","",IF(AND($Q$63=1,U52=U51),30,IF(AND($Q$63=2,U52=U51),15,IF(AND($Q$63=3,U52=U51),10,""))))</f>
        <v/>
      </c>
      <c r="AA29" s="284" t="str">
        <f>IF(Z29="","",IF(AND($Q$63=1,U51=U50,U50=U52),60,IF(AND($Q$63=2,U51=U50,U50=U52),30,IF(AND($Q$63=3,U51=U50,U50=U52),20,""))))</f>
        <v/>
      </c>
      <c r="AB29" s="284" t="str">
        <f>IF(AA29="","",IF(AND($Q$63=1,U46=U50,U50=U52,U52=U51),120,IF(AND($Q$63=2,U46=U50,U50=U52,U52=U51),60,IF(AND($Q$63=3,U46=U50,U50=U52,U52=U51),40,""))))</f>
        <v/>
      </c>
      <c r="AC29" s="284" t="str">
        <f>IF(AB29="","",IF(AND($Q$63=1,$U$51=$U$52,$U$52=$U$50,$U$50=$U$46,$U$46=$U$54),120,IF(AND($Q$63=2,$U$51=$U$52,$U$52=$U$50,$U$50=$U$46,$U$46=$U$54),60,IF(AND($Q$63=3,$U$51=$U$52,$U$52=$U$50,$U$50=$U$46,$U$46=$U$54),40,""))))</f>
        <v/>
      </c>
      <c r="AD29" s="284" t="str">
        <f>IF(AC29="","",IF(AND($Q$63=1,$U$51=$U$52,$U$52=$U$50,$U$50=$U$46,$U$46=$U$54,$U$38=$U$54),120,IF(AND($Q$63=2,$U$51=$U$52,$U$52=$U$50,$U$50=$U$46,$U$46=$U$54,$U$38=$U$54),60,IF(AND($Q$63=3,$U$51=$U$52,$U$52=$U$50,$U$50=$U$46,$U$46=$U$54,$U$38=$U$54),40,""))))</f>
        <v/>
      </c>
      <c r="AE29" s="312">
        <f t="shared" si="1"/>
        <v>0</v>
      </c>
      <c r="AF29" s="262"/>
      <c r="AG29" s="313"/>
      <c r="AH29" s="313"/>
      <c r="AI29" s="313"/>
      <c r="AJ29" s="313"/>
    </row>
    <row r="30" spans="1:36" s="309" customFormat="1" ht="9.6" customHeight="1" x14ac:dyDescent="0.2">
      <c r="A30" s="314"/>
      <c r="B30" s="315"/>
      <c r="C30" s="315"/>
      <c r="D30" s="331"/>
      <c r="E30" s="302"/>
      <c r="F30" s="302"/>
      <c r="G30" s="341"/>
      <c r="H30" s="342"/>
      <c r="I30" s="332"/>
      <c r="J30" s="302"/>
      <c r="K30" s="303"/>
      <c r="L30" s="318" t="s">
        <v>28</v>
      </c>
      <c r="M30" s="333" t="s">
        <v>245</v>
      </c>
      <c r="N30" s="320" t="str">
        <f>UPPER(IF(OR(M30="a",M30="as"),L26,IF(OR(M30="b",M30="bs"),L34,)))</f>
        <v>PODGORNIK BRANE</v>
      </c>
      <c r="O30" s="350">
        <f>IF(OR(M30="a",M30="as"),M26,IF(OR(M30="b",M30="bs"),M34,))</f>
        <v>0</v>
      </c>
      <c r="P30" s="304"/>
      <c r="Q30" s="343"/>
      <c r="R30" s="308"/>
      <c r="U30" s="256" t="str">
        <f>IF(OR(M30="a",M30="as"),U26,IF(OR(M30="b",M30="bs"),U34,""))</f>
        <v/>
      </c>
      <c r="V30" s="283">
        <v>24</v>
      </c>
      <c r="W30" s="337" t="str">
        <f>UPPER(IF($D53="","",VLOOKUP($D53,'[1]m glavni turnir žrebna lista'!$A$7:$R$38,3)))</f>
        <v/>
      </c>
      <c r="X30" s="337" t="str">
        <f>PROPER(IF($D53="","",VLOOKUP($D53,'[1]m glavni turnir žrebna lista'!$A$7:$R$38,4)))</f>
        <v/>
      </c>
      <c r="Y30" s="324" t="str">
        <f t="shared" si="0"/>
        <v/>
      </c>
      <c r="Z30" s="324" t="str">
        <f>IF(Y30="","",IF(AND($Q$63=1,U53=U52),30,IF(AND($Q$63=2,U53=U52),15,IF(AND($Q$63=3,U53=U52),10,""))))</f>
        <v/>
      </c>
      <c r="AA30" s="324" t="str">
        <f>IF(Z30="","",IF(AND($Q$63=1,U52=U50,U52=U53),60,IF(AND($Q$63=2,U52=U50,U52=U53),30,IF(AND($Q$63=3,U52=U50,U52=U53),20,""))))</f>
        <v/>
      </c>
      <c r="AB30" s="324" t="str">
        <f>IF(AA30="","",IF(AND($Q$63=1,U46=U50,U50=U52,U53=U52),120,IF(AND($Q$63=2,U46=U50,U50=U52,U53=U52),60,IF(AND($Q$63=3,U46=U50,U50=U52,U53=U52),40,""))))</f>
        <v/>
      </c>
      <c r="AC30" s="324" t="str">
        <f>IF(AB30="","",IF(AND($Q$63=1,$U$53=$U$52,$U$52=$U$50,$U$50=$U$46,$U$46=$U$54),120,IF(AND($Q$63=2,$U$53=$U$52,$U$52=$U$50,$U$50=$U$46,$U$46=$U$54),60,IF(AND($Q$63=3,$U$53=$U$52,$U$52=$U$50,$U$50=$U$46,$U$46=$U$54),40,""))))</f>
        <v/>
      </c>
      <c r="AD30" s="324" t="str">
        <f>IF(AC30="","",IF(AND($Q$63=1,$U$53=$U$52,$U$52=$U$50,$U$50=$U$46,$U$46=$U$54,$U$38=$U$54),120,IF(AND($Q$63=2,$U$53=$U$52,$U$52=$U$50,$U$50=$U$46,$U$46=$U$54,$U$38=$U$54),60,IF(AND($Q$63=3,$U$53=$U$52,$U$52=$U$50,$U$50=$U$46,$U$46=$U$54,$U$38=$U$54),40,""))))</f>
        <v/>
      </c>
      <c r="AE30" s="325">
        <f t="shared" si="1"/>
        <v>0</v>
      </c>
      <c r="AF30" s="262"/>
      <c r="AG30" s="313"/>
      <c r="AH30" s="313"/>
      <c r="AI30" s="313"/>
      <c r="AJ30" s="313"/>
    </row>
    <row r="31" spans="1:36" s="309" customFormat="1" ht="9.6" customHeight="1" x14ac:dyDescent="0.2">
      <c r="A31" s="314">
        <v>13</v>
      </c>
      <c r="B31" s="326" t="str">
        <f>IF($D31="","",VLOOKUP($D31,'[1]m glavni turnir žrebna lista'!$A$7:$R$38,17))</f>
        <v/>
      </c>
      <c r="C31" s="326" t="str">
        <f>IF($D31="","",VLOOKUP($D31,'[1]m glavni turnir žrebna lista'!$A$7:$R$38,2))</f>
        <v/>
      </c>
      <c r="D31" s="300"/>
      <c r="E31" s="327" t="str">
        <f>UPPER(IF($D31="","",VLOOKUP($D31,'[1]m glavni turnir žrebna lista'!$A$7:$R$38,3)))</f>
        <v/>
      </c>
      <c r="F31" s="327" t="str">
        <f>PROPER(IF($D31="","",VLOOKUP($D31,'[1]m glavni turnir žrebna lista'!$A$7:$R$38,4)))</f>
        <v/>
      </c>
      <c r="G31" s="327"/>
      <c r="H31" s="327" t="str">
        <f>IF($D31="","",VLOOKUP($D31,'[1]m glavni turnir žrebna lista'!$A$7:$R$38,5))</f>
        <v/>
      </c>
      <c r="I31" s="301" t="str">
        <f>IF($D31="","",VLOOKUP($D31,'[1]m glavni turnir žrebna lista'!$A$7:$R$38,14))</f>
        <v/>
      </c>
      <c r="J31" s="302"/>
      <c r="K31" s="303"/>
      <c r="L31" s="302"/>
      <c r="M31" s="339"/>
      <c r="N31" s="329" t="s">
        <v>247</v>
      </c>
      <c r="O31" s="305"/>
      <c r="P31" s="304"/>
      <c r="Q31" s="343"/>
      <c r="R31" s="308"/>
      <c r="U31" s="256" t="str">
        <f>IF($D31="","",VLOOKUP($D31,'[1]m glavni turnir žrebna lista'!$A$7:$R$38,2))</f>
        <v/>
      </c>
      <c r="V31" s="283">
        <v>25</v>
      </c>
      <c r="W31" s="283" t="str">
        <f>UPPER(IF($D55="","",VLOOKUP($D55,'[1]m glavni turnir žrebna lista'!$A$7:$R$38,3)))</f>
        <v/>
      </c>
      <c r="X31" s="283" t="str">
        <f>PROPER(IF($D55="","",VLOOKUP($D55,'[1]m glavni turnir žrebna lista'!$A$7:$R$38,4)))</f>
        <v/>
      </c>
      <c r="Y31" s="284" t="str">
        <f t="shared" si="0"/>
        <v/>
      </c>
      <c r="Z31" s="284" t="str">
        <f>IF(Y31="","",IF(AND($Q$63=1,U56=U55),30,IF(AND($Q$63=2,U56=U55),15,IF(AND($Q$63=3,U56=U55),10,""))))</f>
        <v/>
      </c>
      <c r="AA31" s="284" t="str">
        <f>IF(Z31="","",IF(AND($Q$63=1,U55=U56,U56=U58),60,IF(AND($Q$63=2,U55=U56,U56=U58),30,IF(AND($Q$63=3,U55=U56,U56=U58),20,""))))</f>
        <v/>
      </c>
      <c r="AB31" s="284" t="str">
        <f>IF(AA31="","",IF(AND($Q$63=1,U62=U58,U58=U56,U56=U55),120,IF(AND($Q$63=2,U62=U58,U58=U56,U56=U55),60,IF(AND($Q$63=3,U62=U58,U58=U56,U56=U55),40,""))))</f>
        <v/>
      </c>
      <c r="AC31" s="284" t="str">
        <f>IF(AB31="","",IF(AND($Q$63=1,$U$55=$U$56,$U$56=$U$58,$U$58=$U$62,$U$62=$U$54),120,IF(AND($Q$63=2,$U$55=$U$56,$U$56=$U$58,$U$58=$U$62,$U$62=$U$54),60,IF(AND($Q$63=3,$U$55=$U$56,$U$56=$U$58,$U$58=$U$62,$U$62=$U$54),40,""))))</f>
        <v/>
      </c>
      <c r="AD31" s="284" t="str">
        <f>IF(AC31="","",IF(AND($Q$63=1,$U$55=$U$56,$U$56=$U$58,$U$58=$U$62,$U$62=$U$54,$U$38=$U$54),120,IF(AND($Q$63=2,$U$55=$U$56,$U$56=$U$58,$U$58=$U$62,$U$62=$U$54,$U$38=$U$54),60,IF(AND($Q$63=3,$U$55=$U$56,$U$56=$U$58,$U$58=$U$62,$U$62=$U$54,$U$38=$U$54),40,""))))</f>
        <v/>
      </c>
      <c r="AE31" s="312">
        <f t="shared" si="1"/>
        <v>0</v>
      </c>
      <c r="AF31" s="262"/>
      <c r="AG31" s="313"/>
      <c r="AH31" s="313"/>
      <c r="AI31" s="313"/>
      <c r="AJ31" s="313"/>
    </row>
    <row r="32" spans="1:36" s="309" customFormat="1" ht="9.6" customHeight="1" x14ac:dyDescent="0.2">
      <c r="A32" s="314"/>
      <c r="B32" s="315"/>
      <c r="C32" s="315"/>
      <c r="D32" s="331"/>
      <c r="E32" s="316"/>
      <c r="F32" s="316"/>
      <c r="G32" s="317"/>
      <c r="H32" s="318" t="s">
        <v>28</v>
      </c>
      <c r="I32" s="319"/>
      <c r="J32" s="320" t="str">
        <f>UPPER(IF(OR(I32="a",I32="as"),E31,IF(OR(I32="b",I32="bs"),E33,)))</f>
        <v/>
      </c>
      <c r="K32" s="321">
        <f>IF(OR(I32="a",I32="as"),I31,IF(OR(I32="b",I32="bs"),I33,))</f>
        <v>0</v>
      </c>
      <c r="L32" s="302"/>
      <c r="M32" s="339"/>
      <c r="N32" s="304"/>
      <c r="O32" s="305"/>
      <c r="P32" s="304"/>
      <c r="Q32" s="343"/>
      <c r="R32" s="308"/>
      <c r="U32" s="256" t="str">
        <f>IF(OR(I32="a",I32="as"),C31,IF(OR(I32="b",I32="bs"),C33,""))</f>
        <v/>
      </c>
      <c r="V32" s="283">
        <v>26</v>
      </c>
      <c r="W32" s="337" t="str">
        <f>UPPER(IF($D57="","",VLOOKUP($D57,'[1]m glavni turnir žrebna lista'!$A$7:$R$38,3)))</f>
        <v/>
      </c>
      <c r="X32" s="337" t="str">
        <f>PROPER(IF($D57="","",VLOOKUP($D57,'[1]m glavni turnir žrebna lista'!$A$7:$R$38,4)))</f>
        <v/>
      </c>
      <c r="Y32" s="324" t="str">
        <f t="shared" si="0"/>
        <v/>
      </c>
      <c r="Z32" s="324" t="str">
        <f>IF(Y32="","",IF(AND($Q$63=1,U57=U56),30,IF(AND($Q$63=2,U57=U56),15,IF(AND($Q$63=3,U57=U56),10,""))))</f>
        <v/>
      </c>
      <c r="AA32" s="324" t="str">
        <f>IF(Z32="","",IF(AND($Q$63=1,U56=U57,U57=U58),60,IF(AND($Q$63=2,U56=U57,U57=U58),30,IF(AND($Q$63=3,U56=U57,U57=U58),20,""))))</f>
        <v/>
      </c>
      <c r="AB32" s="324" t="str">
        <f>IF(AA32="","",IF(AND($Q$63=1,U62=U58,U58=U56,U56=U57),120,IF(AND($Q$63=2,U62=U58,U58=U56,U56=U57),60,IF(AND($Q$63=3,U62=U58,U58=U56,U56=U57),40,""))))</f>
        <v/>
      </c>
      <c r="AC32" s="324" t="str">
        <f>IF(AB32="","",IF(AND($Q$63=1,$U$57=$U$56,$U$56=$U$58,$U$58=$U$62,$U$62=$U$54),120,IF(AND($Q$63=2,$U$57=$U$56,$U$56=$U$58,$U$58=$U$62,$U$62=$U$54),60,IF(AND($Q$63=3,$U$57=$U$56,$U$56=$U$58,$U$58=$U$62,$U$62=$U$54),40,""))))</f>
        <v/>
      </c>
      <c r="AD32" s="324" t="str">
        <f>IF(AC32="","",IF(AND($Q$63=1,$U$57=$U$56,$U$56=$U$58,$U$58=$U$62,$U$62=$U$54,$U$38=$U$54),120,IF(AND($Q$63=2,$U$57=$U$56,$U$56=$U$58,$U$58=$U$62,$U$62=$U$54,$U$38=$U$54),60,IF(AND($Q$63=3,$U$57=$U$56,$U$56=$U$58,$U$58=$U$62,$U$62=$U$54,$U$38=$U$54),40,""))))</f>
        <v/>
      </c>
      <c r="AE32" s="325">
        <f t="shared" si="1"/>
        <v>0</v>
      </c>
      <c r="AF32" s="262"/>
      <c r="AG32" s="313"/>
      <c r="AH32" s="313"/>
      <c r="AI32" s="313"/>
      <c r="AJ32" s="313"/>
    </row>
    <row r="33" spans="1:36" s="309" customFormat="1" ht="9.6" customHeight="1" x14ac:dyDescent="0.2">
      <c r="A33" s="314">
        <v>14</v>
      </c>
      <c r="B33" s="326" t="str">
        <f>IF($D33="","",VLOOKUP($D33,'[1]m glavni turnir žrebna lista'!$A$7:$R$38,17))</f>
        <v/>
      </c>
      <c r="C33" s="326" t="str">
        <f>IF($D33="","",VLOOKUP($D33,'[1]m glavni turnir žrebna lista'!$A$7:$R$38,2))</f>
        <v/>
      </c>
      <c r="D33" s="300"/>
      <c r="E33" s="327" t="str">
        <f>UPPER(IF($D33="","",VLOOKUP($D33,'[1]m glavni turnir žrebna lista'!$A$7:$R$38,3)))</f>
        <v/>
      </c>
      <c r="F33" s="327" t="str">
        <f>PROPER(IF($D33="","",VLOOKUP($D33,'[1]m glavni turnir žrebna lista'!$A$7:$R$38,4)))</f>
        <v/>
      </c>
      <c r="G33" s="327"/>
      <c r="H33" s="327" t="str">
        <f>IF($D33="","",VLOOKUP($D33,'[1]m glavni turnir žrebna lista'!$A$7:$R$38,5))</f>
        <v/>
      </c>
      <c r="I33" s="328" t="str">
        <f>IF($D33="","",VLOOKUP($D33,'[1]m glavni turnir žrebna lista'!$A$7:$R$38,14))</f>
        <v/>
      </c>
      <c r="J33" s="329"/>
      <c r="K33" s="330"/>
      <c r="L33" s="302"/>
      <c r="M33" s="339"/>
      <c r="N33" s="304"/>
      <c r="O33" s="305"/>
      <c r="P33" s="304"/>
      <c r="Q33" s="343"/>
      <c r="R33" s="308"/>
      <c r="U33" s="256" t="str">
        <f>IF($D33="","",VLOOKUP($D33,'[1]m glavni turnir žrebna lista'!$A$7:$R$38,2))</f>
        <v/>
      </c>
      <c r="V33" s="283">
        <v>27</v>
      </c>
      <c r="W33" s="283" t="str">
        <f>UPPER(IF($D59="","",VLOOKUP($D59,'[1]m glavni turnir žrebna lista'!$A$7:$R$38,3)))</f>
        <v/>
      </c>
      <c r="X33" s="283" t="str">
        <f>PROPER(IF($D59="","",VLOOKUP($D59,'[1]m glavni turnir žrebna lista'!$A$7:$R$38,4)))</f>
        <v/>
      </c>
      <c r="Y33" s="284" t="str">
        <f t="shared" si="0"/>
        <v/>
      </c>
      <c r="Z33" s="284" t="str">
        <f>IF(Y33="","",IF(AND($Q$63=1,U60=U59),30,IF(AND($Q$63=2,U60=U59),15,IF(AND($Q$63=3,U60=U59),10,""))))</f>
        <v/>
      </c>
      <c r="AA33" s="284" t="str">
        <f>IF(Z33="","",IF(AND($Q$63=1,U60=U58,U58=U59),60,IF(AND($Q$63=2,U60=U58,U58=U59),30,IF(AND($Q$63=3,U60=U58,U58=U59),20,""))))</f>
        <v/>
      </c>
      <c r="AB33" s="284" t="str">
        <f>IF(AA33="","",IF(AND($Q$63=1,U62=U58,U58=U60,U60=U59),120,IF(AND($Q$63=2,U62=U58,U58=U60,U60=U59),60,IF(AND($Q$63=3,U62=U58,U58=U60,U60=U59),40,""))))</f>
        <v/>
      </c>
      <c r="AC33" s="284" t="str">
        <f>IF(AB33="","",IF(AND($Q$63=1,$U$59=$U$60,$U$60=$U$58,$U$58=$U$62,$U$62=$U$54),120,IF(AND($Q$63=2,$U$59=$U$60,$U$60=$U$58,$U$58=$U$62,$U$62=$U$54),60,IF(AND($Q$63=3,$U$59=$U$60,$U$60=$U$58,$U$58=$U$62,$U$62=$U$54),40,""))))</f>
        <v/>
      </c>
      <c r="AD33" s="284" t="str">
        <f>IF(AC33="","",IF(AND($Q$63=1,$U$59=$U$60,$U$60=$U$58,$U$58=$U$62,$U$62=$U$54,$U$38=$U$54),120,IF(AND($Q$63=2,$U$59=$U$60,$U$60=$U$58,$U$58=$U$62,$U$62=$U$54,$U$38=$U$54),60,IF(AND($Q$63=3,$U$59=$U$60,$U$60=$U$58,$U$58=$U$62,$U$62=$U$54,$U$38=$U$54),40,""))))</f>
        <v/>
      </c>
      <c r="AE33" s="312">
        <f t="shared" si="1"/>
        <v>0</v>
      </c>
      <c r="AF33" s="262"/>
      <c r="AG33" s="313"/>
      <c r="AH33" s="313"/>
      <c r="AI33" s="313"/>
      <c r="AJ33" s="313"/>
    </row>
    <row r="34" spans="1:36" s="309" customFormat="1" ht="9.6" customHeight="1" x14ac:dyDescent="0.2">
      <c r="A34" s="314"/>
      <c r="B34" s="315"/>
      <c r="C34" s="315"/>
      <c r="D34" s="331"/>
      <c r="E34" s="316"/>
      <c r="F34" s="316"/>
      <c r="G34" s="317"/>
      <c r="H34" s="302"/>
      <c r="I34" s="332"/>
      <c r="J34" s="318" t="s">
        <v>28</v>
      </c>
      <c r="K34" s="333"/>
      <c r="L34" s="320" t="s">
        <v>84</v>
      </c>
      <c r="M34" s="345">
        <f>IF(OR(K34="a",K34="as"),K32,IF(OR(K34="b",K34="bs"),K36,))</f>
        <v>0</v>
      </c>
      <c r="N34" s="304"/>
      <c r="O34" s="305"/>
      <c r="P34" s="304"/>
      <c r="Q34" s="343"/>
      <c r="R34" s="308"/>
      <c r="U34" s="256" t="str">
        <f>IF(OR(K34="a",K34="as"),U32,IF(OR(K34="b",K34="bs"),U36,""))</f>
        <v/>
      </c>
      <c r="V34" s="283">
        <v>28</v>
      </c>
      <c r="W34" s="337" t="str">
        <f>UPPER(IF($D61="","",VLOOKUP($D61,'[1]m glavni turnir žrebna lista'!$A$7:$R$38,3)))</f>
        <v/>
      </c>
      <c r="X34" s="337" t="str">
        <f>PROPER(IF($D61="","",VLOOKUP($D61,'[1]m glavni turnir žrebna lista'!$A$7:$R$38,4)))</f>
        <v/>
      </c>
      <c r="Y34" s="324" t="str">
        <f t="shared" si="0"/>
        <v/>
      </c>
      <c r="Z34" s="324" t="str">
        <f>IF(Y34="","",IF(AND($Q$63=1,U61=U60),30,IF(AND($Q$63=2,U61=U60),15,IF(AND($Q$63=3,U61=U60),10,""))))</f>
        <v/>
      </c>
      <c r="AA34" s="324" t="str">
        <f>IF(Z34="","",IF(AND($Q$63=1,U61=U58,U58=U60),60,IF(AND($Q$63=2,U61=U58,U58=U60),30,IF(AND($Q$63=3,U61=U58,U58=U60),20,""))))</f>
        <v/>
      </c>
      <c r="AB34" s="324" t="str">
        <f>IF(AA34="","",IF(AND($Q$63=1,U62=U58,U58=U60,U60=U61),120,IF(AND($Q$63=2,U62=U58,U58=U60,U60=U61),60,IF(AND($Q$63=3,U62=U58,U58=U60,U60=U61),40,""))))</f>
        <v/>
      </c>
      <c r="AC34" s="324" t="str">
        <f>IF(AB34="","",IF(AND($Q$63=1,$U$61=$U$60,$U$60=$U$58,$U$58=$U$62,$U$62=$U$54),120,IF(AND($Q$63=2,$U$61=$U$60,$U$60=$U$58,$U$58=$U$62,$U$62=$U$54),60,IF(AND($Q$63=3,$U$61=$U$60,$U$60=$U$58,$U$58=$U$62,$U$62=$U$54),40,""))))</f>
        <v/>
      </c>
      <c r="AD34" s="324" t="str">
        <f>IF(AC34="","",IF(AND($Q$63=1,$U$61=$U$60,$U$60=$U$58,$U$58=$U$62,$U$62=$U$54,$U$38=$U$54),120,IF(AND($Q$63=2,$U$61=$U$60,$U$60=$U$58,$U$58=$U$62,$U$62=$U$54,$U$38=$U$54),60,IF(AND($Q$63=3,$U$61=$U$60,$U$60=$U$58,$U$58=$U$62,$U$62=$U$54,$U$38=$U$54),40,""))))</f>
        <v/>
      </c>
      <c r="AE34" s="325">
        <f t="shared" si="1"/>
        <v>0</v>
      </c>
      <c r="AF34" s="262"/>
      <c r="AG34" s="313"/>
      <c r="AH34" s="313"/>
      <c r="AI34" s="313"/>
      <c r="AJ34" s="313"/>
    </row>
    <row r="35" spans="1:36" s="309" customFormat="1" ht="9.6" customHeight="1" x14ac:dyDescent="0.2">
      <c r="A35" s="314">
        <v>15</v>
      </c>
      <c r="B35" s="326" t="str">
        <f>IF($D35="","",VLOOKUP($D35,'[1]m glavni turnir žrebna lista'!$A$7:$R$38,17))</f>
        <v/>
      </c>
      <c r="C35" s="326" t="str">
        <f>IF($D35="","",VLOOKUP($D35,'[1]m glavni turnir žrebna lista'!$A$7:$R$38,2))</f>
        <v/>
      </c>
      <c r="D35" s="300"/>
      <c r="E35" s="327" t="str">
        <f>UPPER(IF($D35="","",VLOOKUP($D35,'[1]m glavni turnir žrebna lista'!$A$7:$R$38,3)))</f>
        <v/>
      </c>
      <c r="F35" s="327" t="str">
        <f>PROPER(IF($D35="","",VLOOKUP($D35,'[1]m glavni turnir žrebna lista'!$A$7:$R$38,4)))</f>
        <v/>
      </c>
      <c r="G35" s="327"/>
      <c r="H35" s="327" t="str">
        <f>IF($D35="","",VLOOKUP($D35,'[1]m glavni turnir žrebna lista'!$A$7:$R$38,5))</f>
        <v/>
      </c>
      <c r="I35" s="301" t="str">
        <f>IF($D35="","",VLOOKUP($D35,'[1]m glavni turnir žrebna lista'!$A$7:$R$38,14))</f>
        <v/>
      </c>
      <c r="J35" s="302"/>
      <c r="K35" s="338"/>
      <c r="L35" s="329"/>
      <c r="M35" s="336"/>
      <c r="N35" s="304"/>
      <c r="O35" s="305"/>
      <c r="P35" s="304"/>
      <c r="Q35" s="343"/>
      <c r="R35" s="308"/>
      <c r="U35" s="256" t="str">
        <f>IF($D35="","",VLOOKUP($D35,'[1]m glavni turnir žrebna lista'!$A$7:$R$38,2))</f>
        <v/>
      </c>
      <c r="V35" s="283">
        <v>29</v>
      </c>
      <c r="W35" s="283" t="str">
        <f>UPPER(IF($D63="","",VLOOKUP($D63,'[1]m glavni turnir žrebna lista'!$A$7:$R$38,3)))</f>
        <v/>
      </c>
      <c r="X35" s="283" t="str">
        <f>PROPER(IF($D63="","",VLOOKUP($D63,'[1]m glavni turnir žrebna lista'!$A$7:$R$38,4)))</f>
        <v/>
      </c>
      <c r="Y35" s="284" t="str">
        <f t="shared" si="0"/>
        <v/>
      </c>
      <c r="Z35" s="284" t="str">
        <f>IF(Y35="","",IF(AND($Q$63=1,U64=U63),30,IF(AND($Q$63=2,U64=U63),15,IF(AND($Q$63=3,U64=U63),10,""))))</f>
        <v/>
      </c>
      <c r="AA35" s="284" t="str">
        <f>IF(Z35="","",IF(AND($Q$63=1,U63=U64,U64=U66),60,IF(AND($Q$63=2,U63=U64,U64=U66),30,IF(AND($Q$63=3,U63=U64,U64=U66),20,""))))</f>
        <v/>
      </c>
      <c r="AB35" s="284" t="str">
        <f>IF(AA35="","",IF(AND($Q$63=1,U62=U66,U66=U64,U64=U63),120,IF(AND($Q$63=2,U62=U66,U66=U64,U64=U63),60,IF(AND($Q$63=3,U62=U66,U66=U64,U64=U63),40,""))))</f>
        <v/>
      </c>
      <c r="AC35" s="284" t="str">
        <f>IF(AB35="","",IF(AND($Q$63=1,$U$63=$U$64,$U$64=$U$66,$U$66=$U$62,$U$62=$U$54),120,IF(AND($Q$63=2,$U$63=$U$64,$U$64=$U$66,$U$66=$U$62,$U$62=$U$54),60,IF(AND($Q$63=3,$U$63=$U$64,$U$64=$U$66,$U$66=$U$62,$U$62=$U$54),40,""))))</f>
        <v/>
      </c>
      <c r="AD35" s="284" t="str">
        <f>IF(AC35="","",IF(AND($Q$63=1,$U$63=$U$64,$U$64=$U$66,$U$66=$U$62,$U$62=$U$54,$U$38=$U$54),120,IF(AND($Q$63=2,$U$63=$U$64,$U$64=$U$66,$U$66=$U$62,$U$62=$U$54,$U$38=$U$54),60,IF(AND($Q$63=3,$U$63=$U$64,$U$64=$U$66,$U$66=$U$62,$U$62=$U$54,$U$38=$U$54),40,""))))</f>
        <v/>
      </c>
      <c r="AE35" s="312">
        <f t="shared" si="1"/>
        <v>0</v>
      </c>
      <c r="AF35" s="262"/>
      <c r="AG35" s="313"/>
      <c r="AH35" s="313"/>
      <c r="AI35" s="313"/>
      <c r="AJ35" s="313"/>
    </row>
    <row r="36" spans="1:36" s="309" customFormat="1" ht="9.6" customHeight="1" x14ac:dyDescent="0.2">
      <c r="A36" s="314"/>
      <c r="B36" s="315"/>
      <c r="C36" s="315"/>
      <c r="D36" s="315"/>
      <c r="E36" s="316"/>
      <c r="F36" s="316"/>
      <c r="G36" s="317"/>
      <c r="H36" s="318" t="s">
        <v>28</v>
      </c>
      <c r="I36" s="319"/>
      <c r="J36" s="320" t="str">
        <f>UPPER(IF(OR(I36="a",I36="as"),E35,IF(OR(I36="b",I36="bs"),E37,)))</f>
        <v/>
      </c>
      <c r="K36" s="340">
        <f>IF(OR(I36="a",I36="as"),I35,IF(OR(I36="b",I36="bs"),I37,))</f>
        <v>0</v>
      </c>
      <c r="L36" s="302"/>
      <c r="M36" s="336"/>
      <c r="N36" s="304"/>
      <c r="O36" s="305"/>
      <c r="P36" s="304"/>
      <c r="Q36" s="343"/>
      <c r="R36" s="308"/>
      <c r="U36" s="256" t="str">
        <f>IF(OR(I36="a",I36="as"),C35,IF(OR(I36="b",I36="bs"),C37,""))</f>
        <v/>
      </c>
      <c r="V36" s="283">
        <v>30</v>
      </c>
      <c r="W36" s="337" t="str">
        <f>UPPER(IF($D65="","",VLOOKUP($D65,'[1]m glavni turnir žrebna lista'!$A$7:$R$38,3)))</f>
        <v/>
      </c>
      <c r="X36" s="337" t="str">
        <f>PROPER(IF($D65="","",VLOOKUP($D65,'[1]m glavni turnir žrebna lista'!$A$7:$R$38,4)))</f>
        <v/>
      </c>
      <c r="Y36" s="324" t="str">
        <f t="shared" si="0"/>
        <v/>
      </c>
      <c r="Z36" s="324" t="str">
        <f>IF(Y36="","",IF(AND($Q$63=1,U65=U64),30,IF(AND($Q$63=2,U65=U64),15,IF(AND($Q$63=3,U65=U64),10,""))))</f>
        <v/>
      </c>
      <c r="AA36" s="324" t="str">
        <f>IF(Z36="","",IF(AND($Q$63=1,U64=U65,U65=U66),60,IF(AND($Q$63=2,U64=U65,U65=U66),30,IF(AND($Q$63=3,U64=U65,U65=U66),20,""))))</f>
        <v/>
      </c>
      <c r="AB36" s="324" t="str">
        <f>IF(AA36="","",IF(AND($Q$63=1,U62=U66,U66=U64,U64=U65),120,IF(AND($Q$63=2,U62=U66,U66=U64,U64=U65),60,IF(AND($Q$63=3,U62=U66,U66=U64,U64=U65),40,""))))</f>
        <v/>
      </c>
      <c r="AC36" s="324" t="str">
        <f>IF(AB36="","",IF(AND($Q$63=1,$U$65=$U$64,$U$64=$U$66,$U$66=$U$62,$U$62=$U$54),120,IF(AND($Q$63=2,$U$65=$U$64,$U$64=$U$66,$U$66=$U$62,$U$62=$U$54),60,IF(AND($Q$63=3,$U$65=$U$64,$U$64=$U$66,$U$66=$U$62,$U$62=$U$54),40,""))))</f>
        <v/>
      </c>
      <c r="AD36" s="324" t="str">
        <f>IF(AC36="","",IF(AND($Q$63=1,$U$65=$U$64,$U$64=$U$66,$U$66=$U$62,$U$62=$U$54,$U$38=$U$54),120,IF(AND($Q$63=2,$U$65=$U$64,$U$64=$U$66,$U$66=$U$62,$U$62=$U$54,$U$38=$U$54),60,IF(AND($Q$63=3,$U$65=$U$64,$U$64=$U$66,$U$66=$U$62,$U$62=$U$54,$U$38=$U$54),40,""))))</f>
        <v/>
      </c>
      <c r="AE36" s="325">
        <f t="shared" si="1"/>
        <v>0</v>
      </c>
      <c r="AF36" s="262"/>
      <c r="AG36" s="313"/>
      <c r="AH36" s="313"/>
      <c r="AI36" s="313"/>
      <c r="AJ36" s="313"/>
    </row>
    <row r="37" spans="1:36" s="309" customFormat="1" ht="9.6" customHeight="1" x14ac:dyDescent="0.2">
      <c r="A37" s="298">
        <v>16</v>
      </c>
      <c r="B37" s="299" t="str">
        <f>IF($D37="","",VLOOKUP($D37,'[1]m glavni turnir žrebna lista'!$A$7:$R$38,17))</f>
        <v/>
      </c>
      <c r="C37" s="299" t="str">
        <f>IF($D37="","",VLOOKUP($D37,'[1]m glavni turnir žrebna lista'!$A$7:$R$38,2))</f>
        <v/>
      </c>
      <c r="D37" s="300"/>
      <c r="E37" s="299" t="s">
        <v>173</v>
      </c>
      <c r="F37" s="299" t="s">
        <v>213</v>
      </c>
      <c r="G37" s="299"/>
      <c r="H37" s="299" t="str">
        <f>IF($D37="","",VLOOKUP($D37,'[1]m glavni turnir žrebna lista'!$A$7:$R$38,5))</f>
        <v/>
      </c>
      <c r="I37" s="328" t="str">
        <f>IF($D37="","",VLOOKUP($D37,'[1]m glavni turnir žrebna lista'!$A$7:$R$38,14))</f>
        <v/>
      </c>
      <c r="J37" s="329"/>
      <c r="K37" s="303"/>
      <c r="L37" s="302"/>
      <c r="M37" s="336"/>
      <c r="N37" s="305"/>
      <c r="O37" s="305"/>
      <c r="P37" s="304"/>
      <c r="Q37" s="343"/>
      <c r="R37" s="308"/>
      <c r="U37" s="256" t="str">
        <f>IF($D37="","",VLOOKUP($D37,'[1]m glavni turnir žrebna lista'!$A$7:$R$38,2))</f>
        <v/>
      </c>
      <c r="V37" s="283">
        <v>31</v>
      </c>
      <c r="W37" s="283" t="str">
        <f>UPPER(IF($D67="","",VLOOKUP($D67,'[1]m glavni turnir žrebna lista'!$A$7:$R$38,3)))</f>
        <v/>
      </c>
      <c r="X37" s="283" t="str">
        <f>PROPER(IF($D67="","",VLOOKUP($D67,'[1]m glavni turnir žrebna lista'!$A$7:$R$38,4)))</f>
        <v/>
      </c>
      <c r="Y37" s="284" t="str">
        <f t="shared" si="0"/>
        <v/>
      </c>
      <c r="Z37" s="284" t="str">
        <f>IF(Y37="","",IF(AND($Q$63=1,U68=U67),30,IF(AND($Q$63=2,U68=U67),15,IF(AND($Q$63=3,U68=U67),10,""))))</f>
        <v/>
      </c>
      <c r="AA37" s="284" t="str">
        <f>IF(Z37="","",IF(AND($Q$63=1,U68=U66,U66=U67),60,IF(AND($Q$63=2,U68=U66,U66=U67),30,IF(AND($Q$63=3,U68=U66,U66=U67),20,""))))</f>
        <v/>
      </c>
      <c r="AB37" s="284" t="str">
        <f>IF(AA37="","",IF(AND($Q$63=1,U62=U66,U66=U68,U68=U67),120,IF(AND($Q$63=2,U62=U66,U66=U68,U68=U67),60,IF(AND($Q$63=3,U62=U66,U66=U68,U68=U67),40,""))))</f>
        <v/>
      </c>
      <c r="AC37" s="284" t="str">
        <f>IF(AB37="","",IF(AND($Q$63=1,$U$67=$U$68,$U$68=$U$66,$U$66=$U$62,$U$62=$U$54),120,IF(AND($Q$63=2,$U$67=$U$68,$U$68=$U$66,$U$66=$U$62,$U$62=$U$54),60,IF(AND($Q$63=3,$U$67=$U$68,$U$68=$U$66,$U$66=$U$62,$U$62=$U$54),40,""))))</f>
        <v/>
      </c>
      <c r="AD37" s="284" t="str">
        <f>IF(AC37="","",IF(AND($Q$63=1,$U$67=$U$68,$U$68=$U$66,$U$66=$U$62,$U$62=$U$54,$U$38=$U$54),120,IF(AND($Q$63=2,$U$67=$U$68,$U$68=$U$66,$U$66=$U$62,$U$62=$U$54,$U$38=$U$54),60,IF(AND($Q$63=3,$U$67=$U$68,$U$68=$U$66,$U$66=$U$62,$U$62=$U$54,$U$38=$U$54),40,""))))</f>
        <v/>
      </c>
      <c r="AE37" s="312">
        <f t="shared" si="1"/>
        <v>0</v>
      </c>
      <c r="AF37" s="262"/>
      <c r="AG37" s="313"/>
      <c r="AH37" s="313"/>
      <c r="AI37" s="313"/>
      <c r="AJ37" s="313"/>
    </row>
    <row r="38" spans="1:36" s="309" customFormat="1" ht="9.6" customHeight="1" x14ac:dyDescent="0.2">
      <c r="A38" s="314"/>
      <c r="B38" s="315"/>
      <c r="C38" s="315"/>
      <c r="D38" s="315"/>
      <c r="E38" s="316"/>
      <c r="F38" s="316"/>
      <c r="G38" s="317"/>
      <c r="H38" s="316"/>
      <c r="I38" s="332"/>
      <c r="J38" s="302"/>
      <c r="K38" s="303"/>
      <c r="L38" s="302"/>
      <c r="M38" s="336"/>
      <c r="N38" s="351" t="s">
        <v>25</v>
      </c>
      <c r="O38" s="352"/>
      <c r="P38" s="320" t="str">
        <f>UPPER(IF(OR(O39="a",O39="as"),P22,IF(OR(O39="b",O39="bs"),P54,)))</f>
        <v>FRECE MATJAŽ</v>
      </c>
      <c r="Q38" s="353"/>
      <c r="R38" s="308"/>
      <c r="U38" s="256" t="str">
        <f>IF(OR(O39="a",O39="as"),U22,IF(OR(O39="b",O39="bs"),U54,""))</f>
        <v/>
      </c>
      <c r="V38" s="283">
        <v>32</v>
      </c>
      <c r="W38" s="337" t="str">
        <f>UPPER(IF($D69="","",VLOOKUP($D69,'[1]m glavni turnir žrebna lista'!$A$7:$R$38,3)))</f>
        <v/>
      </c>
      <c r="X38" s="337" t="str">
        <f>PROPER(IF($D69="","",VLOOKUP($D69,'[1]m glavni turnir žrebna lista'!$A$7:$R$38,4)))</f>
        <v/>
      </c>
      <c r="Y38" s="324" t="str">
        <f t="shared" si="0"/>
        <v/>
      </c>
      <c r="Z38" s="324" t="str">
        <f>IF(Y38="","",IF(AND($Q$63=1,U69=U68),30,IF(AND($Q$63=2,U69=U68),15,IF(AND($Q$63=3,U69=U68),10,""))))</f>
        <v/>
      </c>
      <c r="AA38" s="324" t="str">
        <f>IF(Z38="","",IF(AND($Q$63=1,U69=U66,U66=U68),60,IF(AND($Q$63=2,U69=U66,U66=U68),30,IF(AND($Q$63=3,U69=U66,U66=U68),20,""))))</f>
        <v/>
      </c>
      <c r="AB38" s="324" t="str">
        <f>IF(AA38="","",IF(AND($Q$63=1,U62=U66,U66=U68,U68=U69),120,IF(AND($Q$63=2,U62=U66,U66=U68,U68=U69),60,IF(AND($Q$63=3,U62=U66,U66=U68,U68=U69),40,""))))</f>
        <v/>
      </c>
      <c r="AC38" s="324" t="str">
        <f>IF(AB38="","",IF(AND($Q$63=1,$U$69=$U$68,$U$68=$U$66,$U$66=$U$62,$U$62=$U$54),120,IF(AND($Q$63=2,$U$69=$U$68,$U$68=$U$66,$U$66=$U$62,$U$62=$U$54),60,IF(AND($Q$63=3,$U$69=$U$68,$U$68=$U$66,$U$66=$U$62,$U$62=$U$54),40,""))))</f>
        <v/>
      </c>
      <c r="AD38" s="324" t="str">
        <f>IF(AC38="","",IF(AND($Q$63=1,$U$69=$U$68,$U$68=$U$66,$U$66=$U$62,$U$62=$U$54,$U$38=$U$54),120,IF(AND($Q$63=2,$U$69=$U$68,$U$68=$U$66,$U$66=$U$62,$U$62=$U$54,$U$38=$U$54),60,IF(AND($Q$63=3,$U$69=$U$68,$U$68=$U$66,$U$66=$U$62,$U$62=$U$54,$U$38=$U$54),40,""))))</f>
        <v/>
      </c>
      <c r="AE38" s="325">
        <f t="shared" si="1"/>
        <v>0</v>
      </c>
      <c r="AF38" s="262"/>
      <c r="AG38" s="313"/>
      <c r="AH38" s="313"/>
      <c r="AI38" s="313"/>
      <c r="AJ38" s="313"/>
    </row>
    <row r="39" spans="1:36" s="309" customFormat="1" ht="9.6" customHeight="1" x14ac:dyDescent="0.2">
      <c r="A39" s="298">
        <v>17</v>
      </c>
      <c r="B39" s="299" t="str">
        <f>IF($D39="","",VLOOKUP($D39,'[1]m glavni turnir žrebna lista'!$A$7:$R$38,17))</f>
        <v/>
      </c>
      <c r="C39" s="299" t="str">
        <f>IF($D39="","",VLOOKUP($D39,'[1]m glavni turnir žrebna lista'!$A$7:$R$38,2))</f>
        <v/>
      </c>
      <c r="D39" s="300"/>
      <c r="E39" s="299" t="s">
        <v>171</v>
      </c>
      <c r="F39" s="299" t="s">
        <v>212</v>
      </c>
      <c r="G39" s="299"/>
      <c r="H39" s="299" t="str">
        <f>IF($D39="","",VLOOKUP($D39,'[1]m glavni turnir žrebna lista'!$A$7:$R$38,5))</f>
        <v/>
      </c>
      <c r="I39" s="301" t="str">
        <f>IF($D39="","",VLOOKUP($D39,'[1]m glavni turnir žrebna lista'!$A$7:$R$38,14))</f>
        <v/>
      </c>
      <c r="J39" s="302"/>
      <c r="K39" s="303"/>
      <c r="L39" s="302"/>
      <c r="M39" s="336"/>
      <c r="N39" s="318" t="s">
        <v>28</v>
      </c>
      <c r="O39" s="354" t="s">
        <v>246</v>
      </c>
      <c r="P39" s="329" t="s">
        <v>261</v>
      </c>
      <c r="Q39" s="343"/>
      <c r="R39" s="308"/>
      <c r="U39" s="256" t="str">
        <f>IF($D39="","",VLOOKUP($D39,'[1]m glavni turnir žrebna lista'!$A$7:$R$38,2))</f>
        <v/>
      </c>
      <c r="V39" s="313"/>
      <c r="W39" s="313"/>
      <c r="X39" s="313"/>
      <c r="Y39" s="260">
        <f>COUNTIF(Y7:Y38,"&gt;0")</f>
        <v>0</v>
      </c>
      <c r="Z39" s="260">
        <f t="shared" ref="Z39:AE39" si="2">COUNTIF(Z7:Z38,"&gt;0")</f>
        <v>0</v>
      </c>
      <c r="AA39" s="260">
        <f t="shared" si="2"/>
        <v>0</v>
      </c>
      <c r="AB39" s="260">
        <f t="shared" si="2"/>
        <v>0</v>
      </c>
      <c r="AC39" s="260">
        <f t="shared" si="2"/>
        <v>0</v>
      </c>
      <c r="AD39" s="260">
        <f t="shared" si="2"/>
        <v>0</v>
      </c>
      <c r="AE39" s="260">
        <f t="shared" si="2"/>
        <v>0</v>
      </c>
      <c r="AF39" s="262"/>
      <c r="AG39" s="313"/>
      <c r="AH39" s="313"/>
      <c r="AI39" s="313"/>
      <c r="AJ39" s="313"/>
    </row>
    <row r="40" spans="1:36" s="309" customFormat="1" ht="9.6" customHeight="1" x14ac:dyDescent="0.2">
      <c r="A40" s="314"/>
      <c r="B40" s="315"/>
      <c r="C40" s="315"/>
      <c r="D40" s="315"/>
      <c r="E40" s="316"/>
      <c r="F40" s="316"/>
      <c r="G40" s="317"/>
      <c r="H40" s="318" t="s">
        <v>28</v>
      </c>
      <c r="I40" s="319"/>
      <c r="J40" s="320" t="str">
        <f>UPPER(IF(OR(I40="a",I40="as"),E39,IF(OR(I40="b",I40="bs"),E41,)))</f>
        <v/>
      </c>
      <c r="K40" s="321">
        <f>IF(OR(I40="a",I40="as"),I39,IF(OR(I40="b",I40="bs"),I41,))</f>
        <v>0</v>
      </c>
      <c r="L40" s="302"/>
      <c r="M40" s="336"/>
      <c r="N40" s="304"/>
      <c r="O40" s="305"/>
      <c r="P40" s="304"/>
      <c r="Q40" s="343"/>
      <c r="R40" s="308"/>
      <c r="U40" s="256" t="str">
        <f>IF(OR(I40="a",I40="as"),C39,IF(OR(I40="b",I40="bs"),C41,""))</f>
        <v/>
      </c>
      <c r="V40" s="313"/>
      <c r="W40" s="313"/>
      <c r="X40" s="313"/>
      <c r="Y40" s="313"/>
      <c r="Z40" s="313"/>
      <c r="AA40" s="313"/>
      <c r="AB40" s="313"/>
      <c r="AC40" s="313"/>
      <c r="AD40" s="313"/>
      <c r="AE40" s="313"/>
      <c r="AF40" s="262"/>
      <c r="AG40" s="313"/>
      <c r="AH40" s="313"/>
      <c r="AI40" s="313"/>
      <c r="AJ40" s="313"/>
    </row>
    <row r="41" spans="1:36" s="309" customFormat="1" ht="9.6" customHeight="1" x14ac:dyDescent="0.2">
      <c r="A41" s="314">
        <v>18</v>
      </c>
      <c r="B41" s="326" t="str">
        <f>IF($D41="","",VLOOKUP($D41,'[1]m glavni turnir žrebna lista'!$A$7:$R$38,17))</f>
        <v/>
      </c>
      <c r="C41" s="326" t="str">
        <f>IF($D41="","",VLOOKUP($D41,'[1]m glavni turnir žrebna lista'!$A$7:$R$38,2))</f>
        <v/>
      </c>
      <c r="D41" s="300"/>
      <c r="E41" s="327" t="str">
        <f>UPPER(IF($D41="","",VLOOKUP($D41,'[1]m glavni turnir žrebna lista'!$A$7:$R$38,3)))</f>
        <v/>
      </c>
      <c r="F41" s="327" t="str">
        <f>PROPER(IF($D41="","",VLOOKUP($D41,'[1]m glavni turnir žrebna lista'!$A$7:$R$38,4)))</f>
        <v/>
      </c>
      <c r="G41" s="327"/>
      <c r="H41" s="327" t="str">
        <f>IF($D41="","",VLOOKUP($D41,'[1]m glavni turnir žrebna lista'!$A$7:$R$38,5))</f>
        <v/>
      </c>
      <c r="I41" s="328" t="str">
        <f>IF($D41="","",VLOOKUP($D41,'[1]m glavni turnir žrebna lista'!$A$7:$R$38,14))</f>
        <v/>
      </c>
      <c r="J41" s="329"/>
      <c r="K41" s="330"/>
      <c r="L41" s="302"/>
      <c r="M41" s="336"/>
      <c r="N41" s="304"/>
      <c r="O41" s="305"/>
      <c r="P41" s="304"/>
      <c r="Q41" s="343"/>
      <c r="R41" s="308"/>
      <c r="U41" s="256" t="str">
        <f>IF($D41="","",VLOOKUP($D41,'[1]m glavni turnir žrebna lista'!$A$7:$R$38,2))</f>
        <v/>
      </c>
      <c r="V41" s="589" t="s">
        <v>31</v>
      </c>
      <c r="W41" s="589"/>
      <c r="X41" s="589"/>
      <c r="Y41" s="589"/>
      <c r="Z41" s="589"/>
      <c r="AA41" s="355"/>
      <c r="AB41" s="355"/>
      <c r="AC41" s="355"/>
      <c r="AD41" s="355"/>
      <c r="AE41" s="356"/>
      <c r="AF41" s="357"/>
      <c r="AG41" s="358" t="s">
        <v>32</v>
      </c>
      <c r="AH41" s="357"/>
      <c r="AI41" s="357"/>
      <c r="AJ41" s="357"/>
    </row>
    <row r="42" spans="1:36" s="309" customFormat="1" ht="9.6" customHeight="1" x14ac:dyDescent="0.2">
      <c r="A42" s="314"/>
      <c r="B42" s="315"/>
      <c r="C42" s="315"/>
      <c r="D42" s="331"/>
      <c r="E42" s="316"/>
      <c r="F42" s="316"/>
      <c r="G42" s="317"/>
      <c r="H42" s="316"/>
      <c r="I42" s="332"/>
      <c r="J42" s="318" t="s">
        <v>28</v>
      </c>
      <c r="K42" s="333"/>
      <c r="L42" s="320" t="s">
        <v>85</v>
      </c>
      <c r="M42" s="334">
        <f>IF(OR(K42="a",K42="as"),K40,IF(OR(K42="b",K42="bs"),K44,))</f>
        <v>0</v>
      </c>
      <c r="N42" s="304"/>
      <c r="O42" s="305"/>
      <c r="P42" s="304"/>
      <c r="Q42" s="343"/>
      <c r="R42" s="308"/>
      <c r="U42" s="256" t="str">
        <f>IF(OR(K42="a",K42="as"),U40,IF(OR(K42="b",K42="bs"),U44,""))</f>
        <v/>
      </c>
      <c r="V42" s="357"/>
      <c r="W42" s="359"/>
      <c r="X42" s="360"/>
      <c r="Y42" s="355"/>
      <c r="Z42" s="355"/>
      <c r="AA42" s="355"/>
      <c r="AB42" s="355"/>
      <c r="AC42" s="355"/>
      <c r="AD42" s="355"/>
      <c r="AE42" s="356"/>
      <c r="AF42" s="357"/>
      <c r="AG42" s="357"/>
      <c r="AH42" s="357"/>
      <c r="AI42" s="357"/>
      <c r="AJ42" s="357"/>
    </row>
    <row r="43" spans="1:36" s="309" customFormat="1" ht="9.6" customHeight="1" x14ac:dyDescent="0.2">
      <c r="A43" s="314">
        <v>19</v>
      </c>
      <c r="B43" s="326" t="str">
        <f>IF($D43="","",VLOOKUP($D43,'[1]m glavni turnir žrebna lista'!$A$7:$R$38,17))</f>
        <v/>
      </c>
      <c r="C43" s="326" t="str">
        <f>IF($D43="","",VLOOKUP($D43,'[1]m glavni turnir žrebna lista'!$A$7:$R$38,2))</f>
        <v/>
      </c>
      <c r="D43" s="300"/>
      <c r="E43" s="327" t="str">
        <f>UPPER(IF($D43="","",VLOOKUP($D43,'[1]m glavni turnir žrebna lista'!$A$7:$R$38,3)))</f>
        <v/>
      </c>
      <c r="F43" s="327" t="str">
        <f>PROPER(IF($D43="","",VLOOKUP($D43,'[1]m glavni turnir žrebna lista'!$A$7:$R$38,4)))</f>
        <v/>
      </c>
      <c r="G43" s="327"/>
      <c r="H43" s="327" t="str">
        <f>IF($D43="","",VLOOKUP($D43,'[1]m glavni turnir žrebna lista'!$A$7:$R$38,5))</f>
        <v/>
      </c>
      <c r="I43" s="301" t="str">
        <f>IF($D43="","",VLOOKUP($D43,'[1]m glavni turnir žrebna lista'!$A$7:$R$38,14))</f>
        <v/>
      </c>
      <c r="J43" s="302"/>
      <c r="K43" s="338"/>
      <c r="L43" s="329"/>
      <c r="M43" s="339"/>
      <c r="N43" s="304"/>
      <c r="O43" s="305"/>
      <c r="P43" s="304"/>
      <c r="Q43" s="343"/>
      <c r="R43" s="308"/>
      <c r="U43" s="256" t="str">
        <f>IF($D43="","",VLOOKUP($D43,'[1]m glavni turnir žrebna lista'!$A$7:$R$38,2))</f>
        <v/>
      </c>
      <c r="V43" s="361" t="s">
        <v>21</v>
      </c>
      <c r="W43" s="359" t="s">
        <v>15</v>
      </c>
      <c r="X43" s="359" t="s">
        <v>16</v>
      </c>
      <c r="Y43" s="355" t="s">
        <v>22</v>
      </c>
      <c r="Z43" s="355" t="s">
        <v>23</v>
      </c>
      <c r="AA43" s="355" t="s">
        <v>18</v>
      </c>
      <c r="AB43" s="355" t="s">
        <v>19</v>
      </c>
      <c r="AC43" s="355" t="s">
        <v>20</v>
      </c>
      <c r="AD43" s="355"/>
      <c r="AE43" s="362" t="s">
        <v>26</v>
      </c>
      <c r="AF43" s="357"/>
      <c r="AG43" s="359" t="s">
        <v>15</v>
      </c>
      <c r="AH43" s="359" t="s">
        <v>16</v>
      </c>
      <c r="AI43" s="359" t="s">
        <v>6</v>
      </c>
      <c r="AJ43" s="358" t="s">
        <v>26</v>
      </c>
    </row>
    <row r="44" spans="1:36" s="309" customFormat="1" ht="9.6" customHeight="1" x14ac:dyDescent="0.2">
      <c r="A44" s="314"/>
      <c r="B44" s="315"/>
      <c r="C44" s="315"/>
      <c r="D44" s="331"/>
      <c r="E44" s="316"/>
      <c r="F44" s="316"/>
      <c r="G44" s="317"/>
      <c r="H44" s="318" t="s">
        <v>28</v>
      </c>
      <c r="I44" s="319"/>
      <c r="J44" s="320" t="str">
        <f>UPPER(IF(OR(I44="a",I44="as"),E43,IF(OR(I44="b",I44="bs"),E45,)))</f>
        <v/>
      </c>
      <c r="K44" s="340">
        <f>IF(OR(I44="a",I44="as"),I43,IF(OR(I44="b",I44="bs"),I45,))</f>
        <v>0</v>
      </c>
      <c r="L44" s="302"/>
      <c r="M44" s="339"/>
      <c r="N44" s="304"/>
      <c r="O44" s="305"/>
      <c r="P44" s="304"/>
      <c r="Q44" s="343"/>
      <c r="R44" s="308"/>
      <c r="S44" s="363"/>
      <c r="T44" s="364"/>
      <c r="U44" s="365" t="str">
        <f>IF(OR(I44="a",I44="as"),C43,IF(OR(I44="b",I44="bs"),C45,""))</f>
        <v/>
      </c>
      <c r="V44" s="359"/>
      <c r="W44" s="359"/>
      <c r="X44" s="359"/>
      <c r="Y44" s="355"/>
      <c r="Z44" s="355"/>
      <c r="AA44" s="355"/>
      <c r="AB44" s="355"/>
      <c r="AC44" s="355"/>
      <c r="AD44" s="355"/>
      <c r="AE44" s="366"/>
      <c r="AF44" s="357"/>
      <c r="AG44" s="357"/>
      <c r="AH44" s="357"/>
      <c r="AI44" s="357"/>
      <c r="AJ44" s="367"/>
    </row>
    <row r="45" spans="1:36" s="309" customFormat="1" ht="9.6" customHeight="1" x14ac:dyDescent="0.2">
      <c r="A45" s="314">
        <v>20</v>
      </c>
      <c r="B45" s="326" t="str">
        <f>IF($D45="","",VLOOKUP($D45,'[1]m glavni turnir žrebna lista'!$A$7:$R$38,17))</f>
        <v/>
      </c>
      <c r="C45" s="326" t="str">
        <f>IF($D45="","",VLOOKUP($D45,'[1]m glavni turnir žrebna lista'!$A$7:$R$38,2))</f>
        <v/>
      </c>
      <c r="D45" s="300"/>
      <c r="E45" s="327" t="str">
        <f>UPPER(IF($D45="","",VLOOKUP($D45,'[1]m glavni turnir žrebna lista'!$A$7:$R$38,3)))</f>
        <v/>
      </c>
      <c r="F45" s="327" t="str">
        <f>PROPER(IF($D45="","",VLOOKUP($D45,'[1]m glavni turnir žrebna lista'!$A$7:$R$38,4)))</f>
        <v/>
      </c>
      <c r="G45" s="327"/>
      <c r="H45" s="327" t="str">
        <f>IF($D45="","",VLOOKUP($D45,'[1]m glavni turnir žrebna lista'!$A$7:$R$38,5))</f>
        <v/>
      </c>
      <c r="I45" s="328" t="str">
        <f>IF($D45="","",VLOOKUP($D45,'[1]m glavni turnir žrebna lista'!$A$7:$R$38,14))</f>
        <v/>
      </c>
      <c r="J45" s="329"/>
      <c r="K45" s="303"/>
      <c r="L45" s="302"/>
      <c r="M45" s="339"/>
      <c r="N45" s="304"/>
      <c r="O45" s="305"/>
      <c r="P45" s="304"/>
      <c r="Q45" s="343"/>
      <c r="R45" s="308"/>
      <c r="S45" s="364"/>
      <c r="T45" s="364"/>
      <c r="U45" s="365" t="str">
        <f>IF($D45="","",VLOOKUP($D45,'[1]m glavni turnir žrebna lista'!$A$7:$R$38,2))</f>
        <v/>
      </c>
      <c r="V45" s="359">
        <v>1</v>
      </c>
      <c r="W45" s="368" t="str">
        <f>UPPER(IF($D$7="","",VLOOKUP($D$7,'[1]m glavni turnir žrebna lista'!$A$7:$R$38,3)))</f>
        <v/>
      </c>
      <c r="X45" s="359" t="str">
        <f>PROPER(IF($D$7="","",VLOOKUP($D$7,'[1]m glavni turnir žrebna lista'!$A$7:$R$38,4)))</f>
        <v/>
      </c>
      <c r="Y45" s="369" t="str">
        <f>IF($W$45="","",IF($U$7&lt;&gt;$U$8,"",IF($J$9="bb",1,IF($J$9="","0",$I$9))))</f>
        <v/>
      </c>
      <c r="Z45" s="355" t="str">
        <f>IF($W$45="","",IF($U$10&lt;&gt;$U$7,"",IF($L$11="bb",1,IF($L$11="","0",$K$12))))</f>
        <v/>
      </c>
      <c r="AA45" s="369" t="str">
        <f>IF($W$45="","",IF($U$14&lt;&gt;$U$7,"",IF($N$15="bb",1,IF($N$15="","0",$M$18))))</f>
        <v/>
      </c>
      <c r="AB45" s="369" t="str">
        <f>IF($W$45="","",IF($U$22&lt;&gt;$U$7,"",IF($P$23="bb",1,IF($P$23="","0",$O$30))))</f>
        <v/>
      </c>
      <c r="AC45" s="370" t="str">
        <f>IF($W$45="","",IF($U$38&lt;&gt;$U$7,"",IF($P$39="bb",1,IF($P$39="","0",$Q$54))))</f>
        <v/>
      </c>
      <c r="AD45" s="355"/>
      <c r="AE45" s="366">
        <f>IF($C$2="B turnir",SUM(Y45:AD45)*0.1,SUM(Y45:AD45))</f>
        <v>0</v>
      </c>
      <c r="AF45" s="357" t="str">
        <f>IF($C7="","",'m glavni 32 (4)'!$C$7)</f>
        <v/>
      </c>
      <c r="AG45" s="359" t="str">
        <f>UPPER(IF($D$7="","",VLOOKUP($D$7,'[1]m glavni turnir žrebna lista'!$A$7:$R$38,3)))</f>
        <v/>
      </c>
      <c r="AH45" s="359" t="str">
        <f>PROPER(IF($D$7="","",VLOOKUP($D$7,'[1]m glavni turnir žrebna lista'!$A$7:$R$38,4)))</f>
        <v/>
      </c>
      <c r="AI45" s="359" t="str">
        <f>UPPER(IF($D$7="","",VLOOKUP($D$7,'[1]m glavni turnir žrebna lista'!$A$7:$R$38,5)))</f>
        <v/>
      </c>
      <c r="AJ45" s="366">
        <f>SUM(AE7,AE45)</f>
        <v>0</v>
      </c>
    </row>
    <row r="46" spans="1:36" s="309" customFormat="1" ht="9.6" customHeight="1" x14ac:dyDescent="0.2">
      <c r="A46" s="314"/>
      <c r="B46" s="315"/>
      <c r="C46" s="315"/>
      <c r="D46" s="331"/>
      <c r="E46" s="302"/>
      <c r="F46" s="302"/>
      <c r="G46" s="341"/>
      <c r="H46" s="342"/>
      <c r="I46" s="332"/>
      <c r="J46" s="302"/>
      <c r="K46" s="303"/>
      <c r="L46" s="318" t="s">
        <v>28</v>
      </c>
      <c r="M46" s="333" t="s">
        <v>245</v>
      </c>
      <c r="N46" s="320" t="str">
        <f>UPPER(IF(OR(M46="a",M46="as"),L42,IF(OR(M46="b",M46="bs"),L50,)))</f>
        <v>SORŠAK MILAN</v>
      </c>
      <c r="O46" s="371">
        <f>IF(OR(M46="a",M46="as"),M42,IF(OR(M46="b",M46="bs"),M50,))</f>
        <v>0</v>
      </c>
      <c r="P46" s="304"/>
      <c r="Q46" s="343"/>
      <c r="R46" s="308"/>
      <c r="S46" s="372"/>
      <c r="T46" s="364"/>
      <c r="U46" s="365" t="str">
        <f>IF(OR(M46="a",M46="as"),U42,IF(OR(M46="b",M46="bs"),U50,""))</f>
        <v/>
      </c>
      <c r="V46" s="359">
        <v>2</v>
      </c>
      <c r="W46" s="359" t="str">
        <f>UPPER(IF($D$9="","",VLOOKUP($D$9,'[1]m glavni turnir žrebna lista'!$A$7:$R$38,3)))</f>
        <v/>
      </c>
      <c r="X46" s="359" t="str">
        <f>PROPER(IF($D$9="","",VLOOKUP($D$9,'[1]m glavni turnir žrebna lista'!$A$7:$R$38,4)))</f>
        <v/>
      </c>
      <c r="Y46" s="355" t="str">
        <f>IF(W46="","",IF($U$9&lt;&gt;$U$8,"",IF($J$9="bb",1,IF($J$9="","0",$I$7))))</f>
        <v/>
      </c>
      <c r="Z46" s="355" t="str">
        <f>IF($W$45="","",IF($U$10&lt;&gt;$U$9,"",IF($L$11="bb",1,IF($L$11="","0",$K$12))))</f>
        <v/>
      </c>
      <c r="AA46" s="355" t="str">
        <f>IF($W$45="","",IF($U$14&lt;&gt;$U$9,"",IF($N$15="bb",1,IF($N$15="","0",$M$18))))</f>
        <v/>
      </c>
      <c r="AB46" s="355" t="str">
        <f>IF($W$45="","",IF($U$22&lt;&gt;$U$9,"",IF($P$23="bb",1,IF($P$23="","0",$O$30))))</f>
        <v/>
      </c>
      <c r="AC46" s="355" t="str">
        <f>IF($W$45="","",IF($U$38&lt;&gt;$U$9,"",IF($P$39="bb",1,IF($P$39="","0",$Q$54))))</f>
        <v/>
      </c>
      <c r="AD46" s="355"/>
      <c r="AE46" s="366">
        <f t="shared" ref="AE46:AE76" si="3">IF($C$2="B turnir",SUM(Y46:AD46)*0.1,SUM(Y46:AD46))</f>
        <v>0</v>
      </c>
      <c r="AF46" s="357" t="str">
        <f>IF($C9="","",'m glavni 32 (4)'!$C$9)</f>
        <v/>
      </c>
      <c r="AG46" s="359" t="str">
        <f>UPPER(IF($D$9="","",VLOOKUP($D$9,'[1]m glavni turnir žrebna lista'!$A$7:$R$38,3)))</f>
        <v/>
      </c>
      <c r="AH46" s="359" t="str">
        <f>PROPER(IF($D$9="","",VLOOKUP($D$9,'[1]m glavni turnir žrebna lista'!$A$7:$R$38,4)))</f>
        <v/>
      </c>
      <c r="AI46" s="359" t="str">
        <f>UPPER(IF($D$9="","",VLOOKUP($D$9,'[1]m glavni turnir žrebna lista'!$A$7:$R$38,5)))</f>
        <v/>
      </c>
      <c r="AJ46" s="366">
        <f>SUM(AE8,AE46)</f>
        <v>0</v>
      </c>
    </row>
    <row r="47" spans="1:36" s="309" customFormat="1" ht="9.6" customHeight="1" x14ac:dyDescent="0.2">
      <c r="A47" s="314">
        <v>21</v>
      </c>
      <c r="B47" s="326" t="str">
        <f>IF($D47="","",VLOOKUP($D47,'[1]m glavni turnir žrebna lista'!$A$7:$R$38,17))</f>
        <v/>
      </c>
      <c r="C47" s="326" t="str">
        <f>IF($D47="","",VLOOKUP($D47,'[1]m glavni turnir žrebna lista'!$A$7:$R$38,2))</f>
        <v/>
      </c>
      <c r="D47" s="300"/>
      <c r="E47" s="327" t="str">
        <f>UPPER(IF($D47="","",VLOOKUP($D47,'[1]m glavni turnir žrebna lista'!$A$7:$R$38,3)))</f>
        <v/>
      </c>
      <c r="F47" s="327" t="str">
        <f>PROPER(IF($D47="","",VLOOKUP($D47,'[1]m glavni turnir žrebna lista'!$A$7:$R$38,4)))</f>
        <v/>
      </c>
      <c r="G47" s="327"/>
      <c r="H47" s="327" t="str">
        <f>IF($D47="","",VLOOKUP($D47,'[1]m glavni turnir žrebna lista'!$A$7:$R$38,5))</f>
        <v/>
      </c>
      <c r="I47" s="301" t="str">
        <f>IF($D47="","",VLOOKUP($D47,'[1]m glavni turnir žrebna lista'!$A$7:$R$38,14))</f>
        <v/>
      </c>
      <c r="J47" s="302"/>
      <c r="K47" s="303"/>
      <c r="L47" s="302"/>
      <c r="M47" s="339"/>
      <c r="N47" s="329" t="s">
        <v>248</v>
      </c>
      <c r="O47" s="343"/>
      <c r="P47" s="304"/>
      <c r="Q47" s="343"/>
      <c r="R47" s="308"/>
      <c r="S47" s="373"/>
      <c r="T47" s="364"/>
      <c r="U47" s="365" t="str">
        <f>IF($D47="","",VLOOKUP($D47,'[1]m glavni turnir žrebna lista'!$A$7:$R$38,2))</f>
        <v/>
      </c>
      <c r="V47" s="359">
        <v>3</v>
      </c>
      <c r="W47" s="359" t="str">
        <f>UPPER(IF($D$11="","",VLOOKUP($D$11,'[1]m glavni turnir žrebna lista'!$A$7:$R$38,3)))</f>
        <v/>
      </c>
      <c r="X47" s="359" t="str">
        <f>PROPER(IF($D$11="","",VLOOKUP($D$11,'[1]m glavni turnir žrebna lista'!$A$7:$R$38,4)))</f>
        <v/>
      </c>
      <c r="Y47" s="355" t="str">
        <f>IF(W47="","",IF($U$11&lt;&gt;$U$12,"",IF($J$13="bb",1,IF($J$13="","0",$I$13))))</f>
        <v/>
      </c>
      <c r="Z47" s="355" t="str">
        <f>IF($W$45="","",IF($U$10&lt;&gt;$U$11,"",IF($L$11="bb",1,IF($L$11="","0",$K$8))))</f>
        <v/>
      </c>
      <c r="AA47" s="355" t="str">
        <f>IF($W$45="","",IF($U$14&lt;&gt;$U$11,"",IF($N$15="bb",1,IF($N$15="","0",$M$18))))</f>
        <v/>
      </c>
      <c r="AB47" s="355" t="str">
        <f>IF($W$45="","",IF($U$22&lt;&gt;$U11,"",IF($P$23="bb",1,IF($P$23="","0",$O$30))))</f>
        <v/>
      </c>
      <c r="AC47" s="355" t="str">
        <f>IF($W$45="","",IF($U$38&lt;&gt;$U$11,"",IF($P$39="bb",1,IF($P$39="","0",$Q$54))))</f>
        <v/>
      </c>
      <c r="AD47" s="355"/>
      <c r="AE47" s="366">
        <f t="shared" si="3"/>
        <v>0</v>
      </c>
      <c r="AF47" s="357" t="str">
        <f>IF($C11="","",'m glavni 32 (4)'!$C$11)</f>
        <v/>
      </c>
      <c r="AG47" s="359" t="str">
        <f>UPPER(IF($D$11="","",VLOOKUP($D$11,'[1]m glavni turnir žrebna lista'!$A$7:$R$38,3)))</f>
        <v/>
      </c>
      <c r="AH47" s="359" t="str">
        <f>PROPER(IF($D$11="","",VLOOKUP($D$11,'[1]m glavni turnir žrebna lista'!$A$7:$R$38,4)))</f>
        <v/>
      </c>
      <c r="AI47" s="359" t="str">
        <f>UPPER(IF($D$11="","",VLOOKUP($D$11,'[1]m glavni turnir žrebna lista'!$A$7:$R$38,5)))</f>
        <v/>
      </c>
      <c r="AJ47" s="366">
        <f t="shared" ref="AJ47:AJ76" si="4">SUM(AE9,AE47)</f>
        <v>0</v>
      </c>
    </row>
    <row r="48" spans="1:36" s="309" customFormat="1" ht="9.6" customHeight="1" x14ac:dyDescent="0.2">
      <c r="A48" s="314"/>
      <c r="B48" s="315"/>
      <c r="C48" s="315"/>
      <c r="D48" s="331"/>
      <c r="E48" s="316"/>
      <c r="F48" s="316"/>
      <c r="G48" s="317"/>
      <c r="H48" s="318" t="s">
        <v>28</v>
      </c>
      <c r="I48" s="319"/>
      <c r="J48" s="320" t="str">
        <f>UPPER(IF(OR(I48="a",I48="as"),E47,IF(OR(I48="b",I48="bs"),E49,)))</f>
        <v/>
      </c>
      <c r="K48" s="321">
        <f>IF(OR(I48="a",I48="as"),I47,IF(OR(I48="b",I48="bs"),I49,))</f>
        <v>0</v>
      </c>
      <c r="L48" s="302"/>
      <c r="M48" s="339"/>
      <c r="N48" s="304"/>
      <c r="O48" s="343"/>
      <c r="P48" s="304"/>
      <c r="Q48" s="343"/>
      <c r="R48" s="308"/>
      <c r="S48" s="373"/>
      <c r="T48" s="364"/>
      <c r="U48" s="365" t="str">
        <f>IF(OR(I48="a",I48="as"),C47,IF(OR(I48="b",I48="bs"),C49,""))</f>
        <v/>
      </c>
      <c r="V48" s="359">
        <v>4</v>
      </c>
      <c r="W48" s="359" t="str">
        <f>UPPER(IF($D$13="","",VLOOKUP($D$13,'[1]m glavni turnir žrebna lista'!$A$7:$R$38,3)))</f>
        <v/>
      </c>
      <c r="X48" s="359" t="str">
        <f>PROPER(IF($D$13="","",VLOOKUP($D$13,'[1]m glavni turnir žrebna lista'!$A$7:$R$38,4)))</f>
        <v/>
      </c>
      <c r="Y48" s="355" t="str">
        <f>IF(W48="","",IF($U$12&lt;&gt;$U$13,"",IF($J$13="bb",1,IF($J$13="","0",$I$11))))</f>
        <v/>
      </c>
      <c r="Z48" s="355" t="str">
        <f>IF($W$45="","",IF($U$10&lt;&gt;$U$13,"",IF($L$11="bb",1,IF($L$11="","0",$K$8))))</f>
        <v/>
      </c>
      <c r="AA48" s="355" t="str">
        <f>IF($W$45="","",IF($U$14&lt;&gt;$U$13,"",IF($N$15="bb",1,IF($N$15="","0",$M$18))))</f>
        <v/>
      </c>
      <c r="AB48" s="355" t="str">
        <f>IF($W$45="","",IF($U$22&lt;&gt;$U$13,"",IF($P$23="bb",1,IF($P$23="","0",$O$30))))</f>
        <v/>
      </c>
      <c r="AC48" s="355" t="str">
        <f>IF($W$45="","",IF($U$38&lt;&gt;$U$13,"",IF($P$39="bb",1,IF($P$39="","0",$Q$54))))</f>
        <v/>
      </c>
      <c r="AD48" s="355"/>
      <c r="AE48" s="366">
        <f t="shared" si="3"/>
        <v>0</v>
      </c>
      <c r="AF48" s="357" t="str">
        <f>IF($C13="","",'m glavni 32 (4)'!$C$13)</f>
        <v/>
      </c>
      <c r="AG48" s="359" t="str">
        <f>UPPER(IF($D$13="","",VLOOKUP($D$13,'[1]m glavni turnir žrebna lista'!$A$7:$R$38,3)))</f>
        <v/>
      </c>
      <c r="AH48" s="359" t="str">
        <f>PROPER(IF($D$13="","",VLOOKUP($D$13,'[1]m glavni turnir žrebna lista'!$A$7:$R$38,4)))</f>
        <v/>
      </c>
      <c r="AI48" s="359" t="str">
        <f>UPPER(IF($D$13="","",VLOOKUP($D$13,'[1]m glavni turnir žrebna lista'!$A$7:$R$38,5)))</f>
        <v/>
      </c>
      <c r="AJ48" s="366">
        <f t="shared" si="4"/>
        <v>0</v>
      </c>
    </row>
    <row r="49" spans="1:36" s="309" customFormat="1" ht="9.6" customHeight="1" x14ac:dyDescent="0.2">
      <c r="A49" s="314">
        <v>22</v>
      </c>
      <c r="B49" s="326" t="str">
        <f>IF($D49="","",VLOOKUP($D49,'[1]m glavni turnir žrebna lista'!$A$7:$R$38,17))</f>
        <v/>
      </c>
      <c r="C49" s="326" t="str">
        <f>IF($D49="","",VLOOKUP($D49,'[1]m glavni turnir žrebna lista'!$A$7:$R$38,2))</f>
        <v/>
      </c>
      <c r="D49" s="300"/>
      <c r="E49" s="327" t="str">
        <f>UPPER(IF($D49="","",VLOOKUP($D49,'[1]m glavni turnir žrebna lista'!$A$7:$R$38,3)))</f>
        <v/>
      </c>
      <c r="F49" s="327" t="str">
        <f>PROPER(IF($D49="","",VLOOKUP($D49,'[1]m glavni turnir žrebna lista'!$A$7:$R$38,4)))</f>
        <v/>
      </c>
      <c r="G49" s="327"/>
      <c r="H49" s="327" t="str">
        <f>IF($D49="","",VLOOKUP($D49,'[1]m glavni turnir žrebna lista'!$A$7:$R$38,5))</f>
        <v/>
      </c>
      <c r="I49" s="328" t="str">
        <f>IF($D49="","",VLOOKUP($D49,'[1]m glavni turnir žrebna lista'!$A$7:$R$38,14))</f>
        <v/>
      </c>
      <c r="J49" s="329"/>
      <c r="K49" s="330"/>
      <c r="L49" s="302"/>
      <c r="M49" s="339"/>
      <c r="N49" s="304"/>
      <c r="O49" s="343"/>
      <c r="P49" s="304"/>
      <c r="Q49" s="343"/>
      <c r="R49" s="308"/>
      <c r="S49" s="373"/>
      <c r="T49" s="364"/>
      <c r="U49" s="365" t="str">
        <f>IF($D49="","",VLOOKUP($D49,'[1]m glavni turnir žrebna lista'!$A$7:$R$38,2))</f>
        <v/>
      </c>
      <c r="V49" s="359">
        <v>5</v>
      </c>
      <c r="W49" s="359" t="str">
        <f>UPPER(IF($D$15="","",VLOOKUP($D$15,'[1]m glavni turnir žrebna lista'!$A$7:$R$38,3)))</f>
        <v/>
      </c>
      <c r="X49" s="359" t="str">
        <f>PROPER(IF($D$15="","",VLOOKUP($D$15,'[1]m glavni turnir žrebna lista'!$A$7:$R$38,4)))</f>
        <v/>
      </c>
      <c r="Y49" s="355" t="str">
        <f>IF(W49="","",IF($U$16&lt;&gt;$U$15,"",IF($J$17="bb",1,IF($J$17="","0",$I$17))))</f>
        <v/>
      </c>
      <c r="Z49" s="355" t="str">
        <f>IF($W$45="","",IF($U$18&lt;&gt;$U$15,"",IF($L$19="bb",1,IF($L$19="","0",$K$20))))</f>
        <v/>
      </c>
      <c r="AA49" s="355" t="str">
        <f>IF($W$45="","",IF($U$14&lt;&gt;$U$15,"",IF($N$15="bb",1,IF($N$15="","0",$M$10))))</f>
        <v/>
      </c>
      <c r="AB49" s="355" t="str">
        <f>IF($W$45="","",IF($U$22&lt;&gt;$U$15,"",IF($P$23="bb",1,IF($P$23="","0",$O$30))))</f>
        <v/>
      </c>
      <c r="AC49" s="355" t="str">
        <f>IF($W$45="","",IF($U$38&lt;&gt;$U$15,"",IF($P$39="bb",1,IF($P$39="","0",$Q$54))))</f>
        <v/>
      </c>
      <c r="AD49" s="355"/>
      <c r="AE49" s="366">
        <f t="shared" si="3"/>
        <v>0</v>
      </c>
      <c r="AF49" s="357" t="str">
        <f>IF($C15="","",'m glavni 32 (4)'!$C$15)</f>
        <v/>
      </c>
      <c r="AG49" s="359" t="str">
        <f>UPPER(IF($D$15="","",VLOOKUP($D$15,'[1]m glavni turnir žrebna lista'!$A$7:$R$38,3)))</f>
        <v/>
      </c>
      <c r="AH49" s="359" t="str">
        <f>PROPER(IF($D$15="","",VLOOKUP($D$15,'[1]m glavni turnir žrebna lista'!$A$7:$R$38,4)))</f>
        <v/>
      </c>
      <c r="AI49" s="359" t="str">
        <f>UPPER(IF($D$15="","",VLOOKUP($D$15,'[1]m glavni turnir žrebna lista'!$A$7:$R$38,5)))</f>
        <v/>
      </c>
      <c r="AJ49" s="366">
        <f t="shared" si="4"/>
        <v>0</v>
      </c>
    </row>
    <row r="50" spans="1:36" s="309" customFormat="1" ht="9.6" customHeight="1" x14ac:dyDescent="0.2">
      <c r="A50" s="314"/>
      <c r="B50" s="315"/>
      <c r="C50" s="315"/>
      <c r="D50" s="331"/>
      <c r="E50" s="316"/>
      <c r="F50" s="316"/>
      <c r="G50" s="317"/>
      <c r="H50" s="302"/>
      <c r="I50" s="332"/>
      <c r="J50" s="318" t="s">
        <v>28</v>
      </c>
      <c r="K50" s="333"/>
      <c r="L50" s="320" t="s">
        <v>86</v>
      </c>
      <c r="M50" s="345">
        <f>IF(OR(K50="a",K50="as"),K48,IF(OR(K50="b",K50="bs"),K52,))</f>
        <v>0</v>
      </c>
      <c r="N50" s="304"/>
      <c r="O50" s="343"/>
      <c r="P50" s="304"/>
      <c r="Q50" s="343"/>
      <c r="R50" s="308"/>
      <c r="S50" s="373"/>
      <c r="T50" s="364"/>
      <c r="U50" s="365" t="str">
        <f>IF(OR(K50="a",K50="as"),U48,IF(OR(K50="b",K50="bs"),U52,""))</f>
        <v/>
      </c>
      <c r="V50" s="359">
        <v>6</v>
      </c>
      <c r="W50" s="359" t="str">
        <f>UPPER(IF($D$17="","",VLOOKUP($D$17,'[1]m glavni turnir žrebna lista'!$A$7:$R$38,3)))</f>
        <v/>
      </c>
      <c r="X50" s="359" t="str">
        <f>PROPER(IF($D$17="","",VLOOKUP($D$17,'[1]m glavni turnir žrebna lista'!$A$7:$R$38,4)))</f>
        <v/>
      </c>
      <c r="Y50" s="355" t="str">
        <f>IF(W50="","",IF($U$16&lt;&gt;$U$17,"",IF($J$17="bb",1,IF($J$17="","0",$I$15))))</f>
        <v/>
      </c>
      <c r="Z50" s="355" t="str">
        <f>IF($W$45="","",IF($U$18&lt;&gt;$U$17,"",IF($L$19="bb",1,IF($L$19="","0",$K$20))))</f>
        <v/>
      </c>
      <c r="AA50" s="355" t="str">
        <f>IF($W$45="","",IF($U$14&lt;&gt;$U$17,"",IF($N$15="bb",1,IF($N$15="","0",$M$10))))</f>
        <v/>
      </c>
      <c r="AB50" s="355" t="str">
        <f>IF($W$45="","",IF($U$22&lt;&gt;$U$17,"",IF($P$23="bb",1,IF($P$23="","0",$O$30))))</f>
        <v/>
      </c>
      <c r="AC50" s="355" t="str">
        <f>IF($W$45="","",IF($U$38&lt;&gt;$U$17,"",IF($P$39="bb",1,IF($P$39="","0",$Q$54))))</f>
        <v/>
      </c>
      <c r="AD50" s="355"/>
      <c r="AE50" s="366">
        <f t="shared" si="3"/>
        <v>0</v>
      </c>
      <c r="AF50" s="357" t="str">
        <f>IF($C17="","",'m glavni 32 (4)'!$C$17)</f>
        <v/>
      </c>
      <c r="AG50" s="359" t="str">
        <f>UPPER(IF($D$17="","",VLOOKUP($D$17,'[1]m glavni turnir žrebna lista'!$A$7:$R$38,3)))</f>
        <v/>
      </c>
      <c r="AH50" s="359" t="str">
        <f>PROPER(IF($D$17="","",VLOOKUP($D$17,'[1]m glavni turnir žrebna lista'!$A$7:$R$38,4)))</f>
        <v/>
      </c>
      <c r="AI50" s="359" t="str">
        <f>UPPER(IF($D$17="","",VLOOKUP($D$17,'[1]m glavni turnir žrebna lista'!$A$7:$R$38,5)))</f>
        <v/>
      </c>
      <c r="AJ50" s="366">
        <f t="shared" si="4"/>
        <v>0</v>
      </c>
    </row>
    <row r="51" spans="1:36" s="309" customFormat="1" ht="9.6" customHeight="1" x14ac:dyDescent="0.2">
      <c r="A51" s="314">
        <v>23</v>
      </c>
      <c r="B51" s="326" t="str">
        <f>IF($D51="","",VLOOKUP($D51,'[1]m glavni turnir žrebna lista'!$A$7:$R$38,17))</f>
        <v/>
      </c>
      <c r="C51" s="326" t="str">
        <f>IF($D51="","",VLOOKUP($D51,'[1]m glavni turnir žrebna lista'!$A$7:$R$38,2))</f>
        <v/>
      </c>
      <c r="D51" s="300"/>
      <c r="E51" s="327" t="str">
        <f>UPPER(IF($D51="","",VLOOKUP($D51,'[1]m glavni turnir žrebna lista'!$A$7:$R$38,3)))</f>
        <v/>
      </c>
      <c r="F51" s="327" t="str">
        <f>PROPER(IF($D51="","",VLOOKUP($D51,'[1]m glavni turnir žrebna lista'!$A$7:$R$38,4)))</f>
        <v/>
      </c>
      <c r="G51" s="327"/>
      <c r="H51" s="327" t="str">
        <f>IF($D51="","",VLOOKUP($D51,'[1]m glavni turnir žrebna lista'!$A$7:$R$38,5))</f>
        <v/>
      </c>
      <c r="I51" s="301" t="str">
        <f>IF($D51="","",VLOOKUP($D51,'[1]m glavni turnir žrebna lista'!$A$7:$R$38,14))</f>
        <v/>
      </c>
      <c r="J51" s="302"/>
      <c r="K51" s="338"/>
      <c r="L51" s="329"/>
      <c r="M51" s="336"/>
      <c r="N51" s="304"/>
      <c r="O51" s="343"/>
      <c r="P51" s="304"/>
      <c r="Q51" s="343"/>
      <c r="R51" s="308"/>
      <c r="S51" s="373"/>
      <c r="T51" s="364"/>
      <c r="U51" s="365" t="str">
        <f>IF($D51="","",VLOOKUP($D51,'[1]m glavni turnir žrebna lista'!$A$7:$R$38,2))</f>
        <v/>
      </c>
      <c r="V51" s="359">
        <v>7</v>
      </c>
      <c r="W51" s="359" t="str">
        <f>UPPER(IF($D$19="","",VLOOKUP($D$19,'[1]m glavni turnir žrebna lista'!$A$7:$R$38,3)))</f>
        <v/>
      </c>
      <c r="X51" s="359" t="str">
        <f>PROPER(IF($D$19="","",VLOOKUP($D$19,'[1]m glavni turnir žrebna lista'!$A$7:$R$38,4)))</f>
        <v/>
      </c>
      <c r="Y51" s="355" t="str">
        <f>IF(W51="","",IF($U$20&lt;&gt;$U$19,"",IF($J$21="bb",1,IF($J$21="","0",$I$21))))</f>
        <v/>
      </c>
      <c r="Z51" s="355" t="str">
        <f>IF($W$45="","",IF($U$18&lt;&gt;$U$19,"",IF($L$19="bb",1,IF($L$19="","0",$K$16))))</f>
        <v/>
      </c>
      <c r="AA51" s="355" t="str">
        <f>IF($W$45="","",IF($U$14&lt;&gt;$U$19,"",IF($N$15="bb",1,IF($N$15="","0",$M$10))))</f>
        <v/>
      </c>
      <c r="AB51" s="355" t="str">
        <f>IF($W$45="","",IF($U$22&lt;&gt;$U$19,"",IF($P$23="bb",1,IF($P$23="","0",$O$30))))</f>
        <v/>
      </c>
      <c r="AC51" s="355" t="str">
        <f>IF($W$45="","",IF($U$38&lt;&gt;$U$19,"",IF($P$39="bb",1,IF($P$39="","0",$Q$54))))</f>
        <v/>
      </c>
      <c r="AD51" s="355"/>
      <c r="AE51" s="366">
        <f t="shared" si="3"/>
        <v>0</v>
      </c>
      <c r="AF51" s="357" t="str">
        <f>IF($C19="","",'m glavni 32 (4)'!$C$19)</f>
        <v/>
      </c>
      <c r="AG51" s="359" t="str">
        <f>UPPER(IF($D$19="","",VLOOKUP($D$19,'[1]m glavni turnir žrebna lista'!$A$7:$R$38,3)))</f>
        <v/>
      </c>
      <c r="AH51" s="359" t="str">
        <f>PROPER(IF($D$19="","",VLOOKUP($D$19,'[1]m glavni turnir žrebna lista'!$A$7:$R$38,4)))</f>
        <v/>
      </c>
      <c r="AI51" s="359" t="str">
        <f>UPPER(IF($D$19="","",VLOOKUP($D$19,'[1]m glavni turnir žrebna lista'!$A$7:$R$38,5)))</f>
        <v/>
      </c>
      <c r="AJ51" s="366">
        <f t="shared" si="4"/>
        <v>0</v>
      </c>
    </row>
    <row r="52" spans="1:36" s="309" customFormat="1" ht="9.6" customHeight="1" x14ac:dyDescent="0.2">
      <c r="A52" s="314"/>
      <c r="B52" s="315"/>
      <c r="C52" s="315"/>
      <c r="D52" s="315"/>
      <c r="E52" s="316"/>
      <c r="F52" s="316"/>
      <c r="G52" s="317"/>
      <c r="H52" s="318" t="s">
        <v>28</v>
      </c>
      <c r="I52" s="319"/>
      <c r="J52" s="320" t="str">
        <f>UPPER(IF(OR(I52="a",I52="as"),E51,IF(OR(I52="b",I52="bs"),E53,)))</f>
        <v/>
      </c>
      <c r="K52" s="340">
        <f>IF(OR(I52="a",I52="as"),I51,IF(OR(I52="b",I52="bs"),I53,))</f>
        <v>0</v>
      </c>
      <c r="L52" s="302"/>
      <c r="M52" s="336"/>
      <c r="N52" s="304"/>
      <c r="O52" s="343"/>
      <c r="P52" s="304"/>
      <c r="Q52" s="343"/>
      <c r="R52" s="308"/>
      <c r="S52" s="374"/>
      <c r="U52" s="375" t="str">
        <f>IF(OR(I52="a",I52="as"),C51,IF(OR(I52="b",I52="bs"),C53,""))</f>
        <v/>
      </c>
      <c r="V52" s="359">
        <v>8</v>
      </c>
      <c r="W52" s="359" t="str">
        <f>UPPER(IF($D$21="","",VLOOKUP($D$21,'[1]m glavni turnir žrebna lista'!$A$7:$R$38,3)))</f>
        <v/>
      </c>
      <c r="X52" s="359" t="str">
        <f>PROPER(IF($D$21="","",VLOOKUP($D$21,'[1]m glavni turnir žrebna lista'!$A$7:$R$38,4)))</f>
        <v/>
      </c>
      <c r="Y52" s="355" t="str">
        <f>IF(W52="","",IF($U$20&lt;&gt;$U$21,"",IF($J$21="bb",1,IF($J$21="","0",$I$19))))</f>
        <v/>
      </c>
      <c r="Z52" s="355" t="str">
        <f>IF($W$45="","",IF($U$18&lt;&gt;$U$21,"",IF($L$19="bb",1,IF($L$19="","0",$K$16))))</f>
        <v/>
      </c>
      <c r="AA52" s="355" t="str">
        <f>IF($W$45="","",IF($U$14&lt;&gt;$U$21,"",IF($N$15="bb",1,IF($N$15="","0",$M$10))))</f>
        <v/>
      </c>
      <c r="AB52" s="355" t="str">
        <f>IF($W$45="","",IF($U$22&lt;&gt;$U$21,"",IF($P$23="bb",1,IF($P$23="","0",$O$30))))</f>
        <v/>
      </c>
      <c r="AC52" s="355" t="str">
        <f>IF($W$45="","",IF($U$38&lt;&gt;$U$21,"",IF($P$39="bb",1,IF($P$39="","0",$Q$54))))</f>
        <v/>
      </c>
      <c r="AD52" s="355"/>
      <c r="AE52" s="366">
        <f t="shared" si="3"/>
        <v>0</v>
      </c>
      <c r="AF52" s="357" t="str">
        <f>IF($C21="","",'m glavni 32 (4)'!$C$21)</f>
        <v/>
      </c>
      <c r="AG52" s="359" t="str">
        <f>UPPER(IF($D$21="","",VLOOKUP($D$21,'[1]m glavni turnir žrebna lista'!$A$7:$R$38,3)))</f>
        <v/>
      </c>
      <c r="AH52" s="359" t="str">
        <f>PROPER(IF($D$21="","",VLOOKUP($D$21,'[1]m glavni turnir žrebna lista'!$A$7:$R$38,4)))</f>
        <v/>
      </c>
      <c r="AI52" s="359" t="str">
        <f>UPPER(IF($D$21="","",VLOOKUP($D$21,'[1]m glavni turnir žrebna lista'!$A$7:$R$38,5)))</f>
        <v/>
      </c>
      <c r="AJ52" s="366">
        <f t="shared" si="4"/>
        <v>0</v>
      </c>
    </row>
    <row r="53" spans="1:36" s="309" customFormat="1" ht="9.6" customHeight="1" x14ac:dyDescent="0.2">
      <c r="A53" s="298">
        <v>24</v>
      </c>
      <c r="B53" s="299" t="str">
        <f>IF($D53="","",VLOOKUP($D53,'[1]m glavni turnir žrebna lista'!$A$7:$R$38,17))</f>
        <v/>
      </c>
      <c r="C53" s="299" t="str">
        <f>IF($D53="","",VLOOKUP($D53,'[1]m glavni turnir žrebna lista'!$A$7:$R$38,2))</f>
        <v/>
      </c>
      <c r="D53" s="300"/>
      <c r="E53" s="299" t="s">
        <v>174</v>
      </c>
      <c r="F53" s="299" t="s">
        <v>211</v>
      </c>
      <c r="G53" s="299"/>
      <c r="H53" s="299" t="str">
        <f>IF($D53="","",VLOOKUP($D53,'[1]m glavni turnir žrebna lista'!$A$7:$R$38,5))</f>
        <v/>
      </c>
      <c r="I53" s="328" t="str">
        <f>IF($D53="","",VLOOKUP($D53,'[1]m glavni turnir žrebna lista'!$A$7:$R$38,14))</f>
        <v/>
      </c>
      <c r="J53" s="329"/>
      <c r="K53" s="303"/>
      <c r="L53" s="302"/>
      <c r="M53" s="336"/>
      <c r="N53" s="304"/>
      <c r="O53" s="343"/>
      <c r="P53" s="304"/>
      <c r="Q53" s="343"/>
      <c r="R53" s="308"/>
      <c r="S53" s="374"/>
      <c r="U53" s="256" t="str">
        <f>IF($D53="","",VLOOKUP($D53,'[1]m glavni turnir žrebna lista'!$A$7:$R$38,2))</f>
        <v/>
      </c>
      <c r="V53" s="359">
        <v>9</v>
      </c>
      <c r="W53" s="359" t="str">
        <f>UPPER(IF($D$23="","",VLOOKUP($D$23,'[1]m glavni turnir žrebna lista'!$A$7:$R$38,3)))</f>
        <v/>
      </c>
      <c r="X53" s="359" t="str">
        <f>PROPER(IF($D$23="","",VLOOKUP($D$23,'[1]m glavni turnir žrebna lista'!$A$7:$R$38,4)))</f>
        <v/>
      </c>
      <c r="Y53" s="355" t="str">
        <f>IF(W53="","",IF($U$24&lt;&gt;$U$23,"",IF($J$25="bb",1,IF($J$25="","0",$I$25))))</f>
        <v/>
      </c>
      <c r="Z53" s="355" t="str">
        <f>IF($W$45="","",IF($U$26&lt;&gt;$U$23,"",IF($L$27="bb",1,IF($L$27="","0",$K$28))))</f>
        <v/>
      </c>
      <c r="AA53" s="355" t="str">
        <f>IF($W$45="","",IF($U$30&lt;&gt;$U$23,"",IF($N$31="bb",1,IF($N$31="","0",$M$34))))</f>
        <v/>
      </c>
      <c r="AB53" s="355" t="str">
        <f>IF($W$45="","",IF($U$22&lt;&gt;$U$23,"",IF($P$23="bb",1,IF($P$23="","0",$O$14))))</f>
        <v/>
      </c>
      <c r="AC53" s="355" t="str">
        <f>IF($W$45="","",IF($U$38&lt;&gt;$U$23,"",IF($P$39="bb",1,IF($P$39="","0",$Q$54))))</f>
        <v/>
      </c>
      <c r="AD53" s="355"/>
      <c r="AE53" s="366">
        <f t="shared" si="3"/>
        <v>0</v>
      </c>
      <c r="AF53" s="357" t="str">
        <f>IF($C23="","",'m glavni 32 (4)'!$C$23)</f>
        <v/>
      </c>
      <c r="AG53" s="359" t="str">
        <f>UPPER(IF($D$23="","",VLOOKUP($D$23,'[1]m glavni turnir žrebna lista'!$A$7:$R$38,3)))</f>
        <v/>
      </c>
      <c r="AH53" s="359" t="str">
        <f>PROPER(IF($D$23="","",VLOOKUP($D$23,'[1]m glavni turnir žrebna lista'!$A$7:$R$38,4)))</f>
        <v/>
      </c>
      <c r="AI53" s="359" t="str">
        <f>UPPER(IF($D$23="","",VLOOKUP($D$23,'[1]m glavni turnir žrebna lista'!$A$7:$R$38,5)))</f>
        <v/>
      </c>
      <c r="AJ53" s="366">
        <f t="shared" si="4"/>
        <v>0</v>
      </c>
    </row>
    <row r="54" spans="1:36" s="309" customFormat="1" ht="9.6" customHeight="1" x14ac:dyDescent="0.2">
      <c r="A54" s="314"/>
      <c r="B54" s="315"/>
      <c r="C54" s="315"/>
      <c r="D54" s="315"/>
      <c r="E54" s="342"/>
      <c r="F54" s="342"/>
      <c r="G54" s="347"/>
      <c r="H54" s="342"/>
      <c r="I54" s="332"/>
      <c r="J54" s="302"/>
      <c r="K54" s="303"/>
      <c r="L54" s="302"/>
      <c r="M54" s="336"/>
      <c r="N54" s="318" t="s">
        <v>28</v>
      </c>
      <c r="O54" s="333" t="s">
        <v>246</v>
      </c>
      <c r="P54" s="320" t="str">
        <f>UPPER(IF(OR(O54="a",O54="as"),N46,IF(OR(O54="b",O54="bs"),N62,)))</f>
        <v>SORŠAK MILAN</v>
      </c>
      <c r="Q54" s="350">
        <f>IF(OR(O54="a",O54="as"),O46,IF(OR(O54="b",O54="bs"),O62,))</f>
        <v>0</v>
      </c>
      <c r="R54" s="308"/>
      <c r="S54" s="374"/>
      <c r="U54" s="256" t="str">
        <f>IF(OR(O54="a",O54="as"),U46,IF(OR(O54="b",O54="bs"),U62,""))</f>
        <v/>
      </c>
      <c r="V54" s="359">
        <v>10</v>
      </c>
      <c r="W54" s="359" t="str">
        <f>UPPER(IF($D$25="","",VLOOKUP($D$25,'[1]m glavni turnir žrebna lista'!$A$7:$R$38,3)))</f>
        <v/>
      </c>
      <c r="X54" s="359" t="str">
        <f>PROPER(IF($D$25="","",VLOOKUP($D$25,'[1]m glavni turnir žrebna lista'!$A$7:$R$38,4)))</f>
        <v/>
      </c>
      <c r="Y54" s="355" t="str">
        <f>IF(W54="","",IF($U$24&lt;&gt;$U$25,"",IF($J$25="bb",1,IF($J$25="","0",$I$23))))</f>
        <v/>
      </c>
      <c r="Z54" s="355" t="str">
        <f>IF($W$45="","",IF($U$26&lt;&gt;$U$25,"",IF($L$27="bb",1,IF($L$27="","0",$K$28))))</f>
        <v/>
      </c>
      <c r="AA54" s="355" t="str">
        <f>IF($W$45="","",IF($U$30&lt;&gt;$U$25,"",IF($N$31="bb",1,IF($N$31="","0",$M$34))))</f>
        <v/>
      </c>
      <c r="AB54" s="355" t="str">
        <f>IF($W$45="","",IF($U$22&lt;&gt;$U$25,"",IF($P$23="bb",1,IF($P$23="","0",$O$14))))</f>
        <v/>
      </c>
      <c r="AC54" s="355" t="str">
        <f>IF($W$45="","",IF($U$38&lt;&gt;$U$25,"",IF($P$39="bb",1,IF($P$39="","0",$Q$54))))</f>
        <v/>
      </c>
      <c r="AD54" s="355"/>
      <c r="AE54" s="366">
        <f t="shared" si="3"/>
        <v>0</v>
      </c>
      <c r="AF54" s="357" t="str">
        <f>IF($C25="","",'m glavni 32 (4)'!$C$25)</f>
        <v/>
      </c>
      <c r="AG54" s="359" t="str">
        <f>UPPER(IF($D$25="","",VLOOKUP($D$25,'[1]m glavni turnir žrebna lista'!$A$7:$R$38,3)))</f>
        <v/>
      </c>
      <c r="AH54" s="359" t="str">
        <f>PROPER(IF($D$25="","",VLOOKUP($D$25,'[1]m glavni turnir žrebna lista'!$A$7:$R$38,4)))</f>
        <v/>
      </c>
      <c r="AI54" s="359" t="str">
        <f>UPPER(IF($D$25="","",VLOOKUP($D$25,'[1]m glavni turnir žrebna lista'!$A$7:$R$38,5)))</f>
        <v/>
      </c>
      <c r="AJ54" s="366">
        <f t="shared" si="4"/>
        <v>0</v>
      </c>
    </row>
    <row r="55" spans="1:36" s="309" customFormat="1" ht="9.6" customHeight="1" x14ac:dyDescent="0.2">
      <c r="A55" s="298">
        <v>25</v>
      </c>
      <c r="B55" s="299" t="str">
        <f>IF($D55="","",VLOOKUP($D55,'[1]m glavni turnir žrebna lista'!$A$7:$R$38,17))</f>
        <v/>
      </c>
      <c r="C55" s="299" t="str">
        <f>IF($D55="","",VLOOKUP($D55,'[1]m glavni turnir žrebna lista'!$A$7:$R$38,2))</f>
        <v/>
      </c>
      <c r="D55" s="300"/>
      <c r="E55" s="299" t="str">
        <f>UPPER(IF($D55="","",VLOOKUP($D55,'[1]m glavni turnir žrebna lista'!$A$7:$R$38,3)))</f>
        <v/>
      </c>
      <c r="F55" s="299" t="str">
        <f>PROPER(IF($D55="","",VLOOKUP($D55,'[1]m glavni turnir žrebna lista'!$A$7:$R$38,4)))</f>
        <v/>
      </c>
      <c r="G55" s="299"/>
      <c r="H55" s="299" t="str">
        <f>IF($D55="","",VLOOKUP($D55,'[1]m glavni turnir žrebna lista'!$A$7:$R$38,5))</f>
        <v/>
      </c>
      <c r="I55" s="301" t="str">
        <f>IF($D55="","",VLOOKUP($D55,'[1]m glavni turnir žrebna lista'!$A$7:$R$38,14))</f>
        <v/>
      </c>
      <c r="J55" s="302"/>
      <c r="K55" s="303"/>
      <c r="L55" s="302"/>
      <c r="M55" s="336"/>
      <c r="N55" s="304"/>
      <c r="O55" s="343"/>
      <c r="P55" s="329" t="s">
        <v>274</v>
      </c>
      <c r="Q55" s="305"/>
      <c r="R55" s="308"/>
      <c r="S55" s="374"/>
      <c r="U55" s="256" t="str">
        <f>IF($D55="","",VLOOKUP($D55,'[1]m glavni turnir žrebna lista'!$A$7:$R$38,2))</f>
        <v/>
      </c>
      <c r="V55" s="359">
        <v>11</v>
      </c>
      <c r="W55" s="359" t="str">
        <f>UPPER(IF($D$27="","",VLOOKUP($D$27,'[1]m glavni turnir žrebna lista'!$A$7:$R$38,3)))</f>
        <v/>
      </c>
      <c r="X55" s="359" t="str">
        <f>PROPER(IF($D$27="","",VLOOKUP($D$27,'[1]m glavni turnir žrebna lista'!$A$7:$R$38,4)))</f>
        <v/>
      </c>
      <c r="Y55" s="355" t="str">
        <f>IF(W55="","",IF($U$28&lt;&gt;$U$27,"",IF($J$29="bb",1,IF($J$29="","0",$I$29))))</f>
        <v/>
      </c>
      <c r="Z55" s="355" t="str">
        <f>IF($W$45="","",IF($U$26&lt;&gt;$U$27,"",IF($L$27="bb",1,IF($L$27="","0",$K$24))))</f>
        <v/>
      </c>
      <c r="AA55" s="355" t="str">
        <f>IF($W$45="","",IF($U$30&lt;&gt;$U$27,"",IF($N$31="bb",1,IF($N$31="","0",$M$34))))</f>
        <v/>
      </c>
      <c r="AB55" s="355" t="str">
        <f>IF($W$45="","",IF($U$22&lt;&gt;$U$27,"",IF($P$23="bb",1,IF($P$23="","0",$O$14))))</f>
        <v/>
      </c>
      <c r="AC55" s="355" t="str">
        <f>IF($W$45="","",IF($U$38&lt;&gt;$U$27,"",IF($P$39="bb",1,IF($P$39="","0",$Q$54))))</f>
        <v/>
      </c>
      <c r="AD55" s="355"/>
      <c r="AE55" s="366">
        <f t="shared" si="3"/>
        <v>0</v>
      </c>
      <c r="AF55" s="357" t="str">
        <f>IF($C27="","",'m glavni 32 (4)'!$C$27)</f>
        <v/>
      </c>
      <c r="AG55" s="359" t="str">
        <f>UPPER(IF($D$27="","",VLOOKUP($D$27,'[1]m glavni turnir žrebna lista'!$A$7:$R$38,3)))</f>
        <v/>
      </c>
      <c r="AH55" s="359" t="str">
        <f>PROPER(IF($D$27="","",VLOOKUP($D$27,'[1]m glavni turnir žrebna lista'!$A$7:$R$38,4)))</f>
        <v/>
      </c>
      <c r="AI55" s="359" t="str">
        <f>UPPER(IF($D$27="","",VLOOKUP($D$27,'[1]m glavni turnir žrebna lista'!$A$7:$R$38,5)))</f>
        <v/>
      </c>
      <c r="AJ55" s="366">
        <f t="shared" si="4"/>
        <v>0</v>
      </c>
    </row>
    <row r="56" spans="1:36" s="309" customFormat="1" ht="9.6" customHeight="1" x14ac:dyDescent="0.2">
      <c r="A56" s="314"/>
      <c r="B56" s="315"/>
      <c r="C56" s="315"/>
      <c r="D56" s="315"/>
      <c r="E56" s="316"/>
      <c r="F56" s="316"/>
      <c r="G56" s="317"/>
      <c r="H56" s="318" t="s">
        <v>28</v>
      </c>
      <c r="I56" s="319"/>
      <c r="J56" s="320"/>
      <c r="K56" s="321">
        <f>IF(OR(I56="a",I56="as"),I55,IF(OR(I56="b",I56="bs"),I57,))</f>
        <v>0</v>
      </c>
      <c r="L56" s="302"/>
      <c r="M56" s="336"/>
      <c r="N56" s="304"/>
      <c r="O56" s="343"/>
      <c r="P56" s="304"/>
      <c r="Q56" s="305"/>
      <c r="R56" s="308"/>
      <c r="S56" s="374"/>
      <c r="U56" s="256" t="str">
        <f>IF(OR(I56="a",I56="as"),C55,IF(OR(I56="b",I56="bs"),C57,""))</f>
        <v/>
      </c>
      <c r="V56" s="359">
        <v>12</v>
      </c>
      <c r="W56" s="359" t="str">
        <f>UPPER(IF($D$29="","",VLOOKUP($D$29,'[1]m glavni turnir žrebna lista'!$A$7:$R$38,3)))</f>
        <v/>
      </c>
      <c r="X56" s="359" t="str">
        <f>PROPER(IF($D$29="","",VLOOKUP($D$29,'[1]m glavni turnir žrebna lista'!$A$7:$R$38,4)))</f>
        <v/>
      </c>
      <c r="Y56" s="355" t="str">
        <f>IF(W56="","",IF($U$28&lt;&gt;$U$29,"",IF($J$29="bb",1,IF($J$29="","0",$I$27))))</f>
        <v/>
      </c>
      <c r="Z56" s="355" t="str">
        <f>IF($W$45="","",IF($U$26&lt;&gt;$U$29,"",IF($L$27="bb",1,IF($L$27="","0",$K$24))))</f>
        <v/>
      </c>
      <c r="AA56" s="355" t="str">
        <f>IF($W$45="","",IF($U$30&lt;&gt;$U$29,"",IF($N$31="bb",1,IF($N$31="","0",$M$34))))</f>
        <v/>
      </c>
      <c r="AB56" s="355" t="str">
        <f>IF($W$45="","",IF($U$22&lt;&gt;$U$29,"",IF($P$23="bb",1,IF($P$23="","0",$O$14))))</f>
        <v/>
      </c>
      <c r="AC56" s="355" t="str">
        <f>IF($W$45="","",IF($U$38&lt;&gt;$U$29,"",IF($P$39="bb",1,IF($P$39="","0",$Q$54))))</f>
        <v/>
      </c>
      <c r="AD56" s="355"/>
      <c r="AE56" s="366">
        <f t="shared" si="3"/>
        <v>0</v>
      </c>
      <c r="AF56" s="357" t="str">
        <f>IF($C29="","",'m glavni 32 (4)'!$C$29)</f>
        <v/>
      </c>
      <c r="AG56" s="359" t="str">
        <f>UPPER(IF($D$29="","",VLOOKUP($D$29,'[1]m glavni turnir žrebna lista'!$A$7:$R$38,3)))</f>
        <v/>
      </c>
      <c r="AH56" s="359" t="str">
        <f>PROPER(IF($D$29="","",VLOOKUP($D$29,'[1]m glavni turnir žrebna lista'!$A$7:$R$38,4)))</f>
        <v/>
      </c>
      <c r="AI56" s="359" t="str">
        <f>UPPER(IF($D$29="","",VLOOKUP($D$29,'[1]m glavni turnir žrebna lista'!$A$7:$R$38,5)))</f>
        <v/>
      </c>
      <c r="AJ56" s="366">
        <f t="shared" si="4"/>
        <v>0</v>
      </c>
    </row>
    <row r="57" spans="1:36" s="309" customFormat="1" ht="9.6" customHeight="1" x14ac:dyDescent="0.2">
      <c r="A57" s="314">
        <v>26</v>
      </c>
      <c r="B57" s="326" t="str">
        <f>IF($D57="","",VLOOKUP($D57,'[1]m glavni turnir žrebna lista'!$A$7:$R$38,17))</f>
        <v/>
      </c>
      <c r="C57" s="326" t="str">
        <f>IF($D57="","",VLOOKUP($D57,'[1]m glavni turnir žrebna lista'!$A$7:$R$38,2))</f>
        <v/>
      </c>
      <c r="D57" s="300"/>
      <c r="E57" s="327" t="str">
        <f>UPPER(IF($D57="","",VLOOKUP($D57,'[1]m glavni turnir žrebna lista'!$A$7:$R$38,3)))</f>
        <v/>
      </c>
      <c r="F57" s="327" t="str">
        <f>PROPER(IF($D57="","",VLOOKUP($D57,'[1]m glavni turnir žrebna lista'!$A$7:$R$38,4)))</f>
        <v/>
      </c>
      <c r="G57" s="327"/>
      <c r="H57" s="327" t="str">
        <f>IF($D57="","",VLOOKUP($D57,'[1]m glavni turnir žrebna lista'!$A$7:$R$38,5))</f>
        <v/>
      </c>
      <c r="I57" s="328" t="str">
        <f>IF($D57="","",VLOOKUP($D57,'[1]m glavni turnir žrebna lista'!$A$7:$R$38,14))</f>
        <v/>
      </c>
      <c r="J57" s="329"/>
      <c r="K57" s="330"/>
      <c r="L57" s="302"/>
      <c r="M57" s="304"/>
      <c r="O57" s="343"/>
      <c r="P57" s="304"/>
      <c r="Q57" s="305"/>
      <c r="R57" s="308"/>
      <c r="S57" s="374"/>
      <c r="U57" s="256" t="str">
        <f>IF($D57="","",VLOOKUP($D57,'[1]m glavni turnir žrebna lista'!$A$7:$R$38,2))</f>
        <v/>
      </c>
      <c r="V57" s="359">
        <v>13</v>
      </c>
      <c r="W57" s="359" t="str">
        <f>UPPER(IF($D$31="","",VLOOKUP($D$31,'[1]m glavni turnir žrebna lista'!$A$7:$R$38,3)))</f>
        <v/>
      </c>
      <c r="X57" s="359" t="str">
        <f>PROPER(IF($D$31="","",VLOOKUP($D$31,'[1]m glavni turnir žrebna lista'!$A$7:$R$38,4)))</f>
        <v/>
      </c>
      <c r="Y57" s="355" t="str">
        <f>IF(W57="","",IF($U$32&lt;&gt;$U$31,"",IF($J$33="bb",1,IF($J$33="","0",$I$33))))</f>
        <v/>
      </c>
      <c r="Z57" s="355" t="str">
        <f>IF($W$45="","",IF($U$34&lt;&gt;$U$31,"",IF($L$35="bb",1,IF($L$35="","0",$K$36))))</f>
        <v/>
      </c>
      <c r="AA57" s="355" t="str">
        <f>IF($W$45="","",IF($U$30&lt;&gt;$U$31,"",IF($N$31="bb",1,IF($N$31="","0",$M$26))))</f>
        <v/>
      </c>
      <c r="AB57" s="355" t="str">
        <f>IF($W$45="","",IF($U$22&lt;&gt;$U$31,"",IF($P$23="bb",1,IF($P$23="","0",$O$14))))</f>
        <v/>
      </c>
      <c r="AC57" s="355" t="str">
        <f>IF($W$45="","",IF($U$38&lt;&gt;$U$31,"",IF($P$39="bb",1,IF($P$39="","0",$Q$54))))</f>
        <v/>
      </c>
      <c r="AD57" s="355"/>
      <c r="AE57" s="366">
        <f t="shared" si="3"/>
        <v>0</v>
      </c>
      <c r="AF57" s="357" t="str">
        <f>IF($C31="","",'m glavni 32 (4)'!$C$31)</f>
        <v/>
      </c>
      <c r="AG57" s="359" t="str">
        <f>UPPER(IF($D$31="","",VLOOKUP($D$31,'[1]m glavni turnir žrebna lista'!$A$7:$R$38,3)))</f>
        <v/>
      </c>
      <c r="AH57" s="359" t="str">
        <f>PROPER(IF($D$31="","",VLOOKUP($D$31,'[1]m glavni turnir žrebna lista'!$A$7:$R$38,4)))</f>
        <v/>
      </c>
      <c r="AI57" s="359" t="str">
        <f>UPPER(IF($D$31="","",VLOOKUP($D$31,'[1]m glavni turnir žrebna lista'!$A$7:$R$38,5)))</f>
        <v/>
      </c>
      <c r="AJ57" s="366">
        <f t="shared" si="4"/>
        <v>0</v>
      </c>
    </row>
    <row r="58" spans="1:36" s="309" customFormat="1" ht="9.6" customHeight="1" x14ac:dyDescent="0.2">
      <c r="A58" s="314"/>
      <c r="B58" s="315"/>
      <c r="C58" s="315"/>
      <c r="D58" s="331"/>
      <c r="E58" s="316"/>
      <c r="F58" s="316"/>
      <c r="G58" s="317"/>
      <c r="H58" s="316"/>
      <c r="I58" s="332"/>
      <c r="J58" s="318" t="s">
        <v>28</v>
      </c>
      <c r="K58" s="333"/>
      <c r="L58" s="320"/>
      <c r="M58" s="334">
        <f>IF(OR(K58="a",K58="as"),K56,IF(OR(K58="b",K58="bs"),K60,))</f>
        <v>0</v>
      </c>
      <c r="N58" s="304"/>
      <c r="O58" s="343"/>
      <c r="P58" s="304"/>
      <c r="Q58" s="305"/>
      <c r="R58" s="308"/>
      <c r="S58" s="374"/>
      <c r="U58" s="256" t="str">
        <f>IF(OR(K58="a",K58="as"),U56,IF(OR(K58="b",K58="bs"),U60,""))</f>
        <v/>
      </c>
      <c r="V58" s="359">
        <v>14</v>
      </c>
      <c r="W58" s="359" t="str">
        <f>UPPER(IF($D$33="","",VLOOKUP($D$33,'[1]m glavni turnir žrebna lista'!$A$7:$R$38,3)))</f>
        <v/>
      </c>
      <c r="X58" s="359" t="str">
        <f>PROPER(IF($D$33="","",VLOOKUP($D$33,'[1]m glavni turnir žrebna lista'!$A$7:$R$38,4)))</f>
        <v/>
      </c>
      <c r="Y58" s="355" t="str">
        <f>IF(W58="","",IF($U$32&lt;&gt;$U$33,"",IF($J$33="bb",1,IF($J$33="","0",$I$31))))</f>
        <v/>
      </c>
      <c r="Z58" s="355" t="str">
        <f>IF($W$45="","",IF($U$34&lt;&gt;$U$33,"",IF($L$35="bb",1,IF($L$35="","0",$K$36))))</f>
        <v/>
      </c>
      <c r="AA58" s="355" t="str">
        <f>IF($W$45="","",IF($U$30&lt;&gt;$U$33,"",IF($N$31="bb",1,IF($N$31="","0",$M$26))))</f>
        <v/>
      </c>
      <c r="AB58" s="355" t="str">
        <f>IF($W$45="","",IF($U$22&lt;&gt;$U$33,"",IF($P$23="bb",1,IF($P$23="","0",$O$14))))</f>
        <v/>
      </c>
      <c r="AC58" s="355" t="str">
        <f>IF($W$45="","",IF($U$38&lt;&gt;$U$33,"",IF($P$39="bb",1,IF($P$39="","0",$Q$54))))</f>
        <v/>
      </c>
      <c r="AD58" s="355"/>
      <c r="AE58" s="366">
        <f t="shared" si="3"/>
        <v>0</v>
      </c>
      <c r="AF58" s="357" t="str">
        <f>IF($C33="","",'m glavni 32 (4)'!$C$33)</f>
        <v/>
      </c>
      <c r="AG58" s="359" t="str">
        <f>UPPER(IF($D$33="","",VLOOKUP($D$33,'[1]m glavni turnir žrebna lista'!$A$7:$R$38,3)))</f>
        <v/>
      </c>
      <c r="AH58" s="359" t="str">
        <f>PROPER(IF($D$33="","",VLOOKUP($D$33,'[1]m glavni turnir žrebna lista'!$A$7:$R$38,4)))</f>
        <v/>
      </c>
      <c r="AI58" s="359" t="str">
        <f>UPPER(IF($D$33="","",VLOOKUP($D$33,'[1]m glavni turnir žrebna lista'!$A$7:$R$38,5)))</f>
        <v/>
      </c>
      <c r="AJ58" s="366">
        <f t="shared" si="4"/>
        <v>0</v>
      </c>
    </row>
    <row r="59" spans="1:36" s="309" customFormat="1" ht="9.6" customHeight="1" x14ac:dyDescent="0.2">
      <c r="A59" s="314">
        <v>27</v>
      </c>
      <c r="B59" s="326" t="str">
        <f>IF($D59="","",VLOOKUP($D59,'[1]m glavni turnir žrebna lista'!$A$7:$R$38,17))</f>
        <v/>
      </c>
      <c r="C59" s="326" t="str">
        <f>IF($D59="","",VLOOKUP($D59,'[1]m glavni turnir žrebna lista'!$A$7:$R$38,2))</f>
        <v/>
      </c>
      <c r="D59" s="300"/>
      <c r="E59" s="327" t="str">
        <f>UPPER(IF($D59="","",VLOOKUP($D59,'[1]m glavni turnir žrebna lista'!$A$7:$R$38,3)))</f>
        <v/>
      </c>
      <c r="F59" s="327" t="str">
        <f>PROPER(IF($D59="","",VLOOKUP($D59,'[1]m glavni turnir žrebna lista'!$A$7:$R$38,4)))</f>
        <v/>
      </c>
      <c r="G59" s="327"/>
      <c r="H59" s="327" t="str">
        <f>IF($D59="","",VLOOKUP($D59,'[1]m glavni turnir žrebna lista'!$A$7:$R$38,5))</f>
        <v/>
      </c>
      <c r="I59" s="301" t="str">
        <f>IF($D59="","",VLOOKUP($D59,'[1]m glavni turnir žrebna lista'!$A$7:$R$38,14))</f>
        <v/>
      </c>
      <c r="J59" s="302"/>
      <c r="K59" s="338"/>
      <c r="L59" s="329"/>
      <c r="M59" s="339"/>
      <c r="N59" s="304"/>
      <c r="O59" s="343"/>
      <c r="P59" s="304"/>
      <c r="Q59" s="305"/>
      <c r="R59" s="376"/>
      <c r="S59" s="374"/>
      <c r="U59" s="256" t="str">
        <f>IF($D59="","",VLOOKUP($D59,'[1]m glavni turnir žrebna lista'!$A$7:$R$38,2))</f>
        <v/>
      </c>
      <c r="V59" s="359">
        <v>15</v>
      </c>
      <c r="W59" s="359" t="str">
        <f>UPPER(IF($D$35="","",VLOOKUP($D$35,'[1]m glavni turnir žrebna lista'!$A$7:$R$38,3)))</f>
        <v/>
      </c>
      <c r="X59" s="359" t="str">
        <f>PROPER(IF($D$35="","",VLOOKUP($D$35,'[1]m glavni turnir žrebna lista'!$A$7:$R$38,4)))</f>
        <v/>
      </c>
      <c r="Y59" s="355" t="str">
        <f>IF(W59="","",IF($U$36&lt;&gt;$U$35,"",IF($J$37="bb",1,IF($J$37="","0",$I$37))))</f>
        <v/>
      </c>
      <c r="Z59" s="355" t="str">
        <f>IF($W$45="","",IF($U$34&lt;&gt;$U$35,"",IF($L$35="bb",1,IF($L$35="","0",$K$32))))</f>
        <v/>
      </c>
      <c r="AA59" s="355" t="str">
        <f>IF($W$45="","",IF($U$30&lt;&gt;$U$35,"",IF($N$31="bb",1,IF($N$31="","0",$M$26))))</f>
        <v/>
      </c>
      <c r="AB59" s="355" t="str">
        <f>IF($W$45="","",IF($U$22&lt;&gt;$U$35,"",IF($P$23="bb",1,IF($P$23="","0",$O$14))))</f>
        <v/>
      </c>
      <c r="AC59" s="355" t="str">
        <f>IF($W$45="","",IF($U$38&lt;&gt;$U$35,"",IF($P$39="bb",1,IF($P$39="","0",$Q$54))))</f>
        <v/>
      </c>
      <c r="AD59" s="355"/>
      <c r="AE59" s="366">
        <f t="shared" si="3"/>
        <v>0</v>
      </c>
      <c r="AF59" s="357" t="str">
        <f>IF($C35="","",'m glavni 32 (4)'!$C$35)</f>
        <v/>
      </c>
      <c r="AG59" s="359" t="str">
        <f>UPPER(IF($D$35="","",VLOOKUP($D$35,'[1]m glavni turnir žrebna lista'!$A$7:$R$38,3)))</f>
        <v/>
      </c>
      <c r="AH59" s="359" t="str">
        <f>PROPER(IF($D$35="","",VLOOKUP($D$35,'[1]m glavni turnir žrebna lista'!$A$7:$R$38,4)))</f>
        <v/>
      </c>
      <c r="AI59" s="359" t="str">
        <f>UPPER(IF($D$35="","",VLOOKUP($D$35,'[1]m glavni turnir žrebna lista'!$A$7:$R$38,5)))</f>
        <v/>
      </c>
      <c r="AJ59" s="366">
        <f t="shared" si="4"/>
        <v>0</v>
      </c>
    </row>
    <row r="60" spans="1:36" s="309" customFormat="1" ht="9.6" customHeight="1" x14ac:dyDescent="0.2">
      <c r="A60" s="314"/>
      <c r="B60" s="315"/>
      <c r="C60" s="315"/>
      <c r="D60" s="331"/>
      <c r="E60" s="316"/>
      <c r="F60" s="316"/>
      <c r="G60" s="317"/>
      <c r="H60" s="318" t="s">
        <v>28</v>
      </c>
      <c r="I60" s="319"/>
      <c r="J60" s="320" t="str">
        <f>UPPER(IF(OR(I60="a",I60="as"),E59,IF(OR(I60="b",I60="bs"),E61,)))</f>
        <v/>
      </c>
      <c r="K60" s="340">
        <f>IF(OR(I60="a",I60="as"),I59,IF(OR(I60="b",I60="bs"),I61,))</f>
        <v>0</v>
      </c>
      <c r="L60" s="302"/>
      <c r="M60" s="339"/>
      <c r="N60" s="304"/>
      <c r="O60" s="343"/>
      <c r="P60" s="590"/>
      <c r="Q60" s="602"/>
      <c r="R60" s="308"/>
      <c r="S60" s="374"/>
      <c r="U60" s="256" t="str">
        <f>IF(OR(I60="a",I60="as"),C59,IF(OR(I60="b",I60="bs"),C61,""))</f>
        <v/>
      </c>
      <c r="V60" s="359">
        <v>16</v>
      </c>
      <c r="W60" s="359" t="str">
        <f>UPPER(IF($D$37="","",VLOOKUP($D$37,'[1]m glavni turnir žrebna lista'!$A$7:$R$38,3)))</f>
        <v/>
      </c>
      <c r="X60" s="359" t="str">
        <f>PROPER(IF($D$37="","",VLOOKUP($D$37,'[1]m glavni turnir žrebna lista'!$A$7:$R$38,4)))</f>
        <v/>
      </c>
      <c r="Y60" s="355" t="str">
        <f>IF(W60="","",IF($U$36&lt;&gt;$U$37,"",IF($J$37="bb",1,IF($J$37="","0",$I$35))))</f>
        <v/>
      </c>
      <c r="Z60" s="355" t="str">
        <f>IF($W$45="","",IF($U$34&lt;&gt;$U$37,"",IF($L$35="bb",1,IF($L$35="","0",$K$32))))</f>
        <v/>
      </c>
      <c r="AA60" s="355" t="str">
        <f>IF($W$45="","",IF($U$30&lt;&gt;$U$37,"",IF($N$31="bb",1,IF($N$31="","0",$M$26))))</f>
        <v/>
      </c>
      <c r="AB60" s="355" t="str">
        <f>IF($W$45="","",IF($U$22&lt;&gt;$U$37,"",IF($P$23="bb",1,IF($P$23="","0",$O$14))))</f>
        <v/>
      </c>
      <c r="AC60" s="355" t="str">
        <f>IF($W$45="","",IF($U$38&lt;&gt;$U$37,"",IF($P$39="bb",1,IF($P$39="","0",$Q$54))))</f>
        <v/>
      </c>
      <c r="AD60" s="355"/>
      <c r="AE60" s="366">
        <f t="shared" si="3"/>
        <v>0</v>
      </c>
      <c r="AF60" s="357" t="str">
        <f>IF($C37="","",'m glavni 32 (4)'!$C$37)</f>
        <v/>
      </c>
      <c r="AG60" s="359" t="str">
        <f>UPPER(IF($D$37="","",VLOOKUP($D$37,'[1]m glavni turnir žrebna lista'!$A$7:$R$38,3)))</f>
        <v/>
      </c>
      <c r="AH60" s="359" t="str">
        <f>PROPER(IF($D$37="","",VLOOKUP($D$37,'[1]m glavni turnir žrebna lista'!$A$7:$R$38,4)))</f>
        <v/>
      </c>
      <c r="AI60" s="359" t="str">
        <f>UPPER(IF($D$37="","",VLOOKUP($D$37,'[1]m glavni turnir žrebna lista'!$A$7:$R$38,5)))</f>
        <v/>
      </c>
      <c r="AJ60" s="366">
        <f t="shared" si="4"/>
        <v>0</v>
      </c>
    </row>
    <row r="61" spans="1:36" s="309" customFormat="1" ht="9.6" customHeight="1" x14ac:dyDescent="0.2">
      <c r="A61" s="314">
        <v>28</v>
      </c>
      <c r="B61" s="326" t="str">
        <f>IF($D61="","",VLOOKUP($D61,'[1]m glavni turnir žrebna lista'!$A$7:$R$38,17))</f>
        <v/>
      </c>
      <c r="C61" s="326" t="str">
        <f>IF($D61="","",VLOOKUP($D61,'[1]m glavni turnir žrebna lista'!$A$7:$R$38,2))</f>
        <v/>
      </c>
      <c r="D61" s="300"/>
      <c r="E61" s="327" t="str">
        <f>UPPER(IF($D61="","",VLOOKUP($D61,'[1]m glavni turnir žrebna lista'!$A$7:$R$38,3)))</f>
        <v/>
      </c>
      <c r="F61" s="327" t="str">
        <f>PROPER(IF($D61="","",VLOOKUP($D61,'[1]m glavni turnir žrebna lista'!$A$7:$R$38,4)))</f>
        <v/>
      </c>
      <c r="G61" s="327"/>
      <c r="H61" s="327" t="str">
        <f>IF($D61="","",VLOOKUP($D61,'[1]m glavni turnir žrebna lista'!$A$7:$R$38,5))</f>
        <v/>
      </c>
      <c r="I61" s="328" t="str">
        <f>IF($D61="","",VLOOKUP($D61,'[1]m glavni turnir žrebna lista'!$A$7:$R$38,14))</f>
        <v/>
      </c>
      <c r="J61" s="329"/>
      <c r="K61" s="303"/>
      <c r="L61" s="302"/>
      <c r="M61" s="339"/>
      <c r="N61" s="304"/>
      <c r="O61" s="377"/>
      <c r="P61" s="590" t="s">
        <v>35</v>
      </c>
      <c r="Q61" s="591"/>
      <c r="R61" s="308"/>
      <c r="S61" s="374"/>
      <c r="U61" s="256" t="str">
        <f>IF($D61="","",VLOOKUP($D61,'[1]m glavni turnir žrebna lista'!$A$7:$R$38,2))</f>
        <v/>
      </c>
      <c r="V61" s="359">
        <v>17</v>
      </c>
      <c r="W61" s="359" t="str">
        <f>UPPER(IF($D$39="","",VLOOKUP($D$39,'[1]m glavni turnir žrebna lista'!$A$7:$R$38,3)))</f>
        <v/>
      </c>
      <c r="X61" s="359" t="str">
        <f>PROPER(IF($D$39="","",VLOOKUP($D$39,'[1]m glavni turnir žrebna lista'!$A$7:$R$38,4)))</f>
        <v/>
      </c>
      <c r="Y61" s="355" t="str">
        <f>IF(W61="","",IF($U$40&lt;&gt;$U$39,"",IF($J$41="bb",1,IF($J$41="","0",$I$41))))</f>
        <v/>
      </c>
      <c r="Z61" s="355" t="str">
        <f>IF($W$45="","",IF($U$42&lt;&gt;$U$39,"",IF($L$43="bb",1,IF($L$43="","0",$K$44))))</f>
        <v/>
      </c>
      <c r="AA61" s="355" t="str">
        <f>IF($W$45="","",IF($U$46&lt;&gt;$U$39,"",IF($N$47="bb",1,IF($N$47="","0",$M$50))))</f>
        <v/>
      </c>
      <c r="AB61" s="355" t="str">
        <f>IF($W$45="","",IF($U$54&lt;&gt;$U$39,"",IF($P$55="bb",1,IF($P$55="","0",$O$62))))</f>
        <v/>
      </c>
      <c r="AC61" s="355" t="str">
        <f>IF($W$45="","",IF($U$38&lt;&gt;$U$39,"",IF($P$39="bb",1,IF($P$39="","0",$Q$22))))</f>
        <v/>
      </c>
      <c r="AD61" s="355"/>
      <c r="AE61" s="366">
        <f t="shared" si="3"/>
        <v>0</v>
      </c>
      <c r="AF61" s="357" t="str">
        <f>IF($C39="","",'m glavni 32 (4)'!$C$39)</f>
        <v/>
      </c>
      <c r="AG61" s="359" t="str">
        <f>UPPER(IF($D$39="","",VLOOKUP($D$39,'[1]m glavni turnir žrebna lista'!$A$7:$R$38,3)))</f>
        <v/>
      </c>
      <c r="AH61" s="359" t="str">
        <f>PROPER(IF($D$39="","",VLOOKUP($D$39,'[1]m glavni turnir žrebna lista'!$A$7:$R$38,4)))</f>
        <v/>
      </c>
      <c r="AI61" s="359" t="str">
        <f>UPPER(IF($D$39="","",VLOOKUP($D$39,'[1]m glavni turnir žrebna lista'!$A$7:$R$38,5)))</f>
        <v/>
      </c>
      <c r="AJ61" s="366">
        <f t="shared" si="4"/>
        <v>0</v>
      </c>
    </row>
    <row r="62" spans="1:36" s="309" customFormat="1" ht="9.6" customHeight="1" x14ac:dyDescent="0.2">
      <c r="A62" s="314"/>
      <c r="B62" s="315"/>
      <c r="C62" s="315"/>
      <c r="D62" s="331"/>
      <c r="E62" s="302"/>
      <c r="F62" s="302"/>
      <c r="G62" s="341"/>
      <c r="H62" s="342"/>
      <c r="I62" s="332"/>
      <c r="J62" s="302"/>
      <c r="K62" s="303"/>
      <c r="L62" s="318" t="s">
        <v>28</v>
      </c>
      <c r="M62" s="333" t="s">
        <v>245</v>
      </c>
      <c r="N62" s="320" t="str">
        <f>UPPER(IF(OR(M62="a",M62="as"),L58,IF(OR(M62="b",M62="bs"),L66,)))</f>
        <v>LELJAK ZDENKO</v>
      </c>
      <c r="O62" s="371">
        <f>IF(OR(M62="a",M62="as"),M58,IF(OR(M62="b",M62="bs"),M66,))</f>
        <v>0</v>
      </c>
      <c r="P62" s="590"/>
      <c r="Q62" s="591"/>
      <c r="R62" s="378" t="str">
        <f>IF($R$63&gt;=310,1,IF($R$63&gt;=220,2,IF($R$63&gt;=10,3,"")))</f>
        <v/>
      </c>
      <c r="S62" s="374"/>
      <c r="U62" s="256" t="str">
        <f>IF(OR(M62="a",M62="as"),U58,IF(OR(M62="b",M62="bs"),U66,""))</f>
        <v/>
      </c>
      <c r="V62" s="359">
        <v>18</v>
      </c>
      <c r="W62" s="359" t="str">
        <f>UPPER(IF($D$41="","",VLOOKUP($D$41,'[1]m glavni turnir žrebna lista'!$A$7:$R$38,3)))</f>
        <v/>
      </c>
      <c r="X62" s="359" t="str">
        <f>PROPER(IF($D$41="","",VLOOKUP($D$41,'[1]m glavni turnir žrebna lista'!$A$7:$R$38,4)))</f>
        <v/>
      </c>
      <c r="Y62" s="355" t="str">
        <f>IF(W62="","",IF($U$40&lt;&gt;$U$41,"",IF($J$41="bb",1,IF($J$41="","0",$I$39))))</f>
        <v/>
      </c>
      <c r="Z62" s="355" t="str">
        <f>IF($W$45="","",IF($U$42&lt;&gt;$U$41,"",IF($L$43="bb",1,IF($L$43="","0",$K$44))))</f>
        <v/>
      </c>
      <c r="AA62" s="355" t="str">
        <f>IF($W$45="","",IF($U$46&lt;&gt;$U$41,"",IF($N$47="bb",1,IF($N$47="","0",$M$50))))</f>
        <v/>
      </c>
      <c r="AB62" s="355" t="str">
        <f>IF($W$45="","",IF($U$54&lt;&gt;$U$41,"",IF($P$55="bb",1,IF($P$55="","0",$O$62))))</f>
        <v/>
      </c>
      <c r="AC62" s="355" t="str">
        <f>IF($W$45="","",IF($U$38&lt;&gt;$U$41,"",IF($P$39="bb",1,IF($P$39="","0",$Q$22))))</f>
        <v/>
      </c>
      <c r="AD62" s="355"/>
      <c r="AE62" s="366">
        <f t="shared" si="3"/>
        <v>0</v>
      </c>
      <c r="AF62" s="357" t="str">
        <f>IF($C41="","",'m glavni 32 (4)'!$C$41)</f>
        <v/>
      </c>
      <c r="AG62" s="359" t="str">
        <f>UPPER(IF($D$41="","",VLOOKUP($D$41,'[1]m glavni turnir žrebna lista'!$A$7:$R$38,3)))</f>
        <v/>
      </c>
      <c r="AH62" s="359" t="str">
        <f>PROPER(IF($D$41="","",VLOOKUP($D$41,'[1]m glavni turnir žrebna lista'!$A$7:$R$38,4)))</f>
        <v/>
      </c>
      <c r="AI62" s="359" t="str">
        <f>UPPER(IF($D$41="","",VLOOKUP($D$41,'[1]m glavni turnir žrebna lista'!$A$7:$R$38,5)))</f>
        <v/>
      </c>
      <c r="AJ62" s="366">
        <f t="shared" si="4"/>
        <v>0</v>
      </c>
    </row>
    <row r="63" spans="1:36" s="309" customFormat="1" ht="9.6" customHeight="1" x14ac:dyDescent="0.2">
      <c r="A63" s="314">
        <v>29</v>
      </c>
      <c r="B63" s="326" t="str">
        <f>IF($D63="","",VLOOKUP($D63,'[1]m glavni turnir žrebna lista'!$A$7:$R$38,17))</f>
        <v/>
      </c>
      <c r="C63" s="326" t="str">
        <f>IF($D63="","",VLOOKUP($D63,'[1]m glavni turnir žrebna lista'!$A$7:$R$38,2))</f>
        <v/>
      </c>
      <c r="D63" s="300"/>
      <c r="E63" s="327" t="str">
        <f>UPPER(IF($D63="","",VLOOKUP($D63,'[1]m glavni turnir žrebna lista'!$A$7:$R$38,3)))</f>
        <v/>
      </c>
      <c r="F63" s="327" t="str">
        <f>PROPER(IF($D63="","",VLOOKUP($D63,'[1]m glavni turnir žrebna lista'!$A$7:$R$38,4)))</f>
        <v/>
      </c>
      <c r="G63" s="327"/>
      <c r="H63" s="327" t="str">
        <f>IF($D63="","",VLOOKUP($D63,'[1]m glavni turnir žrebna lista'!$A$7:$R$38,5))</f>
        <v/>
      </c>
      <c r="I63" s="301" t="str">
        <f>IF($D63="","",VLOOKUP($D63,'[1]m glavni turnir žrebna lista'!$A$7:$R$38,14))</f>
        <v/>
      </c>
      <c r="J63" s="302"/>
      <c r="K63" s="303"/>
      <c r="L63" s="302"/>
      <c r="M63" s="339"/>
      <c r="N63" s="329"/>
      <c r="O63" s="336"/>
      <c r="P63" s="379" t="s">
        <v>36</v>
      </c>
      <c r="Q63" s="380">
        <f>MIN(J4,R62)</f>
        <v>1</v>
      </c>
      <c r="R63" s="378">
        <f>SUM(LARGE(H72:H79,{1}),LARGE(H72:H79,{2}),LARGE(H72:H79,{3}),LARGE(H72:H79,{4}))</f>
        <v>0</v>
      </c>
      <c r="S63" s="374"/>
      <c r="U63" s="256" t="str">
        <f>IF($D63="","",VLOOKUP($D63,'[1]m glavni turnir žrebna lista'!$A$7:$R$38,2))</f>
        <v/>
      </c>
      <c r="V63" s="359">
        <v>19</v>
      </c>
      <c r="W63" s="359" t="str">
        <f>UPPER(IF($D$43="","",VLOOKUP($D$43,'[1]m glavni turnir žrebna lista'!$A$7:$R$38,3)))</f>
        <v/>
      </c>
      <c r="X63" s="359" t="str">
        <f>PROPER(IF($D$43="","",VLOOKUP($D$43,'[1]m glavni turnir žrebna lista'!$A$7:$R$38,4)))</f>
        <v/>
      </c>
      <c r="Y63" s="355" t="str">
        <f>IF(W63="","",IF($U$44&lt;&gt;$U$43,"",IF($J$45="bb",1,IF($J$45="","0",$I$45))))</f>
        <v/>
      </c>
      <c r="Z63" s="355" t="str">
        <f>IF($W$45="","",IF($U$42&lt;&gt;$U$43,"",IF($L$43="bb",1,IF($L$43="","0",$K$40))))</f>
        <v/>
      </c>
      <c r="AA63" s="355" t="str">
        <f>IF($W$45="","",IF($U$46&lt;&gt;$U$43,"",IF($N$47="bb",1,IF($N$47="","0",$M$50))))</f>
        <v/>
      </c>
      <c r="AB63" s="355" t="str">
        <f>IF($W$45="","",IF($U$54&lt;&gt;$U$43,"",IF($P$55="bb",1,IF($P$55="","0",$O$62))))</f>
        <v/>
      </c>
      <c r="AC63" s="355" t="str">
        <f>IF($W$45="","",IF($U$38&lt;&gt;$U$43,"",IF($P$39="bb",1,IF($P$39="","0",$Q$22))))</f>
        <v/>
      </c>
      <c r="AD63" s="355"/>
      <c r="AE63" s="366">
        <f t="shared" si="3"/>
        <v>0</v>
      </c>
      <c r="AF63" s="357" t="str">
        <f>IF($C43="","",'m glavni 32 (4)'!$C$43)</f>
        <v/>
      </c>
      <c r="AG63" s="359" t="str">
        <f>UPPER(IF($D$43="","",VLOOKUP($D$43,'[1]m glavni turnir žrebna lista'!$A$7:$R$38,3)))</f>
        <v/>
      </c>
      <c r="AH63" s="359" t="str">
        <f>PROPER(IF($D$43="","",VLOOKUP($D$43,'[1]m glavni turnir žrebna lista'!$A$7:$R$38,4)))</f>
        <v/>
      </c>
      <c r="AI63" s="359" t="str">
        <f>UPPER(IF($D$43="","",VLOOKUP($D$43,'[1]m glavni turnir žrebna lista'!$A$7:$R$38,5)))</f>
        <v/>
      </c>
      <c r="AJ63" s="366">
        <f t="shared" si="4"/>
        <v>0</v>
      </c>
    </row>
    <row r="64" spans="1:36" s="309" customFormat="1" ht="9.6" customHeight="1" x14ac:dyDescent="0.2">
      <c r="A64" s="314"/>
      <c r="B64" s="315"/>
      <c r="C64" s="315"/>
      <c r="D64" s="331"/>
      <c r="E64" s="316"/>
      <c r="F64" s="316"/>
      <c r="G64" s="317"/>
      <c r="H64" s="318" t="s">
        <v>28</v>
      </c>
      <c r="I64" s="319"/>
      <c r="J64" s="320" t="str">
        <f>UPPER(IF(OR(I64="a",I64="as"),E63,IF(OR(I64="b",I64="bs"),E65,)))</f>
        <v/>
      </c>
      <c r="K64" s="321">
        <f>IF(OR(I64="a",I64="as"),I63,IF(OR(I64="b",I64="bs"),I65,))</f>
        <v>0</v>
      </c>
      <c r="L64" s="302"/>
      <c r="M64" s="339"/>
      <c r="N64" s="335"/>
      <c r="O64" s="336"/>
      <c r="P64" s="381" t="s">
        <v>37</v>
      </c>
      <c r="Q64" s="382">
        <f>IF($C$2="B turnir",16,IF($Q$63=1,480,IF($Q$63=2,240,IF($Q$63=3,160,""))))</f>
        <v>480</v>
      </c>
      <c r="R64" s="308"/>
      <c r="S64" s="374"/>
      <c r="U64" s="256" t="str">
        <f>IF(OR(I64="a",I64="as"),C63,IF(OR(I64="b",I64="bs"),C65,""))</f>
        <v/>
      </c>
      <c r="V64" s="359">
        <v>20</v>
      </c>
      <c r="W64" s="359" t="str">
        <f>UPPER(IF($D$45="","",VLOOKUP($D$45,'[1]m glavni turnir žrebna lista'!$A$7:$R$38,3)))</f>
        <v/>
      </c>
      <c r="X64" s="359" t="str">
        <f>PROPER(IF($D$45="","",VLOOKUP($D$45,'[1]m glavni turnir žrebna lista'!$A$7:$R$38,4)))</f>
        <v/>
      </c>
      <c r="Y64" s="355" t="str">
        <f>IF(W64="","",IF($U$44&lt;&gt;$U$45,"",IF($J$45="bb",1,IF($J$45="","0",$I$43))))</f>
        <v/>
      </c>
      <c r="Z64" s="355" t="str">
        <f>IF($W$45="","",IF($U$42&lt;&gt;$U$45,"",IF($L$43="bb",1,IF($L$43="","0",$K$40))))</f>
        <v/>
      </c>
      <c r="AA64" s="355" t="str">
        <f>IF($W$45="","",IF($U$46&lt;&gt;$U$45,"",IF($N$47="bb",1,IF($N$47="","0",$M$50))))</f>
        <v/>
      </c>
      <c r="AB64" s="355" t="str">
        <f>IF($W$45="","",IF($U$54&lt;&gt;$U$45,"",IF($P$55="bb",1,IF($P$55="","0",$O$62))))</f>
        <v/>
      </c>
      <c r="AC64" s="355" t="str">
        <f>IF($W$45="","",IF($U$38&lt;&gt;$U$45,"",IF($P$39="bb",1,IF($P$39="","0",$Q$22))))</f>
        <v/>
      </c>
      <c r="AD64" s="355"/>
      <c r="AE64" s="366">
        <f t="shared" si="3"/>
        <v>0</v>
      </c>
      <c r="AF64" s="357" t="str">
        <f>IF($C45="","",'m glavni 32 (4)'!$C$45)</f>
        <v/>
      </c>
      <c r="AG64" s="359" t="str">
        <f>UPPER(IF($D$45="","",VLOOKUP($D$45,'[1]m glavni turnir žrebna lista'!$A$7:$R$38,3)))</f>
        <v/>
      </c>
      <c r="AH64" s="359" t="str">
        <f>PROPER(IF($D$45="","",VLOOKUP($D$45,'[1]m glavni turnir žrebna lista'!$A$7:$R$38,4)))</f>
        <v/>
      </c>
      <c r="AI64" s="359" t="str">
        <f>UPPER(IF($D$45="","",VLOOKUP($D$45,'[1]m glavni turnir žrebna lista'!$A$7:$R$38,5)))</f>
        <v/>
      </c>
      <c r="AJ64" s="366">
        <f t="shared" si="4"/>
        <v>0</v>
      </c>
    </row>
    <row r="65" spans="1:36" s="309" customFormat="1" ht="9.6" customHeight="1" x14ac:dyDescent="0.2">
      <c r="A65" s="314">
        <v>30</v>
      </c>
      <c r="B65" s="326" t="str">
        <f>IF($D65="","",VLOOKUP($D65,'[1]m glavni turnir žrebna lista'!$A$7:$R$38,17))</f>
        <v/>
      </c>
      <c r="C65" s="326" t="str">
        <f>IF($D65="","",VLOOKUP($D65,'[1]m glavni turnir žrebna lista'!$A$7:$R$38,2))</f>
        <v/>
      </c>
      <c r="D65" s="300"/>
      <c r="E65" s="327" t="str">
        <f>UPPER(IF($D65="","",VLOOKUP($D65,'[1]m glavni turnir žrebna lista'!$A$7:$R$38,3)))</f>
        <v/>
      </c>
      <c r="F65" s="327" t="str">
        <f>PROPER(IF($D65="","",VLOOKUP($D65,'[1]m glavni turnir žrebna lista'!$A$7:$R$38,4)))</f>
        <v/>
      </c>
      <c r="G65" s="327"/>
      <c r="H65" s="327" t="str">
        <f>IF($D65="","",VLOOKUP($D65,'[1]m glavni turnir žrebna lista'!$A$7:$R$38,5))</f>
        <v/>
      </c>
      <c r="I65" s="328" t="str">
        <f>IF($D65="","",VLOOKUP($D65,'[1]m glavni turnir žrebna lista'!$A$7:$R$38,14))</f>
        <v/>
      </c>
      <c r="J65" s="329"/>
      <c r="K65" s="330"/>
      <c r="L65" s="302"/>
      <c r="M65" s="339"/>
      <c r="N65" s="335"/>
      <c r="O65" s="336"/>
      <c r="P65" s="383" t="s">
        <v>38</v>
      </c>
      <c r="Q65" s="384">
        <f>IF($C$2="B turnir",12,IF($Q$63=1,360,IF($Q$63=2,180,IF($Q$63=3,120,""))))</f>
        <v>360</v>
      </c>
      <c r="R65" s="308"/>
      <c r="S65" s="374"/>
      <c r="U65" s="256" t="str">
        <f>IF($D65="","",VLOOKUP($D65,'[1]m glavni turnir žrebna lista'!$A$7:$R$38,2))</f>
        <v/>
      </c>
      <c r="V65" s="359">
        <v>21</v>
      </c>
      <c r="W65" s="359" t="str">
        <f>UPPER(IF($D$47="","",VLOOKUP($D$47,'[1]m glavni turnir žrebna lista'!$A$7:$R$38,3)))</f>
        <v/>
      </c>
      <c r="X65" s="359" t="str">
        <f>PROPER(IF($D$47="","",VLOOKUP($D$47,'[1]m glavni turnir žrebna lista'!$A$7:$R$38,4)))</f>
        <v/>
      </c>
      <c r="Y65" s="355" t="str">
        <f>IF(W65="","",IF($U$48&lt;&gt;$U$47,"",IF($J$49="bb",1,IF($J$49="","0",$I$49))))</f>
        <v/>
      </c>
      <c r="Z65" s="355" t="str">
        <f>IF($W$45="","",IF($U$50&lt;&gt;$U$47,"",IF($L$51="bb",1,IF($L$51="","0",$K$52))))</f>
        <v/>
      </c>
      <c r="AA65" s="355" t="str">
        <f>IF($W$45="","",IF($U$46&lt;&gt;$U$47,"",IF($N$47="bb",1,IF($N$47="","0",$M$42))))</f>
        <v/>
      </c>
      <c r="AB65" s="355" t="str">
        <f>IF($W$45="","",IF($U$54&lt;&gt;$U$47,"",IF($P$55="bb",1,IF($P$55="","0",$O$62))))</f>
        <v/>
      </c>
      <c r="AC65" s="355" t="str">
        <f>IF($W$45="","",IF($U$38&lt;&gt;$U$47,"",IF($P$39="bb",1,IF($P$39="","0",$Q$22))))</f>
        <v/>
      </c>
      <c r="AD65" s="355"/>
      <c r="AE65" s="366">
        <f t="shared" si="3"/>
        <v>0</v>
      </c>
      <c r="AF65" s="357" t="str">
        <f>IF($C47="","",'m glavni 32 (4)'!$C$47)</f>
        <v/>
      </c>
      <c r="AG65" s="359" t="str">
        <f>UPPER(IF($D$47="","",VLOOKUP($D$47,'[1]m glavni turnir žrebna lista'!$A$7:$R$38,3)))</f>
        <v/>
      </c>
      <c r="AH65" s="359" t="str">
        <f>PROPER(IF($D$47="","",VLOOKUP($D$47,'[1]m glavni turnir žrebna lista'!$A$7:$R$38,4)))</f>
        <v/>
      </c>
      <c r="AI65" s="359" t="str">
        <f>UPPER(IF($D$47="","",VLOOKUP($D$47,'[1]m glavni turnir žrebna lista'!$A$7:$R$38,5)))</f>
        <v/>
      </c>
      <c r="AJ65" s="366">
        <f t="shared" si="4"/>
        <v>0</v>
      </c>
    </row>
    <row r="66" spans="1:36" s="309" customFormat="1" ht="9.6" customHeight="1" x14ac:dyDescent="0.2">
      <c r="A66" s="314"/>
      <c r="B66" s="315"/>
      <c r="C66" s="315"/>
      <c r="D66" s="331"/>
      <c r="E66" s="316"/>
      <c r="F66" s="316"/>
      <c r="G66" s="317"/>
      <c r="H66" s="302"/>
      <c r="I66" s="332"/>
      <c r="J66" s="318" t="s">
        <v>28</v>
      </c>
      <c r="K66" s="333"/>
      <c r="L66" s="320" t="s">
        <v>87</v>
      </c>
      <c r="M66" s="345">
        <f>IF(OR(K66="a",K66="as"),K64,IF(OR(K66="b",K66="bs"),K68,))</f>
        <v>0</v>
      </c>
      <c r="N66" s="335"/>
      <c r="O66" s="336"/>
      <c r="P66" s="383" t="s">
        <v>40</v>
      </c>
      <c r="Q66" s="384">
        <f>IF($C$2="B turnir",8,IF($Q$63=1,240,IF($Q$63=2,120,IF($Q$63=3,80,""))))</f>
        <v>240</v>
      </c>
      <c r="R66" s="308"/>
      <c r="S66" s="374"/>
      <c r="U66" s="256" t="str">
        <f>IF(OR(K66="a",K66="as"),U64,IF(OR(K66="b",K66="bs"),U68,""))</f>
        <v/>
      </c>
      <c r="V66" s="359">
        <v>22</v>
      </c>
      <c r="W66" s="359" t="str">
        <f>UPPER(IF($D$49="","",VLOOKUP($D$49,'[1]m glavni turnir žrebna lista'!$A$7:$R$38,3)))</f>
        <v/>
      </c>
      <c r="X66" s="359" t="str">
        <f>PROPER(IF($D$49="","",VLOOKUP($D$49,'[1]m glavni turnir žrebna lista'!$A$7:$R$38,4)))</f>
        <v/>
      </c>
      <c r="Y66" s="355" t="str">
        <f>IF(W66="","",IF($U$48&lt;&gt;$U$49,"",IF($J$49="bb",1,IF($J$49="","0",$I$47))))</f>
        <v/>
      </c>
      <c r="Z66" s="355" t="str">
        <f>IF($W$45="","",IF($U$50&lt;&gt;$U$49,"",IF($L$51="bb",1,IF($L$51="","0",$K$52))))</f>
        <v/>
      </c>
      <c r="AA66" s="355" t="str">
        <f>IF($W$45="","",IF($U$46&lt;&gt;$U$49,"",IF($N$47="bb",1,IF($N$47="","0",$M$42))))</f>
        <v/>
      </c>
      <c r="AB66" s="355" t="str">
        <f>IF($W$45="","",IF($U$54&lt;&gt;$U$49,"",IF($P$55="bb",1,IF($P$55="","0",$O$62))))</f>
        <v/>
      </c>
      <c r="AC66" s="355" t="str">
        <f>IF($W$45="","",IF($U$38&lt;&gt;$U$49,"",IF($P$39="bb",1,IF($P$39="","0",$Q$22))))</f>
        <v/>
      </c>
      <c r="AD66" s="355"/>
      <c r="AE66" s="366">
        <f t="shared" si="3"/>
        <v>0</v>
      </c>
      <c r="AF66" s="357" t="str">
        <f>IF($C49="","",'m glavni 32 (4)'!$C$49)</f>
        <v/>
      </c>
      <c r="AG66" s="359" t="str">
        <f>UPPER(IF($D$49="","",VLOOKUP($D$49,'[1]m glavni turnir žrebna lista'!$A$7:$R$38,3)))</f>
        <v/>
      </c>
      <c r="AH66" s="359" t="str">
        <f>PROPER(IF($D$49="","",VLOOKUP($D$49,'[1]m glavni turnir žrebna lista'!$A$7:$R$38,4)))</f>
        <v/>
      </c>
      <c r="AI66" s="359" t="str">
        <f>UPPER(IF($D$49="","",VLOOKUP($D49,'[1]m glavni turnir žrebna lista'!$A$7:$R$38,5)))</f>
        <v/>
      </c>
      <c r="AJ66" s="366">
        <f t="shared" si="4"/>
        <v>0</v>
      </c>
    </row>
    <row r="67" spans="1:36" s="309" customFormat="1" ht="9.6" customHeight="1" x14ac:dyDescent="0.2">
      <c r="A67" s="314">
        <v>31</v>
      </c>
      <c r="B67" s="326" t="str">
        <f>IF($D67="","",VLOOKUP($D67,'[1]m glavni turnir žrebna lista'!$A$7:$R$38,17))</f>
        <v/>
      </c>
      <c r="C67" s="326" t="str">
        <f>IF($D67="","",VLOOKUP($D67,'[1]m glavni turnir žrebna lista'!$A$7:$R$38,2))</f>
        <v/>
      </c>
      <c r="D67" s="300"/>
      <c r="E67" s="327" t="str">
        <f>UPPER(IF($D67="","",VLOOKUP($D67,'[1]m glavni turnir žrebna lista'!$A$7:$R$38,3)))</f>
        <v/>
      </c>
      <c r="F67" s="327" t="str">
        <f>PROPER(IF($D67="","",VLOOKUP($D67,'[1]m glavni turnir žrebna lista'!$A$7:$R$38,4)))</f>
        <v/>
      </c>
      <c r="G67" s="327"/>
      <c r="H67" s="327" t="str">
        <f>IF($D67="","",VLOOKUP($D67,'[1]m glavni turnir žrebna lista'!$A$7:$R$38,5))</f>
        <v/>
      </c>
      <c r="I67" s="301" t="str">
        <f>IF($D67="","",VLOOKUP($D67,'[1]m glavni turnir žrebna lista'!$A$7:$R$38,14))</f>
        <v/>
      </c>
      <c r="J67" s="302"/>
      <c r="K67" s="338"/>
      <c r="L67" s="329"/>
      <c r="M67" s="336"/>
      <c r="N67" s="335"/>
      <c r="O67" s="336"/>
      <c r="P67" s="383" t="s">
        <v>41</v>
      </c>
      <c r="Q67" s="384">
        <f>IF($C$2="B turnir",4,IF($Q$63=1,120,IF($Q$63=2,60,IF($Q$63=3,40,""))))</f>
        <v>120</v>
      </c>
      <c r="R67" s="308"/>
      <c r="S67" s="374"/>
      <c r="U67" s="256" t="str">
        <f>IF($D67="","",VLOOKUP($D67,'[1]m glavni turnir žrebna lista'!$A$7:$R$38,2))</f>
        <v/>
      </c>
      <c r="V67" s="359">
        <v>23</v>
      </c>
      <c r="W67" s="359" t="str">
        <f>UPPER(IF($D$51="","",VLOOKUP($D$51,'[1]m glavni turnir žrebna lista'!$A$7:$R$38,3)))</f>
        <v/>
      </c>
      <c r="X67" s="359" t="str">
        <f>PROPER(IF($D$51="","",VLOOKUP($D$51,'[1]m glavni turnir žrebna lista'!$A$7:$R$38,4)))</f>
        <v/>
      </c>
      <c r="Y67" s="355" t="str">
        <f>IF(W67="","",IF($U$52&lt;&gt;$U$51,"",IF($J$53="bb",1,IF($J$53="","0",$I$53))))</f>
        <v/>
      </c>
      <c r="Z67" s="355" t="str">
        <f>IF($W$45="","",IF($U$50&lt;&gt;$U$51,"",IF($L$51="bb",1,IF($L$51="","0",$K$48))))</f>
        <v/>
      </c>
      <c r="AA67" s="355" t="str">
        <f>IF($W$45="","",IF($U$46&lt;&gt;$U$51,"",IF($N$47="bb",1,IF($N$47="","0",$M$42))))</f>
        <v/>
      </c>
      <c r="AB67" s="355" t="str">
        <f>IF($W$45="","",IF($U$54&lt;&gt;$U$51,"",IF($P$55="bb",1,IF($P$55="","0",$O$62))))</f>
        <v/>
      </c>
      <c r="AC67" s="355" t="str">
        <f>IF($W$45="","",IF($U$38&lt;&gt;$U$51,"",IF($P$39="bb",1,IF($P$39="","0",$Q$22))))</f>
        <v/>
      </c>
      <c r="AD67" s="355"/>
      <c r="AE67" s="366">
        <f t="shared" si="3"/>
        <v>0</v>
      </c>
      <c r="AF67" s="357" t="str">
        <f>IF($C51="","",'m glavni 32 (4)'!$C$51)</f>
        <v/>
      </c>
      <c r="AG67" s="359" t="str">
        <f>UPPER(IF($D$51="","",VLOOKUP($D$51,'[1]m glavni turnir žrebna lista'!$A$7:$R$38,3)))</f>
        <v/>
      </c>
      <c r="AH67" s="359" t="str">
        <f>PROPER(IF($D$51="","",VLOOKUP($D$51,'[1]m glavni turnir žrebna lista'!$A$7:$R$38,4)))</f>
        <v/>
      </c>
      <c r="AI67" s="359" t="str">
        <f>UPPER(IF($D$51="","",VLOOKUP($D$51,'[1]m glavni turnir žrebna lista'!$A$7:$R$38,5)))</f>
        <v/>
      </c>
      <c r="AJ67" s="366">
        <f t="shared" si="4"/>
        <v>0</v>
      </c>
    </row>
    <row r="68" spans="1:36" s="309" customFormat="1" ht="9.6" customHeight="1" x14ac:dyDescent="0.2">
      <c r="A68" s="314"/>
      <c r="B68" s="315"/>
      <c r="C68" s="315"/>
      <c r="D68" s="315"/>
      <c r="E68" s="316"/>
      <c r="F68" s="316"/>
      <c r="G68" s="317"/>
      <c r="H68" s="318" t="s">
        <v>28</v>
      </c>
      <c r="I68" s="319"/>
      <c r="J68" s="320" t="str">
        <f>UPPER(IF(OR(I68="a",I68="as"),E67,IF(OR(I68="b",I68="bs"),E69,)))</f>
        <v/>
      </c>
      <c r="K68" s="340">
        <f>IF(OR(I68="a",I68="as"),I67,IF(OR(I68="b",I68="bs"),I69,))</f>
        <v>0</v>
      </c>
      <c r="L68" s="302"/>
      <c r="M68" s="336"/>
      <c r="N68" s="335"/>
      <c r="O68" s="336"/>
      <c r="P68" s="383" t="s">
        <v>42</v>
      </c>
      <c r="Q68" s="384">
        <f>IF($C$2="B turnir",2,IF($Q$63=1,60,IF($Q$63=2,30,IF($Q$63=3,20,""))))</f>
        <v>60</v>
      </c>
      <c r="R68" s="308"/>
      <c r="S68" s="374"/>
      <c r="U68" s="256" t="str">
        <f>IF(OR(I68="a",I68="as"),C67,IF(OR(I68="b",I68="bs"),C69,""))</f>
        <v/>
      </c>
      <c r="V68" s="359">
        <v>24</v>
      </c>
      <c r="W68" s="359" t="str">
        <f>UPPER(IF($D$53="","",VLOOKUP($D$53,'[1]m glavni turnir žrebna lista'!$A$7:$R$38,3)))</f>
        <v/>
      </c>
      <c r="X68" s="359" t="str">
        <f>PROPER(IF($D$53="","",VLOOKUP($D$53,'[1]m glavni turnir žrebna lista'!$A$7:$R$38,4)))</f>
        <v/>
      </c>
      <c r="Y68" s="355" t="str">
        <f>IF(W68="","",IF($U$52&lt;&gt;$U$53,"",IF($J$53="bb",1,IF($J$53="","0",$I$51))))</f>
        <v/>
      </c>
      <c r="Z68" s="355" t="str">
        <f>IF($W$45="","",IF($U$50&lt;&gt;$U$53,"",IF($L$51="bb",1,IF($L$51="","0",$K$48))))</f>
        <v/>
      </c>
      <c r="AA68" s="355" t="str">
        <f>IF($W$45="","",IF($U$46&lt;&gt;$U$53,"",IF($N$47="bb",1,IF($N$47="","0",$M$42))))</f>
        <v/>
      </c>
      <c r="AB68" s="355" t="str">
        <f>IF($W$45="","",IF($U$54&lt;&gt;$U$53,"",IF($P$55="bb",1,IF($P$55="","0",$O$62))))</f>
        <v/>
      </c>
      <c r="AC68" s="355" t="str">
        <f>IF($W$45="","",IF($U$38&lt;&gt;$U$53,"",IF($P$39="bb",1,IF($P$39="","0",$Q$22))))</f>
        <v/>
      </c>
      <c r="AD68" s="355"/>
      <c r="AE68" s="366">
        <f t="shared" si="3"/>
        <v>0</v>
      </c>
      <c r="AF68" s="357" t="str">
        <f>IF($C53="","",'m glavni 32 (4)'!$C$53)</f>
        <v/>
      </c>
      <c r="AG68" s="359" t="str">
        <f>UPPER(IF($D$53="","",VLOOKUP($D$53,'[1]m glavni turnir žrebna lista'!$A$7:$R$38,3)))</f>
        <v/>
      </c>
      <c r="AH68" s="359" t="str">
        <f>PROPER(IF($D$53="","",VLOOKUP($D$53,'[1]m glavni turnir žrebna lista'!$A$7:$R$38,4)))</f>
        <v/>
      </c>
      <c r="AI68" s="359" t="str">
        <f>UPPER(IF($D$53="","",VLOOKUP($D$53,'[1]m glavni turnir žrebna lista'!$A$7:$R$38,5)))</f>
        <v/>
      </c>
      <c r="AJ68" s="366">
        <f t="shared" si="4"/>
        <v>0</v>
      </c>
    </row>
    <row r="69" spans="1:36" s="309" customFormat="1" ht="9.6" customHeight="1" x14ac:dyDescent="0.2">
      <c r="A69" s="298">
        <v>32</v>
      </c>
      <c r="B69" s="299" t="str">
        <f>IF($D69="","",VLOOKUP($D69,'[1]m glavni turnir žrebna lista'!$A$7:$R$38,17))</f>
        <v/>
      </c>
      <c r="C69" s="299" t="str">
        <f>IF($D69="","",VLOOKUP($D69,'[1]m glavni turnir žrebna lista'!$A$7:$R$38,2))</f>
        <v/>
      </c>
      <c r="D69" s="300"/>
      <c r="E69" s="299" t="s">
        <v>87</v>
      </c>
      <c r="F69" s="299" t="str">
        <f>PROPER(IF($D69="","",VLOOKUP($D69,'[1]m glavni turnir žrebna lista'!$A$7:$R$38,4)))</f>
        <v/>
      </c>
      <c r="G69" s="299"/>
      <c r="H69" s="299" t="str">
        <f>IF($D69="","",VLOOKUP($D69,'[1]m glavni turnir žrebna lista'!$A$7:$R$38,5))</f>
        <v/>
      </c>
      <c r="I69" s="328" t="str">
        <f>IF($D69="","",VLOOKUP($D69,'[1]m glavni turnir žrebna lista'!$A$7:$R$38,14))</f>
        <v/>
      </c>
      <c r="J69" s="329"/>
      <c r="K69" s="303"/>
      <c r="L69" s="302"/>
      <c r="M69" s="303"/>
      <c r="N69" s="304"/>
      <c r="O69" s="305"/>
      <c r="P69" s="383" t="s">
        <v>43</v>
      </c>
      <c r="Q69" s="384">
        <f>IF($C$2="B turnir",1,IF($Q$63=1,30,IF($Q$63=2,15,IF($Q$63=3,10,""))))</f>
        <v>30</v>
      </c>
      <c r="R69" s="308"/>
      <c r="U69" s="256" t="str">
        <f>IF($D69="","",VLOOKUP($D69,'[1]m glavni turnir žrebna lista'!$A$7:$R$38,2))</f>
        <v/>
      </c>
      <c r="V69" s="359">
        <v>25</v>
      </c>
      <c r="W69" s="359" t="str">
        <f>UPPER(IF($D$55="","",VLOOKUP($D$55,'[1]m glavni turnir žrebna lista'!$A$7:$R$38,3)))</f>
        <v/>
      </c>
      <c r="X69" s="359" t="str">
        <f>PROPER(IF($D$55="","",VLOOKUP($D$55,'[1]m glavni turnir žrebna lista'!$A$7:$R$38,4)))</f>
        <v/>
      </c>
      <c r="Y69" s="355" t="str">
        <f>IF(W69="","",IF($U$56&lt;&gt;$U$55,"",IF($J$57="bb",1,IF($J$57="","0",$I$57))))</f>
        <v/>
      </c>
      <c r="Z69" s="355" t="str">
        <f>IF($W$45="","",IF($U$58&lt;&gt;$U$55,"",IF($L$59="bb",1,IF($L$59="","0",$K$60))))</f>
        <v/>
      </c>
      <c r="AA69" s="355" t="str">
        <f>IF($W$45="","",IF($U$62&lt;&gt;$U$55,"",IF($N$63="bb",1,IF($N$63="","0",$M$66))))</f>
        <v/>
      </c>
      <c r="AB69" s="355" t="str">
        <f>IF($W$45="","",IF($U$54&lt;&gt;$U$55,"",IF($P$55="bb",1,IF($P$55="","0",$O$46))))</f>
        <v/>
      </c>
      <c r="AC69" s="355" t="str">
        <f>IF($W$45="","",IF($U$38&lt;&gt;$U$55,"",IF($P$39="bb",1,IF($P$39="","0",$Q$22))))</f>
        <v/>
      </c>
      <c r="AD69" s="355"/>
      <c r="AE69" s="366">
        <f t="shared" si="3"/>
        <v>0</v>
      </c>
      <c r="AF69" s="357" t="str">
        <f>IF($C55="","",'m glavni 32 (4)'!$C$55)</f>
        <v/>
      </c>
      <c r="AG69" s="359" t="str">
        <f>UPPER(IF($D$55="","",VLOOKUP($D$55,'[1]m glavni turnir žrebna lista'!$A$7:$R$38,3)))</f>
        <v/>
      </c>
      <c r="AH69" s="359" t="str">
        <f>PROPER(IF($D$55="","",VLOOKUP($D$55,'[1]m glavni turnir žrebna lista'!$A$7:$R$38,4)))</f>
        <v/>
      </c>
      <c r="AI69" s="359" t="str">
        <f>UPPER(IF($D$55="","",VLOOKUP($D$55,'[1]m glavni turnir žrebna lista'!$A$7:$R$38,5)))</f>
        <v/>
      </c>
      <c r="AJ69" s="366">
        <f t="shared" si="4"/>
        <v>0</v>
      </c>
    </row>
    <row r="70" spans="1:36" s="391" customFormat="1" ht="9" customHeight="1" x14ac:dyDescent="0.2">
      <c r="A70" s="385"/>
      <c r="B70" s="385"/>
      <c r="C70" s="385"/>
      <c r="D70" s="385"/>
      <c r="E70" s="386"/>
      <c r="F70" s="386"/>
      <c r="G70" s="386"/>
      <c r="H70" s="386"/>
      <c r="I70" s="387"/>
      <c r="J70" s="388"/>
      <c r="K70" s="389"/>
      <c r="L70" s="388"/>
      <c r="M70" s="389"/>
      <c r="N70" s="388"/>
      <c r="O70" s="389"/>
      <c r="P70" s="388"/>
      <c r="Q70" s="389"/>
      <c r="R70" s="390"/>
      <c r="U70" s="256"/>
      <c r="V70" s="359">
        <v>26</v>
      </c>
      <c r="W70" s="359" t="str">
        <f>UPPER(IF($D$57="","",VLOOKUP($D$57,'[1]m glavni turnir žrebna lista'!$A$7:$R$38,3)))</f>
        <v/>
      </c>
      <c r="X70" s="359" t="str">
        <f>PROPER(IF($D$57="","",VLOOKUP($D$57,'[1]m glavni turnir žrebna lista'!$A$7:$R$38,4)))</f>
        <v/>
      </c>
      <c r="Y70" s="355" t="str">
        <f>IF(W70="","",IF($U$56&lt;&gt;$U$57,"",IF($J$57="bb",1,IF($J$57="","0",$I$55))))</f>
        <v/>
      </c>
      <c r="Z70" s="355" t="str">
        <f>IF($W$45="","",IF($U$58&lt;&gt;$U$57,"",IF($L$59="bb",1,IF($L$59="","0",$K$60))))</f>
        <v/>
      </c>
      <c r="AA70" s="355" t="str">
        <f>IF($W$45="","",IF($U$62&lt;&gt;$U$57,"",IF($N$63="bb",1,IF($N$63="","0",$M$66))))</f>
        <v/>
      </c>
      <c r="AB70" s="355" t="str">
        <f>IF($W$45="","",IF($U$54&lt;&gt;$U$57,"",IF($P$55="bb",1,IF($P$55="","0",$O$46))))</f>
        <v/>
      </c>
      <c r="AC70" s="355" t="str">
        <f>IF($W$45="","",IF($U$38&lt;&gt;$U$57,"",IF($P$39="bb",1,IF($P$39="","0",$Q$22))))</f>
        <v/>
      </c>
      <c r="AD70" s="355"/>
      <c r="AE70" s="366">
        <f t="shared" si="3"/>
        <v>0</v>
      </c>
      <c r="AF70" s="357" t="str">
        <f>IF($C57="","",'m glavni 32 (4)'!$C$57)</f>
        <v/>
      </c>
      <c r="AG70" s="359" t="str">
        <f>UPPER(IF($D$57="","",VLOOKUP($D$57,'[1]m glavni turnir žrebna lista'!$A$7:$R$38,3)))</f>
        <v/>
      </c>
      <c r="AH70" s="359" t="str">
        <f>PROPER(IF($D$57="","",VLOOKUP($D$57,'[1]m glavni turnir žrebna lista'!$A$7:$R$38,4)))</f>
        <v/>
      </c>
      <c r="AI70" s="359" t="str">
        <f>UPPER(IF($D$57="","",VLOOKUP($D$57,'[1]m glavni turnir žrebna lista'!$A$7:$R$38,5)))</f>
        <v/>
      </c>
      <c r="AJ70" s="366">
        <f t="shared" si="4"/>
        <v>0</v>
      </c>
    </row>
    <row r="71" spans="1:36" s="404" customFormat="1" ht="9" customHeight="1" x14ac:dyDescent="0.2">
      <c r="A71" s="392" t="s">
        <v>44</v>
      </c>
      <c r="B71" s="393"/>
      <c r="C71" s="394"/>
      <c r="D71" s="395" t="s">
        <v>45</v>
      </c>
      <c r="E71" s="396" t="s">
        <v>46</v>
      </c>
      <c r="F71" s="395"/>
      <c r="G71" s="395" t="s">
        <v>47</v>
      </c>
      <c r="H71" s="397" t="s">
        <v>48</v>
      </c>
      <c r="I71" s="398" t="s">
        <v>45</v>
      </c>
      <c r="J71" s="396" t="s">
        <v>49</v>
      </c>
      <c r="K71" s="399"/>
      <c r="L71" s="400" t="s">
        <v>50</v>
      </c>
      <c r="M71" s="401"/>
      <c r="N71" s="402" t="s">
        <v>51</v>
      </c>
      <c r="O71" s="403"/>
      <c r="P71" s="592"/>
      <c r="Q71" s="593"/>
      <c r="U71" s="256"/>
      <c r="V71" s="359">
        <v>27</v>
      </c>
      <c r="W71" s="359" t="str">
        <f>UPPER(IF($D$59="","",VLOOKUP($D$59,'[1]m glavni turnir žrebna lista'!$A$7:$R$38,3)))</f>
        <v/>
      </c>
      <c r="X71" s="359" t="str">
        <f>PROPER(IF($D$59="","",VLOOKUP($D$59,'[1]m glavni turnir žrebna lista'!$A$7:$R$38,4)))</f>
        <v/>
      </c>
      <c r="Y71" s="355" t="str">
        <f>IF(W71="","",IF($U$60&lt;&gt;$U$59,"",IF($J$61="bb",1,IF($J$61="","0",$I$61))))</f>
        <v/>
      </c>
      <c r="Z71" s="355" t="str">
        <f>IF($W$45="","",IF($U$58&lt;&gt;$U$59,"",IF($L$59="bb",1,IF($L$59="","0",$K$56))))</f>
        <v/>
      </c>
      <c r="AA71" s="355" t="str">
        <f>IF($W$45="","",IF($U$62&lt;&gt;$U$59,"",IF($N$63="bb",1,IF($N$63="","0",$M$66))))</f>
        <v/>
      </c>
      <c r="AB71" s="355" t="str">
        <f>IF($W$45="","",IF($U$54&lt;&gt;$U$59,"",IF($P$55="bb",1,IF($P$55="","0",$O$46))))</f>
        <v/>
      </c>
      <c r="AC71" s="355" t="str">
        <f>IF($W$45="","",IF($U$38&lt;&gt;$U$59,"",IF($P$39="bb",1,IF($P$39="","0",$Q$22))))</f>
        <v/>
      </c>
      <c r="AD71" s="355"/>
      <c r="AE71" s="366">
        <f t="shared" si="3"/>
        <v>0</v>
      </c>
      <c r="AF71" s="357" t="str">
        <f>IF($C59="","",'m glavni 32 (4)'!$C$59)</f>
        <v/>
      </c>
      <c r="AG71" s="359" t="str">
        <f>UPPER(IF($D$59="","",VLOOKUP($D$59,'[1]m glavni turnir žrebna lista'!$A$7:$R$38,3)))</f>
        <v/>
      </c>
      <c r="AH71" s="359" t="str">
        <f>PROPER(IF($D$59="","",VLOOKUP($D$59,'[1]m glavni turnir žrebna lista'!$A$7:$R$38,4)))</f>
        <v/>
      </c>
      <c r="AI71" s="359" t="str">
        <f>UPPER(IF($D$59="","",VLOOKUP($D$59,'[1]m glavni turnir žrebna lista'!$A$7:$R$38,5)))</f>
        <v/>
      </c>
      <c r="AJ71" s="366">
        <f t="shared" si="4"/>
        <v>0</v>
      </c>
    </row>
    <row r="72" spans="1:36" s="404" customFormat="1" ht="9" customHeight="1" x14ac:dyDescent="0.2">
      <c r="A72" s="405" t="s">
        <v>5</v>
      </c>
      <c r="B72" s="406"/>
      <c r="C72" s="407"/>
      <c r="D72" s="277">
        <v>1</v>
      </c>
      <c r="E72" s="408" t="str">
        <f>UPPER(IF($D72="","",VLOOKUP($D72,'[1]m glavni turnir žrebna lista'!$A$7:$R$38,3)))</f>
        <v/>
      </c>
      <c r="F72" s="278"/>
      <c r="G72" s="409">
        <f>IF($D72="","",VLOOKUP($D72,'[1]m glavni turnir žrebna lista'!$A$7:$R$38,10))</f>
        <v>0</v>
      </c>
      <c r="H72" s="409">
        <f>IF($D72="","",VLOOKUP($D72,'[1]m glavni turnir žrebna lista'!$A$7:$R$38,14))</f>
        <v>0</v>
      </c>
      <c r="I72" s="410" t="s">
        <v>52</v>
      </c>
      <c r="J72" s="406"/>
      <c r="K72" s="281"/>
      <c r="L72" s="406"/>
      <c r="M72" s="411"/>
      <c r="N72" s="412" t="s">
        <v>53</v>
      </c>
      <c r="O72" s="413"/>
      <c r="P72" s="414"/>
      <c r="Q72" s="411"/>
      <c r="U72" s="256"/>
      <c r="V72" s="359">
        <v>28</v>
      </c>
      <c r="W72" s="359" t="str">
        <f>UPPER(IF($D$61="","",VLOOKUP($D$61,'[1]m glavni turnir žrebna lista'!$A$7:$R$38,3)))</f>
        <v/>
      </c>
      <c r="X72" s="359" t="str">
        <f>PROPER(IF($D$61="","",VLOOKUP($D$61,'[1]m glavni turnir žrebna lista'!$A$7:$R$38,4)))</f>
        <v/>
      </c>
      <c r="Y72" s="355" t="str">
        <f>IF(W72="","",IF($U$60&lt;&gt;$U$61,"",IF($J$61="bb",1,IF($J$61="","0",$I$59))))</f>
        <v/>
      </c>
      <c r="Z72" s="355" t="str">
        <f>IF($W$45="","",IF($U$58&lt;&gt;$U$61,"",IF($L$59="bb",1,IF($L$59="","0",$K$56))))</f>
        <v/>
      </c>
      <c r="AA72" s="355" t="str">
        <f>IF($W$45="","",IF($U$62&lt;&gt;$U$61,"",IF($N$63="bb",1,IF($N$63="","0",$M$66))))</f>
        <v/>
      </c>
      <c r="AB72" s="355" t="str">
        <f>IF($W$45="","",IF($U$54&lt;&gt;$U$61,"",IF($P$55="bb",1,IF($P$55="","0",$O$46))))</f>
        <v/>
      </c>
      <c r="AC72" s="355" t="str">
        <f>IF($W$45="","",IF($U$38&lt;&gt;$U$61,"",IF($P$39="bb",1,IF($P$39="","0",$Q$22))))</f>
        <v/>
      </c>
      <c r="AD72" s="355"/>
      <c r="AE72" s="366">
        <f t="shared" si="3"/>
        <v>0</v>
      </c>
      <c r="AF72" s="357" t="str">
        <f>IF($C61="","",'m glavni 32 (4)'!$C$61)</f>
        <v/>
      </c>
      <c r="AG72" s="359" t="str">
        <f>UPPER(IF($D$61="","",VLOOKUP($D$61,'[1]m glavni turnir žrebna lista'!$A$7:$R$38,3)))</f>
        <v/>
      </c>
      <c r="AH72" s="359" t="str">
        <f>PROPER(IF($D$61="","",VLOOKUP($D$61,'[1]m glavni turnir žrebna lista'!$A$7:$R$38,4)))</f>
        <v/>
      </c>
      <c r="AI72" s="359" t="str">
        <f>UPPER(IF($D$61="","",VLOOKUP($D$61,'[1]m glavni turnir žrebna lista'!$A$7:$R$38,5)))</f>
        <v/>
      </c>
      <c r="AJ72" s="366">
        <f t="shared" si="4"/>
        <v>0</v>
      </c>
    </row>
    <row r="73" spans="1:36" s="404" customFormat="1" ht="9" customHeight="1" x14ac:dyDescent="0.2">
      <c r="A73" s="599"/>
      <c r="B73" s="600"/>
      <c r="C73" s="415"/>
      <c r="D73" s="277">
        <v>2</v>
      </c>
      <c r="E73" s="408" t="str">
        <f>UPPER(IF($D73="","",VLOOKUP($D73,'[1]m glavni turnir žrebna lista'!$A$7:$R$38,3)))</f>
        <v/>
      </c>
      <c r="F73" s="277"/>
      <c r="G73" s="409">
        <f>IF($D73="","",VLOOKUP($D73,'[1]m glavni turnir žrebna lista'!$A$7:$R$38,10))</f>
        <v>0</v>
      </c>
      <c r="H73" s="409">
        <f>IF($D73="","",VLOOKUP($D73,'[1]m glavni turnir žrebna lista'!$A$7:$R$38,14))</f>
        <v>0</v>
      </c>
      <c r="I73" s="416" t="s">
        <v>54</v>
      </c>
      <c r="J73" s="417"/>
      <c r="K73" s="281"/>
      <c r="L73" s="406"/>
      <c r="M73" s="411"/>
      <c r="N73" s="418"/>
      <c r="O73" s="419"/>
      <c r="P73" s="420"/>
      <c r="Q73" s="421"/>
      <c r="U73" s="256"/>
      <c r="V73" s="359">
        <v>29</v>
      </c>
      <c r="W73" s="359" t="str">
        <f>UPPER(IF($D$63="","",VLOOKUP($D$63,'[1]m glavni turnir žrebna lista'!$A$7:$R$38,3)))</f>
        <v/>
      </c>
      <c r="X73" s="359" t="str">
        <f>PROPER(IF($D$63="","",VLOOKUP($D$63,'[1]m glavni turnir žrebna lista'!$A$7:$R$38,4)))</f>
        <v/>
      </c>
      <c r="Y73" s="355" t="str">
        <f>IF(W73="","",IF($U$64&lt;&gt;$U$63,"",IF($J$65="bb",1,IF($J$65="","0",$I$65))))</f>
        <v/>
      </c>
      <c r="Z73" s="355" t="str">
        <f>IF($W$45="","",IF($U$66&lt;&gt;$U$63,"",IF($L$67="bb",1,IF($L$67="","0",$K$68))))</f>
        <v/>
      </c>
      <c r="AA73" s="355" t="str">
        <f>IF($W$45="","",IF($U$62&lt;&gt;$U$63,"",IF($N$63="bb",1,IF($N$63="","0",$M$58))))</f>
        <v/>
      </c>
      <c r="AB73" s="355" t="str">
        <f>IF($W$45="","",IF($U$54&lt;&gt;$U$63,"",IF($P$55="bb",1,IF($P$55="","0",$O$46))))</f>
        <v/>
      </c>
      <c r="AC73" s="355" t="str">
        <f>IF($W$45="","",IF($U$38&lt;&gt;$U$63,"",IF($P$39="bb",1,IF($P$39="","0",$Q$22))))</f>
        <v/>
      </c>
      <c r="AD73" s="355"/>
      <c r="AE73" s="366">
        <f t="shared" si="3"/>
        <v>0</v>
      </c>
      <c r="AF73" s="357" t="str">
        <f>IF($C63="","",'m glavni 32 (4)'!$C$63)</f>
        <v/>
      </c>
      <c r="AG73" s="359" t="str">
        <f>UPPER(IF($D$63="","",VLOOKUP($D$63,'[1]m glavni turnir žrebna lista'!$A$7:$R$38,3)))</f>
        <v/>
      </c>
      <c r="AH73" s="359" t="str">
        <f>PROPER(IF($D$63="","",VLOOKUP($D$63,'[1]m glavni turnir žrebna lista'!$A$7:$R$38,4)))</f>
        <v/>
      </c>
      <c r="AI73" s="359" t="str">
        <f>UPPER(IF($D$63="","",VLOOKUP($D$63,'[1]m glavni turnir žrebna lista'!$A$7:$R$38,5)))</f>
        <v/>
      </c>
      <c r="AJ73" s="366">
        <f t="shared" si="4"/>
        <v>0</v>
      </c>
    </row>
    <row r="74" spans="1:36" s="404" customFormat="1" ht="9" customHeight="1" x14ac:dyDescent="0.2">
      <c r="A74" s="422"/>
      <c r="B74" s="423"/>
      <c r="C74" s="424"/>
      <c r="D74" s="277">
        <v>3</v>
      </c>
      <c r="E74" s="408" t="str">
        <f>UPPER(IF($D74="","",VLOOKUP($D74,'[1]m glavni turnir žrebna lista'!$A$7:$R$38,3)))</f>
        <v/>
      </c>
      <c r="F74" s="277"/>
      <c r="G74" s="409">
        <f>IF($D74="","",VLOOKUP($D74,'[1]m glavni turnir žrebna lista'!$A$7:$R$38,10))</f>
        <v>0</v>
      </c>
      <c r="H74" s="409">
        <f>IF($D74="","",VLOOKUP($D74,'[1]m glavni turnir žrebna lista'!$A$7:$R$38,14))</f>
        <v>0</v>
      </c>
      <c r="I74" s="416" t="s">
        <v>55</v>
      </c>
      <c r="J74" s="417"/>
      <c r="K74" s="281"/>
      <c r="L74" s="406"/>
      <c r="M74" s="411"/>
      <c r="N74" s="412" t="s">
        <v>56</v>
      </c>
      <c r="O74" s="413"/>
      <c r="P74" s="414"/>
      <c r="Q74" s="411"/>
      <c r="U74" s="256"/>
      <c r="V74" s="359">
        <v>30</v>
      </c>
      <c r="W74" s="359" t="str">
        <f>UPPER(IF($D$65="","",VLOOKUP($D$65,'[1]m glavni turnir žrebna lista'!$A$7:$R$38,3)))</f>
        <v/>
      </c>
      <c r="X74" s="359" t="str">
        <f>PROPER(IF($D$65="","",VLOOKUP($D$65,'[1]m glavni turnir žrebna lista'!$A$7:$R$38,4)))</f>
        <v/>
      </c>
      <c r="Y74" s="355" t="str">
        <f>IF(W74="","",IF($U$64&lt;&gt;$U$65,"",IF($J$65="bb",1,IF($J$65="","0",$I$63))))</f>
        <v/>
      </c>
      <c r="Z74" s="355" t="str">
        <f>IF($W$45="","",IF($U$66&lt;&gt;$U$65,"",IF($L$67="bb",1,IF($L$67="","0",$K$68))))</f>
        <v/>
      </c>
      <c r="AA74" s="355" t="str">
        <f>IF($W$45="","",IF($U$62&lt;&gt;$U$65,"",IF($N$63="bb",1,IF($N$63="","0",$M$58))))</f>
        <v/>
      </c>
      <c r="AB74" s="355" t="str">
        <f>IF($W$45="","",IF($U$54&lt;&gt;$U$65,"",IF($P$55="bb",1,IF($P$55="","0",$O$46))))</f>
        <v/>
      </c>
      <c r="AC74" s="355" t="str">
        <f>IF($W$45="","",IF($U$38&lt;&gt;$U$65,"",IF($P$39="bb",1,IF($P$39="","0",$Q$22))))</f>
        <v/>
      </c>
      <c r="AD74" s="355"/>
      <c r="AE74" s="366">
        <f t="shared" si="3"/>
        <v>0</v>
      </c>
      <c r="AF74" s="357" t="str">
        <f>IF($C65="","",'m glavni 32 (4)'!$C$65)</f>
        <v/>
      </c>
      <c r="AG74" s="359" t="str">
        <f>UPPER(IF($D$65="","",VLOOKUP($D$65,'[1]m glavni turnir žrebna lista'!$A$7:$R$38,3)))</f>
        <v/>
      </c>
      <c r="AH74" s="359" t="str">
        <f>PROPER(IF($D$65="","",VLOOKUP($D$65,'[1]m glavni turnir žrebna lista'!$A$7:$R$38,4)))</f>
        <v/>
      </c>
      <c r="AI74" s="359" t="str">
        <f>UPPER(IF($D$65="","",VLOOKUP($D$65,'[1]m glavni turnir žrebna lista'!$A$7:$R$38,5)))</f>
        <v/>
      </c>
      <c r="AJ74" s="366">
        <f t="shared" si="4"/>
        <v>0</v>
      </c>
    </row>
    <row r="75" spans="1:36" s="404" customFormat="1" ht="9" customHeight="1" x14ac:dyDescent="0.2">
      <c r="A75" s="425"/>
      <c r="B75" s="276"/>
      <c r="C75" s="407"/>
      <c r="D75" s="277">
        <v>4</v>
      </c>
      <c r="E75" s="408" t="str">
        <f>UPPER(IF($D75="","",VLOOKUP($D75,'[1]m glavni turnir žrebna lista'!$A$7:$R$38,3)))</f>
        <v/>
      </c>
      <c r="F75" s="277"/>
      <c r="G75" s="409">
        <f>IF($D75="","",VLOOKUP($D75,'[1]m glavni turnir žrebna lista'!$A$7:$R$38,10))</f>
        <v>0</v>
      </c>
      <c r="H75" s="409">
        <f>IF($D75="","",VLOOKUP($D75,'[1]m glavni turnir žrebna lista'!$A$7:$R$38,14))</f>
        <v>0</v>
      </c>
      <c r="I75" s="416" t="s">
        <v>57</v>
      </c>
      <c r="J75" s="417"/>
      <c r="K75" s="281"/>
      <c r="L75" s="406"/>
      <c r="M75" s="411"/>
      <c r="N75" s="406" t="s">
        <v>58</v>
      </c>
      <c r="O75" s="281"/>
      <c r="P75" s="406"/>
      <c r="Q75" s="411"/>
      <c r="U75" s="256"/>
      <c r="V75" s="359">
        <v>31</v>
      </c>
      <c r="W75" s="359" t="str">
        <f>UPPER(IF($D$67="","",VLOOKUP($D$67,'[1]m glavni turnir žrebna lista'!$A$7:$R$38,3)))</f>
        <v/>
      </c>
      <c r="X75" s="359" t="str">
        <f>PROPER(IF($D$67="","",VLOOKUP($D$67,'[1]m glavni turnir žrebna lista'!$A$7:$R$38,4)))</f>
        <v/>
      </c>
      <c r="Y75" s="355" t="str">
        <f>IF(W75="","",IF($U$68&lt;&gt;$U$67,"",IF($J$69="bb",1,IF($J$69="","0",$I$69))))</f>
        <v/>
      </c>
      <c r="Z75" s="355" t="str">
        <f>IF($W$45="","",IF($U$66&lt;&gt;$U$67,"",IF($L$67="bb",1,IF($L$67="","0",$K$64))))</f>
        <v/>
      </c>
      <c r="AA75" s="355" t="str">
        <f>IF($W$45="","",IF($U$62&lt;&gt;$U$67,"",IF($N$63="bb",1,IF($N$63="","0",$M$58))))</f>
        <v/>
      </c>
      <c r="AB75" s="355" t="str">
        <f>IF($W$45="","",IF($U$54&lt;&gt;$U$67,"",IF($P$55="bb",1,IF($P$55="","0",$O$46))))</f>
        <v/>
      </c>
      <c r="AC75" s="355" t="str">
        <f>IF($W$45="","",IF($U$38&lt;&gt;$U$67,"",IF($P$39="bb",1,IF($P$39="","0",$Q$22))))</f>
        <v/>
      </c>
      <c r="AD75" s="355"/>
      <c r="AE75" s="366">
        <f t="shared" si="3"/>
        <v>0</v>
      </c>
      <c r="AF75" s="357" t="str">
        <f>IF($C67="","",'m glavni 32 (4)'!$C$67)</f>
        <v/>
      </c>
      <c r="AG75" s="359" t="str">
        <f>UPPER(IF($D$67="","",VLOOKUP($D$67,'[1]m glavni turnir žrebna lista'!$A$7:$R$38,3)))</f>
        <v/>
      </c>
      <c r="AH75" s="359" t="str">
        <f>PROPER(IF($D$67="","",VLOOKUP($D$67,'[1]m glavni turnir žrebna lista'!$A$7:$R$38,4)))</f>
        <v/>
      </c>
      <c r="AI75" s="359" t="str">
        <f>UPPER(IF($D$67="","",VLOOKUP($D$67,'[1]m glavni turnir žrebna lista'!$A$7:$R$38,5)))</f>
        <v/>
      </c>
      <c r="AJ75" s="366">
        <f t="shared" si="4"/>
        <v>0</v>
      </c>
    </row>
    <row r="76" spans="1:36" s="404" customFormat="1" ht="9" customHeight="1" x14ac:dyDescent="0.2">
      <c r="A76" s="426"/>
      <c r="B76" s="427"/>
      <c r="C76" s="428"/>
      <c r="D76" s="277">
        <v>5</v>
      </c>
      <c r="E76" s="408" t="str">
        <f>UPPER(IF($D76="","",VLOOKUP($D76,'[1]m glavni turnir žrebna lista'!$A$7:$R$38,3)))</f>
        <v/>
      </c>
      <c r="F76" s="277"/>
      <c r="G76" s="409">
        <f>IF($D76="","",VLOOKUP($D76,'[1]m glavni turnir žrebna lista'!$A$7:$R$38,10))</f>
        <v>0</v>
      </c>
      <c r="H76" s="409">
        <f>IF($D76="","",VLOOKUP($D76,'[1]m glavni turnir žrebna lista'!$A$7:$R$38,14))</f>
        <v>0</v>
      </c>
      <c r="I76" s="416" t="s">
        <v>59</v>
      </c>
      <c r="J76" s="417"/>
      <c r="K76" s="281"/>
      <c r="L76" s="406"/>
      <c r="M76" s="411"/>
      <c r="N76" s="420"/>
      <c r="O76" s="419"/>
      <c r="P76" s="420"/>
      <c r="Q76" s="421"/>
      <c r="U76" s="256"/>
      <c r="V76" s="359">
        <v>32</v>
      </c>
      <c r="W76" s="359" t="str">
        <f>UPPER(IF($D$69="","",VLOOKUP($D$69,'[1]m glavni turnir žrebna lista'!$A$7:$R$38,3)))</f>
        <v/>
      </c>
      <c r="X76" s="359" t="str">
        <f>PROPER(IF($D$69="","",VLOOKUP($D$69,'[1]m glavni turnir žrebna lista'!$A$7:$R$38,4)))</f>
        <v/>
      </c>
      <c r="Y76" s="355" t="str">
        <f>IF(W76="","",IF($U$68&lt;&gt;$U$69,"",IF($J$69="bb",1,IF($J$69="","0",$I$67))))</f>
        <v/>
      </c>
      <c r="Z76" s="355" t="str">
        <f>IF($W$45="","",IF($U$66&lt;&gt;$U$69,"",IF($L$67="bb",1,IF($L$67="","0",$K$64))))</f>
        <v/>
      </c>
      <c r="AA76" s="355" t="str">
        <f>IF($W$45="","",IF($U$62&lt;&gt;$U$69,"",IF($N$63="bb",1,IF($N$63="","0",$M$58))))</f>
        <v/>
      </c>
      <c r="AB76" s="355" t="str">
        <f>IF($W$45="","",IF($U$54&lt;&gt;$U$69,"",IF($P$55="bb",1,IF($P$55="","0",$O$46))))</f>
        <v/>
      </c>
      <c r="AC76" s="355" t="str">
        <f>IF($W$45="","",IF($U$38&lt;&gt;$U$69,"",IF($P$39="bb",1,IF($P$39="","0",$Q$22))))</f>
        <v/>
      </c>
      <c r="AD76" s="355"/>
      <c r="AE76" s="366">
        <f t="shared" si="3"/>
        <v>0</v>
      </c>
      <c r="AF76" s="357" t="str">
        <f>IF($C69="","",'m glavni 32 (4)'!$C$69)</f>
        <v/>
      </c>
      <c r="AG76" s="359" t="str">
        <f>UPPER(IF($D$69="","",VLOOKUP($D$69,'[1]m glavni turnir žrebna lista'!$A$7:$R$38,3)))</f>
        <v/>
      </c>
      <c r="AH76" s="359" t="str">
        <f>PROPER(IF($D$69="","",VLOOKUP($D$69,'[1]m glavni turnir žrebna lista'!$A$7:$R$38,4)))</f>
        <v/>
      </c>
      <c r="AI76" s="359" t="str">
        <f>UPPER(IF($D$69="","",VLOOKUP($D$69,'[1]m glavni turnir žrebna lista'!$A$7:$R$38,5)))</f>
        <v/>
      </c>
      <c r="AJ76" s="366">
        <f t="shared" si="4"/>
        <v>0</v>
      </c>
    </row>
    <row r="77" spans="1:36" s="404" customFormat="1" ht="9" customHeight="1" x14ac:dyDescent="0.2">
      <c r="A77" s="405"/>
      <c r="B77" s="406"/>
      <c r="C77" s="407"/>
      <c r="D77" s="277">
        <v>6</v>
      </c>
      <c r="E77" s="408" t="str">
        <f>UPPER(IF($D77="","",VLOOKUP($D77,'[1]m glavni turnir žrebna lista'!$A$7:$R$38,3)))</f>
        <v/>
      </c>
      <c r="F77" s="277"/>
      <c r="G77" s="409">
        <f>IF($D77="","",VLOOKUP($D77,'[1]m glavni turnir žrebna lista'!$A$7:$R$38,10))</f>
        <v>0</v>
      </c>
      <c r="H77" s="409">
        <f>IF($D77="","",VLOOKUP($D77,'[1]m glavni turnir žrebna lista'!$A$7:$R$38,14))</f>
        <v>0</v>
      </c>
      <c r="I77" s="416" t="s">
        <v>60</v>
      </c>
      <c r="J77" s="417"/>
      <c r="K77" s="281"/>
      <c r="L77" s="406"/>
      <c r="M77" s="411"/>
      <c r="N77" s="412" t="s">
        <v>56</v>
      </c>
      <c r="O77" s="413"/>
      <c r="P77" s="414"/>
      <c r="Q77" s="411"/>
      <c r="U77" s="256"/>
      <c r="V77" s="429"/>
      <c r="W77" s="429"/>
      <c r="X77" s="429"/>
      <c r="Y77" s="355">
        <f>COUNTIF(Y45:Y76,"&gt;0")</f>
        <v>0</v>
      </c>
      <c r="Z77" s="355">
        <f t="shared" ref="Z77:AE77" si="5">COUNTIF(Z45:Z76,"&gt;0")</f>
        <v>0</v>
      </c>
      <c r="AA77" s="355">
        <f t="shared" si="5"/>
        <v>0</v>
      </c>
      <c r="AB77" s="355">
        <f t="shared" si="5"/>
        <v>0</v>
      </c>
      <c r="AC77" s="355">
        <f t="shared" si="5"/>
        <v>0</v>
      </c>
      <c r="AD77" s="355"/>
      <c r="AE77" s="355">
        <f t="shared" si="5"/>
        <v>0</v>
      </c>
      <c r="AF77" s="357"/>
      <c r="AG77" s="429"/>
      <c r="AH77" s="429"/>
      <c r="AI77" s="429"/>
      <c r="AJ77" s="355">
        <f>COUNTIF(AJ45:AJ76,"&gt;0")</f>
        <v>0</v>
      </c>
    </row>
    <row r="78" spans="1:36" s="404" customFormat="1" ht="9" customHeight="1" x14ac:dyDescent="0.2">
      <c r="A78" s="405"/>
      <c r="B78" s="406"/>
      <c r="C78" s="430"/>
      <c r="D78" s="277">
        <v>7</v>
      </c>
      <c r="E78" s="408" t="str">
        <f>UPPER(IF($D78="","",VLOOKUP($D78,'[1]m glavni turnir žrebna lista'!$A$7:$R$38,3)))</f>
        <v/>
      </c>
      <c r="F78" s="277"/>
      <c r="G78" s="409">
        <f>IF($D78="","",VLOOKUP($D78,'[1]m glavni turnir žrebna lista'!$A$7:$R$38,10))</f>
        <v>0</v>
      </c>
      <c r="H78" s="409">
        <f>IF($D78="","",VLOOKUP($D78,'[1]m glavni turnir žrebna lista'!$A$7:$R$38,14))</f>
        <v>0</v>
      </c>
      <c r="I78" s="416" t="s">
        <v>61</v>
      </c>
      <c r="J78" s="417"/>
      <c r="K78" s="281"/>
      <c r="L78" s="406"/>
      <c r="M78" s="411"/>
      <c r="N78" s="406" t="s">
        <v>62</v>
      </c>
      <c r="O78" s="281"/>
      <c r="P78" s="597" t="str">
        <f>'[1]vnos podatkov'!$B$10</f>
        <v>SAŠO SVOLJŠAK</v>
      </c>
      <c r="Q78" s="598"/>
      <c r="U78" s="256"/>
      <c r="V78" s="429"/>
      <c r="W78" s="429"/>
      <c r="X78" s="429"/>
      <c r="Y78" s="429"/>
      <c r="Z78" s="429"/>
      <c r="AA78" s="429"/>
      <c r="AB78" s="429"/>
      <c r="AC78" s="429"/>
      <c r="AD78" s="429"/>
      <c r="AE78" s="429"/>
      <c r="AF78" s="357"/>
      <c r="AG78" s="429"/>
      <c r="AH78" s="429"/>
      <c r="AI78" s="429"/>
      <c r="AJ78" s="429"/>
    </row>
    <row r="79" spans="1:36" s="404" customFormat="1" ht="9" customHeight="1" x14ac:dyDescent="0.2">
      <c r="A79" s="431"/>
      <c r="B79" s="420"/>
      <c r="C79" s="432"/>
      <c r="D79" s="433">
        <v>8</v>
      </c>
      <c r="E79" s="434" t="str">
        <f>UPPER(IF($D79="","",VLOOKUP($D79,'[1]m glavni turnir žrebna lista'!$A$7:$R$38,3)))</f>
        <v/>
      </c>
      <c r="F79" s="433"/>
      <c r="G79" s="435">
        <f>IF($D79="","",VLOOKUP($D79,'[1]m glavni turnir žrebna lista'!$A$7:$R$38,10))</f>
        <v>0</v>
      </c>
      <c r="H79" s="435">
        <f>IF($D79="","",VLOOKUP($D79,'[1]m glavni turnir žrebna lista'!$A$7:$R$38,14))</f>
        <v>0</v>
      </c>
      <c r="I79" s="436" t="s">
        <v>63</v>
      </c>
      <c r="J79" s="420"/>
      <c r="K79" s="419"/>
      <c r="L79" s="420"/>
      <c r="M79" s="421"/>
      <c r="N79" s="420" t="s">
        <v>64</v>
      </c>
      <c r="O79" s="419"/>
      <c r="P79" s="587" t="str">
        <f>'[1]vnos podatkov'!$E$10</f>
        <v>MARJAN OGRINC</v>
      </c>
      <c r="Q79" s="588"/>
      <c r="U79" s="256"/>
      <c r="V79" s="437"/>
      <c r="W79" s="437"/>
      <c r="X79" s="437"/>
      <c r="Y79" s="437"/>
      <c r="Z79" s="437"/>
      <c r="AA79" s="437"/>
      <c r="AB79" s="437"/>
      <c r="AC79" s="437"/>
      <c r="AD79" s="437"/>
      <c r="AE79" s="437"/>
      <c r="AF79" s="438"/>
      <c r="AG79" s="437"/>
      <c r="AH79" s="437"/>
      <c r="AI79" s="437"/>
      <c r="AJ79" s="437"/>
    </row>
  </sheetData>
  <mergeCells count="8">
    <mergeCell ref="A73:B73"/>
    <mergeCell ref="P78:Q78"/>
    <mergeCell ref="P79:Q79"/>
    <mergeCell ref="F3:G3"/>
    <mergeCell ref="V41:Z41"/>
    <mergeCell ref="P60:Q60"/>
    <mergeCell ref="P61:Q62"/>
    <mergeCell ref="P71:Q71"/>
  </mergeCells>
  <conditionalFormatting sqref="G39 G41 G7 G9 G11 G13 G15 G17 G19 G23 G43 G45 G47 G49 G51 G53 G21 G25 G27 G29 G31 G33 G35 G37 G55 G57 G59 G61 G63 G65 G67 G69">
    <cfRule type="expression" dxfId="63" priority="17" stopIfTrue="1">
      <formula>AND($D7&lt;9,$C7&gt;0)</formula>
    </cfRule>
  </conditionalFormatting>
  <conditionalFormatting sqref="L10 L18 L26 L34 L42 L50 L58 L66 N14 N30 N46 N62 P22 P54 J8 J12 J16 J20 J24 J28 J32 J36 J40 J44 J48 J52 J56 J60 J64 J68">
    <cfRule type="expression" dxfId="62" priority="15" stopIfTrue="1">
      <formula>I8="as"</formula>
    </cfRule>
    <cfRule type="expression" dxfId="61" priority="16" stopIfTrue="1">
      <formula>I8="bs"</formula>
    </cfRule>
  </conditionalFormatting>
  <conditionalFormatting sqref="B57 B9 B11 B13 B15 B17 B19 B67 B59 B25 B27 B29 B31 B33 B35 B65 B63 B41 B43 B45 B47 B49 B51 B61">
    <cfRule type="cellIs" dxfId="60" priority="13" stopIfTrue="1" operator="equal">
      <formula>"QA"</formula>
    </cfRule>
    <cfRule type="cellIs" dxfId="59" priority="14" stopIfTrue="1" operator="equal">
      <formula>"DA"</formula>
    </cfRule>
  </conditionalFormatting>
  <conditionalFormatting sqref="I8 I12 I16 I20 I24 I28 I32 I36 I40 I44 I48 I52 I56 I60 I64 I68 K66 K58 K50 K42 K34 K26 K18 K10 M14 M30 M46 M62 O22 O54 O39">
    <cfRule type="expression" dxfId="58" priority="12" stopIfTrue="1">
      <formula>$N$1="CU"</formula>
    </cfRule>
  </conditionalFormatting>
  <conditionalFormatting sqref="P38">
    <cfRule type="expression" dxfId="57" priority="10" stopIfTrue="1">
      <formula>O39="as"</formula>
    </cfRule>
    <cfRule type="expression" dxfId="56" priority="11" stopIfTrue="1">
      <formula>O39="bs"</formula>
    </cfRule>
  </conditionalFormatting>
  <conditionalFormatting sqref="N39 H8 H12 H16 H20 H24 H28 H32 H36 H40 H44 H48 H52 H56 H60 H64 H68 J66 J58 J50 J42 J34 J26 J18 J10 L14 L30 L46 L62 N54 N22">
    <cfRule type="expression" dxfId="55" priority="7" stopIfTrue="1">
      <formula>AND($N$1="CU",H8="Sodnik")</formula>
    </cfRule>
    <cfRule type="expression" dxfId="54" priority="8" stopIfTrue="1">
      <formula>AND($N$1="CU",H8&lt;&gt;"Sodnik",I8&lt;&gt;"")</formula>
    </cfRule>
    <cfRule type="expression" dxfId="53" priority="9" stopIfTrue="1">
      <formula>AND($N$1="CU",H8&lt;&gt;"Sodnik")</formula>
    </cfRule>
  </conditionalFormatting>
  <conditionalFormatting sqref="E7 B21 B7:C7 B23:C23 B37:C37 B39:C39 B53:C53 B55:C55 B69:C69">
    <cfRule type="expression" dxfId="52" priority="6" stopIfTrue="1">
      <formula>"IF(D7&lt;9)"</formula>
    </cfRule>
  </conditionalFormatting>
  <conditionalFormatting sqref="U52">
    <cfRule type="expression" dxfId="51" priority="5" stopIfTrue="1">
      <formula>"IF(Q63=J4)"</formula>
    </cfRule>
  </conditionalFormatting>
  <conditionalFormatting sqref="Q63">
    <cfRule type="cellIs" dxfId="50" priority="4" stopIfTrue="1" operator="equal">
      <formula>1</formula>
    </cfRule>
  </conditionalFormatting>
  <conditionalFormatting sqref="P63">
    <cfRule type="cellIs" priority="3" stopIfTrue="1" operator="equal">
      <formula>"Rang turnirja"</formula>
    </cfRule>
  </conditionalFormatting>
  <conditionalFormatting sqref="D9 D11 D13 D15 D17 D19 D25 D27 D29 D31 D33 D35 D41 D43 D45 D47 D49 D51 D57 D59 D61 D63 D65 D67">
    <cfRule type="expression" dxfId="49" priority="2" stopIfTrue="1">
      <formula>$D9&gt;0</formula>
    </cfRule>
  </conditionalFormatting>
  <conditionalFormatting sqref="D7 D21 D23 D37 D39 D53 D55 D69">
    <cfRule type="expression" dxfId="48" priority="1" stopIfTrue="1">
      <formula>$D7&lt;&gt;""</formula>
    </cfRule>
  </conditionalFormatting>
  <printOptions horizontalCentered="1"/>
  <pageMargins left="0.35" right="0.35" top="0.39" bottom="0.39" header="0" footer="0"/>
  <pageSetup paperSize="9" scale="98" orientation="portrait" horizontalDpi="4294967295"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Jun_Show_CU">
                <anchor moveWithCells="1" sizeWithCells="1">
                  <from>
                    <xdr:col>11</xdr:col>
                    <xdr:colOff>495300</xdr:colOff>
                    <xdr:row>0</xdr:row>
                    <xdr:rowOff>9525</xdr:rowOff>
                  </from>
                  <to>
                    <xdr:col>13</xdr:col>
                    <xdr:colOff>438150</xdr:colOff>
                    <xdr:row>0</xdr:row>
                    <xdr:rowOff>171450</xdr:rowOff>
                  </to>
                </anchor>
              </controlPr>
            </control>
          </mc:Choice>
        </mc:AlternateContent>
        <mc:AlternateContent xmlns:mc="http://schemas.openxmlformats.org/markup-compatibility/2006">
          <mc:Choice Requires="x14">
            <control shapeId="4098" r:id="rId5" name="Button 2">
              <controlPr defaultSize="0" print="0" autoFill="0" autoPict="0" macro="[0]!Jun_Hide_CU">
                <anchor moveWithCells="1" sizeWithCells="1">
                  <from>
                    <xdr:col>11</xdr:col>
                    <xdr:colOff>504825</xdr:colOff>
                    <xdr:row>0</xdr:row>
                    <xdr:rowOff>180975</xdr:rowOff>
                  </from>
                  <to>
                    <xdr:col>13</xdr:col>
                    <xdr:colOff>428625</xdr:colOff>
                    <xdr:row>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$T$7:$T$16</xm:f>
          </x14:formula1>
          <xm:sqref>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H60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H65596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H131132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H196668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H262204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H327740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H393276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H458812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H524348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H589884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H655420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H720956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H786492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H852028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H917564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H983100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VSB983100 WBX983100 WLT983100 WVP983100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H131116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H196652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H262188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H327724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H393260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H458796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H524332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H589868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H655404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H720940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H786476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H852012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H917548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H983084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2">
    <pageSetUpPr fitToPage="1"/>
  </sheetPr>
  <dimension ref="A1:AJ79"/>
  <sheetViews>
    <sheetView showGridLines="0" showZeros="0" topLeftCell="A46" workbookViewId="0">
      <selection activeCell="P40" sqref="P40"/>
    </sheetView>
  </sheetViews>
  <sheetFormatPr defaultRowHeight="12.75" x14ac:dyDescent="0.2"/>
  <cols>
    <col min="1" max="1" width="3.140625" style="249" customWidth="1"/>
    <col min="2" max="2" width="3.5703125" style="249" customWidth="1"/>
    <col min="3" max="3" width="5" style="249" customWidth="1"/>
    <col min="4" max="4" width="4.28515625" style="249" customWidth="1"/>
    <col min="5" max="5" width="12.7109375" style="249" customWidth="1"/>
    <col min="6" max="6" width="2.7109375" style="249" customWidth="1"/>
    <col min="7" max="7" width="7.7109375" style="249" customWidth="1"/>
    <col min="8" max="8" width="5.85546875" style="249" customWidth="1"/>
    <col min="9" max="9" width="2.7109375" style="439" customWidth="1"/>
    <col min="10" max="10" width="10.7109375" style="249" customWidth="1"/>
    <col min="11" max="11" width="2.42578125" style="439" customWidth="1"/>
    <col min="12" max="12" width="10.7109375" style="249" customWidth="1"/>
    <col min="13" max="13" width="1.7109375" style="440" customWidth="1"/>
    <col min="14" max="14" width="10.7109375" style="249" customWidth="1"/>
    <col min="15" max="15" width="1.7109375" style="439" customWidth="1"/>
    <col min="16" max="16" width="10.7109375" style="249" customWidth="1"/>
    <col min="17" max="17" width="3.42578125" style="440" customWidth="1"/>
    <col min="18" max="18" width="7.85546875" style="249" customWidth="1"/>
    <col min="19" max="19" width="0.7109375" style="249" hidden="1" customWidth="1"/>
    <col min="20" max="20" width="4.7109375" style="249" hidden="1" customWidth="1"/>
    <col min="21" max="21" width="7.7109375" style="243" customWidth="1"/>
    <col min="22" max="22" width="4.140625" style="441" customWidth="1"/>
    <col min="23" max="30" width="9.140625" style="441"/>
    <col min="31" max="31" width="9.85546875" style="441" customWidth="1"/>
    <col min="32" max="32" width="9.140625" style="442"/>
    <col min="33" max="33" width="14.5703125" style="441" customWidth="1"/>
    <col min="34" max="34" width="10.85546875" style="441" customWidth="1"/>
    <col min="35" max="35" width="9.140625" style="441"/>
    <col min="36" max="36" width="9.5703125" style="441" customWidth="1"/>
    <col min="37" max="256" width="9.140625" style="249"/>
    <col min="257" max="257" width="3.140625" style="249" customWidth="1"/>
    <col min="258" max="258" width="3.5703125" style="249" customWidth="1"/>
    <col min="259" max="259" width="5" style="249" customWidth="1"/>
    <col min="260" max="260" width="4.28515625" style="249" customWidth="1"/>
    <col min="261" max="261" width="12.7109375" style="249" customWidth="1"/>
    <col min="262" max="262" width="2.7109375" style="249" customWidth="1"/>
    <col min="263" max="263" width="7.7109375" style="249" customWidth="1"/>
    <col min="264" max="264" width="5.85546875" style="249" customWidth="1"/>
    <col min="265" max="265" width="2.7109375" style="249" customWidth="1"/>
    <col min="266" max="266" width="10.7109375" style="249" customWidth="1"/>
    <col min="267" max="267" width="2.42578125" style="249" customWidth="1"/>
    <col min="268" max="268" width="10.7109375" style="249" customWidth="1"/>
    <col min="269" max="269" width="1.7109375" style="249" customWidth="1"/>
    <col min="270" max="270" width="10.7109375" style="249" customWidth="1"/>
    <col min="271" max="271" width="1.7109375" style="249" customWidth="1"/>
    <col min="272" max="272" width="10.7109375" style="249" customWidth="1"/>
    <col min="273" max="273" width="3.42578125" style="249" customWidth="1"/>
    <col min="274" max="274" width="7.85546875" style="249" customWidth="1"/>
    <col min="275" max="276" width="0" style="249" hidden="1" customWidth="1"/>
    <col min="277" max="277" width="7.7109375" style="249" customWidth="1"/>
    <col min="278" max="278" width="4.140625" style="249" customWidth="1"/>
    <col min="279" max="286" width="9.140625" style="249"/>
    <col min="287" max="287" width="9.85546875" style="249" customWidth="1"/>
    <col min="288" max="288" width="9.140625" style="249"/>
    <col min="289" max="289" width="14.5703125" style="249" customWidth="1"/>
    <col min="290" max="290" width="10.85546875" style="249" customWidth="1"/>
    <col min="291" max="291" width="9.140625" style="249"/>
    <col min="292" max="292" width="9.5703125" style="249" customWidth="1"/>
    <col min="293" max="512" width="9.140625" style="249"/>
    <col min="513" max="513" width="3.140625" style="249" customWidth="1"/>
    <col min="514" max="514" width="3.5703125" style="249" customWidth="1"/>
    <col min="515" max="515" width="5" style="249" customWidth="1"/>
    <col min="516" max="516" width="4.28515625" style="249" customWidth="1"/>
    <col min="517" max="517" width="12.7109375" style="249" customWidth="1"/>
    <col min="518" max="518" width="2.7109375" style="249" customWidth="1"/>
    <col min="519" max="519" width="7.7109375" style="249" customWidth="1"/>
    <col min="520" max="520" width="5.85546875" style="249" customWidth="1"/>
    <col min="521" max="521" width="2.7109375" style="249" customWidth="1"/>
    <col min="522" max="522" width="10.7109375" style="249" customWidth="1"/>
    <col min="523" max="523" width="2.42578125" style="249" customWidth="1"/>
    <col min="524" max="524" width="10.7109375" style="249" customWidth="1"/>
    <col min="525" max="525" width="1.7109375" style="249" customWidth="1"/>
    <col min="526" max="526" width="10.7109375" style="249" customWidth="1"/>
    <col min="527" max="527" width="1.7109375" style="249" customWidth="1"/>
    <col min="528" max="528" width="10.7109375" style="249" customWidth="1"/>
    <col min="529" max="529" width="3.42578125" style="249" customWidth="1"/>
    <col min="530" max="530" width="7.85546875" style="249" customWidth="1"/>
    <col min="531" max="532" width="0" style="249" hidden="1" customWidth="1"/>
    <col min="533" max="533" width="7.7109375" style="249" customWidth="1"/>
    <col min="534" max="534" width="4.140625" style="249" customWidth="1"/>
    <col min="535" max="542" width="9.140625" style="249"/>
    <col min="543" max="543" width="9.85546875" style="249" customWidth="1"/>
    <col min="544" max="544" width="9.140625" style="249"/>
    <col min="545" max="545" width="14.5703125" style="249" customWidth="1"/>
    <col min="546" max="546" width="10.85546875" style="249" customWidth="1"/>
    <col min="547" max="547" width="9.140625" style="249"/>
    <col min="548" max="548" width="9.5703125" style="249" customWidth="1"/>
    <col min="549" max="768" width="9.140625" style="249"/>
    <col min="769" max="769" width="3.140625" style="249" customWidth="1"/>
    <col min="770" max="770" width="3.5703125" style="249" customWidth="1"/>
    <col min="771" max="771" width="5" style="249" customWidth="1"/>
    <col min="772" max="772" width="4.28515625" style="249" customWidth="1"/>
    <col min="773" max="773" width="12.7109375" style="249" customWidth="1"/>
    <col min="774" max="774" width="2.7109375" style="249" customWidth="1"/>
    <col min="775" max="775" width="7.7109375" style="249" customWidth="1"/>
    <col min="776" max="776" width="5.85546875" style="249" customWidth="1"/>
    <col min="777" max="777" width="2.7109375" style="249" customWidth="1"/>
    <col min="778" max="778" width="10.7109375" style="249" customWidth="1"/>
    <col min="779" max="779" width="2.42578125" style="249" customWidth="1"/>
    <col min="780" max="780" width="10.7109375" style="249" customWidth="1"/>
    <col min="781" max="781" width="1.7109375" style="249" customWidth="1"/>
    <col min="782" max="782" width="10.7109375" style="249" customWidth="1"/>
    <col min="783" max="783" width="1.7109375" style="249" customWidth="1"/>
    <col min="784" max="784" width="10.7109375" style="249" customWidth="1"/>
    <col min="785" max="785" width="3.42578125" style="249" customWidth="1"/>
    <col min="786" max="786" width="7.85546875" style="249" customWidth="1"/>
    <col min="787" max="788" width="0" style="249" hidden="1" customWidth="1"/>
    <col min="789" max="789" width="7.7109375" style="249" customWidth="1"/>
    <col min="790" max="790" width="4.140625" style="249" customWidth="1"/>
    <col min="791" max="798" width="9.140625" style="249"/>
    <col min="799" max="799" width="9.85546875" style="249" customWidth="1"/>
    <col min="800" max="800" width="9.140625" style="249"/>
    <col min="801" max="801" width="14.5703125" style="249" customWidth="1"/>
    <col min="802" max="802" width="10.85546875" style="249" customWidth="1"/>
    <col min="803" max="803" width="9.140625" style="249"/>
    <col min="804" max="804" width="9.5703125" style="249" customWidth="1"/>
    <col min="805" max="1024" width="9.140625" style="249"/>
    <col min="1025" max="1025" width="3.140625" style="249" customWidth="1"/>
    <col min="1026" max="1026" width="3.5703125" style="249" customWidth="1"/>
    <col min="1027" max="1027" width="5" style="249" customWidth="1"/>
    <col min="1028" max="1028" width="4.28515625" style="249" customWidth="1"/>
    <col min="1029" max="1029" width="12.7109375" style="249" customWidth="1"/>
    <col min="1030" max="1030" width="2.7109375" style="249" customWidth="1"/>
    <col min="1031" max="1031" width="7.7109375" style="249" customWidth="1"/>
    <col min="1032" max="1032" width="5.85546875" style="249" customWidth="1"/>
    <col min="1033" max="1033" width="2.7109375" style="249" customWidth="1"/>
    <col min="1034" max="1034" width="10.7109375" style="249" customWidth="1"/>
    <col min="1035" max="1035" width="2.42578125" style="249" customWidth="1"/>
    <col min="1036" max="1036" width="10.7109375" style="249" customWidth="1"/>
    <col min="1037" max="1037" width="1.7109375" style="249" customWidth="1"/>
    <col min="1038" max="1038" width="10.7109375" style="249" customWidth="1"/>
    <col min="1039" max="1039" width="1.7109375" style="249" customWidth="1"/>
    <col min="1040" max="1040" width="10.7109375" style="249" customWidth="1"/>
    <col min="1041" max="1041" width="3.42578125" style="249" customWidth="1"/>
    <col min="1042" max="1042" width="7.85546875" style="249" customWidth="1"/>
    <col min="1043" max="1044" width="0" style="249" hidden="1" customWidth="1"/>
    <col min="1045" max="1045" width="7.7109375" style="249" customWidth="1"/>
    <col min="1046" max="1046" width="4.140625" style="249" customWidth="1"/>
    <col min="1047" max="1054" width="9.140625" style="249"/>
    <col min="1055" max="1055" width="9.85546875" style="249" customWidth="1"/>
    <col min="1056" max="1056" width="9.140625" style="249"/>
    <col min="1057" max="1057" width="14.5703125" style="249" customWidth="1"/>
    <col min="1058" max="1058" width="10.85546875" style="249" customWidth="1"/>
    <col min="1059" max="1059" width="9.140625" style="249"/>
    <col min="1060" max="1060" width="9.5703125" style="249" customWidth="1"/>
    <col min="1061" max="1280" width="9.140625" style="249"/>
    <col min="1281" max="1281" width="3.140625" style="249" customWidth="1"/>
    <col min="1282" max="1282" width="3.5703125" style="249" customWidth="1"/>
    <col min="1283" max="1283" width="5" style="249" customWidth="1"/>
    <col min="1284" max="1284" width="4.28515625" style="249" customWidth="1"/>
    <col min="1285" max="1285" width="12.7109375" style="249" customWidth="1"/>
    <col min="1286" max="1286" width="2.7109375" style="249" customWidth="1"/>
    <col min="1287" max="1287" width="7.7109375" style="249" customWidth="1"/>
    <col min="1288" max="1288" width="5.85546875" style="249" customWidth="1"/>
    <col min="1289" max="1289" width="2.7109375" style="249" customWidth="1"/>
    <col min="1290" max="1290" width="10.7109375" style="249" customWidth="1"/>
    <col min="1291" max="1291" width="2.42578125" style="249" customWidth="1"/>
    <col min="1292" max="1292" width="10.7109375" style="249" customWidth="1"/>
    <col min="1293" max="1293" width="1.7109375" style="249" customWidth="1"/>
    <col min="1294" max="1294" width="10.7109375" style="249" customWidth="1"/>
    <col min="1295" max="1295" width="1.7109375" style="249" customWidth="1"/>
    <col min="1296" max="1296" width="10.7109375" style="249" customWidth="1"/>
    <col min="1297" max="1297" width="3.42578125" style="249" customWidth="1"/>
    <col min="1298" max="1298" width="7.85546875" style="249" customWidth="1"/>
    <col min="1299" max="1300" width="0" style="249" hidden="1" customWidth="1"/>
    <col min="1301" max="1301" width="7.7109375" style="249" customWidth="1"/>
    <col min="1302" max="1302" width="4.140625" style="249" customWidth="1"/>
    <col min="1303" max="1310" width="9.140625" style="249"/>
    <col min="1311" max="1311" width="9.85546875" style="249" customWidth="1"/>
    <col min="1312" max="1312" width="9.140625" style="249"/>
    <col min="1313" max="1313" width="14.5703125" style="249" customWidth="1"/>
    <col min="1314" max="1314" width="10.85546875" style="249" customWidth="1"/>
    <col min="1315" max="1315" width="9.140625" style="249"/>
    <col min="1316" max="1316" width="9.5703125" style="249" customWidth="1"/>
    <col min="1317" max="1536" width="9.140625" style="249"/>
    <col min="1537" max="1537" width="3.140625" style="249" customWidth="1"/>
    <col min="1538" max="1538" width="3.5703125" style="249" customWidth="1"/>
    <col min="1539" max="1539" width="5" style="249" customWidth="1"/>
    <col min="1540" max="1540" width="4.28515625" style="249" customWidth="1"/>
    <col min="1541" max="1541" width="12.7109375" style="249" customWidth="1"/>
    <col min="1542" max="1542" width="2.7109375" style="249" customWidth="1"/>
    <col min="1543" max="1543" width="7.7109375" style="249" customWidth="1"/>
    <col min="1544" max="1544" width="5.85546875" style="249" customWidth="1"/>
    <col min="1545" max="1545" width="2.7109375" style="249" customWidth="1"/>
    <col min="1546" max="1546" width="10.7109375" style="249" customWidth="1"/>
    <col min="1547" max="1547" width="2.42578125" style="249" customWidth="1"/>
    <col min="1548" max="1548" width="10.7109375" style="249" customWidth="1"/>
    <col min="1549" max="1549" width="1.7109375" style="249" customWidth="1"/>
    <col min="1550" max="1550" width="10.7109375" style="249" customWidth="1"/>
    <col min="1551" max="1551" width="1.7109375" style="249" customWidth="1"/>
    <col min="1552" max="1552" width="10.7109375" style="249" customWidth="1"/>
    <col min="1553" max="1553" width="3.42578125" style="249" customWidth="1"/>
    <col min="1554" max="1554" width="7.85546875" style="249" customWidth="1"/>
    <col min="1555" max="1556" width="0" style="249" hidden="1" customWidth="1"/>
    <col min="1557" max="1557" width="7.7109375" style="249" customWidth="1"/>
    <col min="1558" max="1558" width="4.140625" style="249" customWidth="1"/>
    <col min="1559" max="1566" width="9.140625" style="249"/>
    <col min="1567" max="1567" width="9.85546875" style="249" customWidth="1"/>
    <col min="1568" max="1568" width="9.140625" style="249"/>
    <col min="1569" max="1569" width="14.5703125" style="249" customWidth="1"/>
    <col min="1570" max="1570" width="10.85546875" style="249" customWidth="1"/>
    <col min="1571" max="1571" width="9.140625" style="249"/>
    <col min="1572" max="1572" width="9.5703125" style="249" customWidth="1"/>
    <col min="1573" max="1792" width="9.140625" style="249"/>
    <col min="1793" max="1793" width="3.140625" style="249" customWidth="1"/>
    <col min="1794" max="1794" width="3.5703125" style="249" customWidth="1"/>
    <col min="1795" max="1795" width="5" style="249" customWidth="1"/>
    <col min="1796" max="1796" width="4.28515625" style="249" customWidth="1"/>
    <col min="1797" max="1797" width="12.7109375" style="249" customWidth="1"/>
    <col min="1798" max="1798" width="2.7109375" style="249" customWidth="1"/>
    <col min="1799" max="1799" width="7.7109375" style="249" customWidth="1"/>
    <col min="1800" max="1800" width="5.85546875" style="249" customWidth="1"/>
    <col min="1801" max="1801" width="2.7109375" style="249" customWidth="1"/>
    <col min="1802" max="1802" width="10.7109375" style="249" customWidth="1"/>
    <col min="1803" max="1803" width="2.42578125" style="249" customWidth="1"/>
    <col min="1804" max="1804" width="10.7109375" style="249" customWidth="1"/>
    <col min="1805" max="1805" width="1.7109375" style="249" customWidth="1"/>
    <col min="1806" max="1806" width="10.7109375" style="249" customWidth="1"/>
    <col min="1807" max="1807" width="1.7109375" style="249" customWidth="1"/>
    <col min="1808" max="1808" width="10.7109375" style="249" customWidth="1"/>
    <col min="1809" max="1809" width="3.42578125" style="249" customWidth="1"/>
    <col min="1810" max="1810" width="7.85546875" style="249" customWidth="1"/>
    <col min="1811" max="1812" width="0" style="249" hidden="1" customWidth="1"/>
    <col min="1813" max="1813" width="7.7109375" style="249" customWidth="1"/>
    <col min="1814" max="1814" width="4.140625" style="249" customWidth="1"/>
    <col min="1815" max="1822" width="9.140625" style="249"/>
    <col min="1823" max="1823" width="9.85546875" style="249" customWidth="1"/>
    <col min="1824" max="1824" width="9.140625" style="249"/>
    <col min="1825" max="1825" width="14.5703125" style="249" customWidth="1"/>
    <col min="1826" max="1826" width="10.85546875" style="249" customWidth="1"/>
    <col min="1827" max="1827" width="9.140625" style="249"/>
    <col min="1828" max="1828" width="9.5703125" style="249" customWidth="1"/>
    <col min="1829" max="2048" width="9.140625" style="249"/>
    <col min="2049" max="2049" width="3.140625" style="249" customWidth="1"/>
    <col min="2050" max="2050" width="3.5703125" style="249" customWidth="1"/>
    <col min="2051" max="2051" width="5" style="249" customWidth="1"/>
    <col min="2052" max="2052" width="4.28515625" style="249" customWidth="1"/>
    <col min="2053" max="2053" width="12.7109375" style="249" customWidth="1"/>
    <col min="2054" max="2054" width="2.7109375" style="249" customWidth="1"/>
    <col min="2055" max="2055" width="7.7109375" style="249" customWidth="1"/>
    <col min="2056" max="2056" width="5.85546875" style="249" customWidth="1"/>
    <col min="2057" max="2057" width="2.7109375" style="249" customWidth="1"/>
    <col min="2058" max="2058" width="10.7109375" style="249" customWidth="1"/>
    <col min="2059" max="2059" width="2.42578125" style="249" customWidth="1"/>
    <col min="2060" max="2060" width="10.7109375" style="249" customWidth="1"/>
    <col min="2061" max="2061" width="1.7109375" style="249" customWidth="1"/>
    <col min="2062" max="2062" width="10.7109375" style="249" customWidth="1"/>
    <col min="2063" max="2063" width="1.7109375" style="249" customWidth="1"/>
    <col min="2064" max="2064" width="10.7109375" style="249" customWidth="1"/>
    <col min="2065" max="2065" width="3.42578125" style="249" customWidth="1"/>
    <col min="2066" max="2066" width="7.85546875" style="249" customWidth="1"/>
    <col min="2067" max="2068" width="0" style="249" hidden="1" customWidth="1"/>
    <col min="2069" max="2069" width="7.7109375" style="249" customWidth="1"/>
    <col min="2070" max="2070" width="4.140625" style="249" customWidth="1"/>
    <col min="2071" max="2078" width="9.140625" style="249"/>
    <col min="2079" max="2079" width="9.85546875" style="249" customWidth="1"/>
    <col min="2080" max="2080" width="9.140625" style="249"/>
    <col min="2081" max="2081" width="14.5703125" style="249" customWidth="1"/>
    <col min="2082" max="2082" width="10.85546875" style="249" customWidth="1"/>
    <col min="2083" max="2083" width="9.140625" style="249"/>
    <col min="2084" max="2084" width="9.5703125" style="249" customWidth="1"/>
    <col min="2085" max="2304" width="9.140625" style="249"/>
    <col min="2305" max="2305" width="3.140625" style="249" customWidth="1"/>
    <col min="2306" max="2306" width="3.5703125" style="249" customWidth="1"/>
    <col min="2307" max="2307" width="5" style="249" customWidth="1"/>
    <col min="2308" max="2308" width="4.28515625" style="249" customWidth="1"/>
    <col min="2309" max="2309" width="12.7109375" style="249" customWidth="1"/>
    <col min="2310" max="2310" width="2.7109375" style="249" customWidth="1"/>
    <col min="2311" max="2311" width="7.7109375" style="249" customWidth="1"/>
    <col min="2312" max="2312" width="5.85546875" style="249" customWidth="1"/>
    <col min="2313" max="2313" width="2.7109375" style="249" customWidth="1"/>
    <col min="2314" max="2314" width="10.7109375" style="249" customWidth="1"/>
    <col min="2315" max="2315" width="2.42578125" style="249" customWidth="1"/>
    <col min="2316" max="2316" width="10.7109375" style="249" customWidth="1"/>
    <col min="2317" max="2317" width="1.7109375" style="249" customWidth="1"/>
    <col min="2318" max="2318" width="10.7109375" style="249" customWidth="1"/>
    <col min="2319" max="2319" width="1.7109375" style="249" customWidth="1"/>
    <col min="2320" max="2320" width="10.7109375" style="249" customWidth="1"/>
    <col min="2321" max="2321" width="3.42578125" style="249" customWidth="1"/>
    <col min="2322" max="2322" width="7.85546875" style="249" customWidth="1"/>
    <col min="2323" max="2324" width="0" style="249" hidden="1" customWidth="1"/>
    <col min="2325" max="2325" width="7.7109375" style="249" customWidth="1"/>
    <col min="2326" max="2326" width="4.140625" style="249" customWidth="1"/>
    <col min="2327" max="2334" width="9.140625" style="249"/>
    <col min="2335" max="2335" width="9.85546875" style="249" customWidth="1"/>
    <col min="2336" max="2336" width="9.140625" style="249"/>
    <col min="2337" max="2337" width="14.5703125" style="249" customWidth="1"/>
    <col min="2338" max="2338" width="10.85546875" style="249" customWidth="1"/>
    <col min="2339" max="2339" width="9.140625" style="249"/>
    <col min="2340" max="2340" width="9.5703125" style="249" customWidth="1"/>
    <col min="2341" max="2560" width="9.140625" style="249"/>
    <col min="2561" max="2561" width="3.140625" style="249" customWidth="1"/>
    <col min="2562" max="2562" width="3.5703125" style="249" customWidth="1"/>
    <col min="2563" max="2563" width="5" style="249" customWidth="1"/>
    <col min="2564" max="2564" width="4.28515625" style="249" customWidth="1"/>
    <col min="2565" max="2565" width="12.7109375" style="249" customWidth="1"/>
    <col min="2566" max="2566" width="2.7109375" style="249" customWidth="1"/>
    <col min="2567" max="2567" width="7.7109375" style="249" customWidth="1"/>
    <col min="2568" max="2568" width="5.85546875" style="249" customWidth="1"/>
    <col min="2569" max="2569" width="2.7109375" style="249" customWidth="1"/>
    <col min="2570" max="2570" width="10.7109375" style="249" customWidth="1"/>
    <col min="2571" max="2571" width="2.42578125" style="249" customWidth="1"/>
    <col min="2572" max="2572" width="10.7109375" style="249" customWidth="1"/>
    <col min="2573" max="2573" width="1.7109375" style="249" customWidth="1"/>
    <col min="2574" max="2574" width="10.7109375" style="249" customWidth="1"/>
    <col min="2575" max="2575" width="1.7109375" style="249" customWidth="1"/>
    <col min="2576" max="2576" width="10.7109375" style="249" customWidth="1"/>
    <col min="2577" max="2577" width="3.42578125" style="249" customWidth="1"/>
    <col min="2578" max="2578" width="7.85546875" style="249" customWidth="1"/>
    <col min="2579" max="2580" width="0" style="249" hidden="1" customWidth="1"/>
    <col min="2581" max="2581" width="7.7109375" style="249" customWidth="1"/>
    <col min="2582" max="2582" width="4.140625" style="249" customWidth="1"/>
    <col min="2583" max="2590" width="9.140625" style="249"/>
    <col min="2591" max="2591" width="9.85546875" style="249" customWidth="1"/>
    <col min="2592" max="2592" width="9.140625" style="249"/>
    <col min="2593" max="2593" width="14.5703125" style="249" customWidth="1"/>
    <col min="2594" max="2594" width="10.85546875" style="249" customWidth="1"/>
    <col min="2595" max="2595" width="9.140625" style="249"/>
    <col min="2596" max="2596" width="9.5703125" style="249" customWidth="1"/>
    <col min="2597" max="2816" width="9.140625" style="249"/>
    <col min="2817" max="2817" width="3.140625" style="249" customWidth="1"/>
    <col min="2818" max="2818" width="3.5703125" style="249" customWidth="1"/>
    <col min="2819" max="2819" width="5" style="249" customWidth="1"/>
    <col min="2820" max="2820" width="4.28515625" style="249" customWidth="1"/>
    <col min="2821" max="2821" width="12.7109375" style="249" customWidth="1"/>
    <col min="2822" max="2822" width="2.7109375" style="249" customWidth="1"/>
    <col min="2823" max="2823" width="7.7109375" style="249" customWidth="1"/>
    <col min="2824" max="2824" width="5.85546875" style="249" customWidth="1"/>
    <col min="2825" max="2825" width="2.7109375" style="249" customWidth="1"/>
    <col min="2826" max="2826" width="10.7109375" style="249" customWidth="1"/>
    <col min="2827" max="2827" width="2.42578125" style="249" customWidth="1"/>
    <col min="2828" max="2828" width="10.7109375" style="249" customWidth="1"/>
    <col min="2829" max="2829" width="1.7109375" style="249" customWidth="1"/>
    <col min="2830" max="2830" width="10.7109375" style="249" customWidth="1"/>
    <col min="2831" max="2831" width="1.7109375" style="249" customWidth="1"/>
    <col min="2832" max="2832" width="10.7109375" style="249" customWidth="1"/>
    <col min="2833" max="2833" width="3.42578125" style="249" customWidth="1"/>
    <col min="2834" max="2834" width="7.85546875" style="249" customWidth="1"/>
    <col min="2835" max="2836" width="0" style="249" hidden="1" customWidth="1"/>
    <col min="2837" max="2837" width="7.7109375" style="249" customWidth="1"/>
    <col min="2838" max="2838" width="4.140625" style="249" customWidth="1"/>
    <col min="2839" max="2846" width="9.140625" style="249"/>
    <col min="2847" max="2847" width="9.85546875" style="249" customWidth="1"/>
    <col min="2848" max="2848" width="9.140625" style="249"/>
    <col min="2849" max="2849" width="14.5703125" style="249" customWidth="1"/>
    <col min="2850" max="2850" width="10.85546875" style="249" customWidth="1"/>
    <col min="2851" max="2851" width="9.140625" style="249"/>
    <col min="2852" max="2852" width="9.5703125" style="249" customWidth="1"/>
    <col min="2853" max="3072" width="9.140625" style="249"/>
    <col min="3073" max="3073" width="3.140625" style="249" customWidth="1"/>
    <col min="3074" max="3074" width="3.5703125" style="249" customWidth="1"/>
    <col min="3075" max="3075" width="5" style="249" customWidth="1"/>
    <col min="3076" max="3076" width="4.28515625" style="249" customWidth="1"/>
    <col min="3077" max="3077" width="12.7109375" style="249" customWidth="1"/>
    <col min="3078" max="3078" width="2.7109375" style="249" customWidth="1"/>
    <col min="3079" max="3079" width="7.7109375" style="249" customWidth="1"/>
    <col min="3080" max="3080" width="5.85546875" style="249" customWidth="1"/>
    <col min="3081" max="3081" width="2.7109375" style="249" customWidth="1"/>
    <col min="3082" max="3082" width="10.7109375" style="249" customWidth="1"/>
    <col min="3083" max="3083" width="2.42578125" style="249" customWidth="1"/>
    <col min="3084" max="3084" width="10.7109375" style="249" customWidth="1"/>
    <col min="3085" max="3085" width="1.7109375" style="249" customWidth="1"/>
    <col min="3086" max="3086" width="10.7109375" style="249" customWidth="1"/>
    <col min="3087" max="3087" width="1.7109375" style="249" customWidth="1"/>
    <col min="3088" max="3088" width="10.7109375" style="249" customWidth="1"/>
    <col min="3089" max="3089" width="3.42578125" style="249" customWidth="1"/>
    <col min="3090" max="3090" width="7.85546875" style="249" customWidth="1"/>
    <col min="3091" max="3092" width="0" style="249" hidden="1" customWidth="1"/>
    <col min="3093" max="3093" width="7.7109375" style="249" customWidth="1"/>
    <col min="3094" max="3094" width="4.140625" style="249" customWidth="1"/>
    <col min="3095" max="3102" width="9.140625" style="249"/>
    <col min="3103" max="3103" width="9.85546875" style="249" customWidth="1"/>
    <col min="3104" max="3104" width="9.140625" style="249"/>
    <col min="3105" max="3105" width="14.5703125" style="249" customWidth="1"/>
    <col min="3106" max="3106" width="10.85546875" style="249" customWidth="1"/>
    <col min="3107" max="3107" width="9.140625" style="249"/>
    <col min="3108" max="3108" width="9.5703125" style="249" customWidth="1"/>
    <col min="3109" max="3328" width="9.140625" style="249"/>
    <col min="3329" max="3329" width="3.140625" style="249" customWidth="1"/>
    <col min="3330" max="3330" width="3.5703125" style="249" customWidth="1"/>
    <col min="3331" max="3331" width="5" style="249" customWidth="1"/>
    <col min="3332" max="3332" width="4.28515625" style="249" customWidth="1"/>
    <col min="3333" max="3333" width="12.7109375" style="249" customWidth="1"/>
    <col min="3334" max="3334" width="2.7109375" style="249" customWidth="1"/>
    <col min="3335" max="3335" width="7.7109375" style="249" customWidth="1"/>
    <col min="3336" max="3336" width="5.85546875" style="249" customWidth="1"/>
    <col min="3337" max="3337" width="2.7109375" style="249" customWidth="1"/>
    <col min="3338" max="3338" width="10.7109375" style="249" customWidth="1"/>
    <col min="3339" max="3339" width="2.42578125" style="249" customWidth="1"/>
    <col min="3340" max="3340" width="10.7109375" style="249" customWidth="1"/>
    <col min="3341" max="3341" width="1.7109375" style="249" customWidth="1"/>
    <col min="3342" max="3342" width="10.7109375" style="249" customWidth="1"/>
    <col min="3343" max="3343" width="1.7109375" style="249" customWidth="1"/>
    <col min="3344" max="3344" width="10.7109375" style="249" customWidth="1"/>
    <col min="3345" max="3345" width="3.42578125" style="249" customWidth="1"/>
    <col min="3346" max="3346" width="7.85546875" style="249" customWidth="1"/>
    <col min="3347" max="3348" width="0" style="249" hidden="1" customWidth="1"/>
    <col min="3349" max="3349" width="7.7109375" style="249" customWidth="1"/>
    <col min="3350" max="3350" width="4.140625" style="249" customWidth="1"/>
    <col min="3351" max="3358" width="9.140625" style="249"/>
    <col min="3359" max="3359" width="9.85546875" style="249" customWidth="1"/>
    <col min="3360" max="3360" width="9.140625" style="249"/>
    <col min="3361" max="3361" width="14.5703125" style="249" customWidth="1"/>
    <col min="3362" max="3362" width="10.85546875" style="249" customWidth="1"/>
    <col min="3363" max="3363" width="9.140625" style="249"/>
    <col min="3364" max="3364" width="9.5703125" style="249" customWidth="1"/>
    <col min="3365" max="3584" width="9.140625" style="249"/>
    <col min="3585" max="3585" width="3.140625" style="249" customWidth="1"/>
    <col min="3586" max="3586" width="3.5703125" style="249" customWidth="1"/>
    <col min="3587" max="3587" width="5" style="249" customWidth="1"/>
    <col min="3588" max="3588" width="4.28515625" style="249" customWidth="1"/>
    <col min="3589" max="3589" width="12.7109375" style="249" customWidth="1"/>
    <col min="3590" max="3590" width="2.7109375" style="249" customWidth="1"/>
    <col min="3591" max="3591" width="7.7109375" style="249" customWidth="1"/>
    <col min="3592" max="3592" width="5.85546875" style="249" customWidth="1"/>
    <col min="3593" max="3593" width="2.7109375" style="249" customWidth="1"/>
    <col min="3594" max="3594" width="10.7109375" style="249" customWidth="1"/>
    <col min="3595" max="3595" width="2.42578125" style="249" customWidth="1"/>
    <col min="3596" max="3596" width="10.7109375" style="249" customWidth="1"/>
    <col min="3597" max="3597" width="1.7109375" style="249" customWidth="1"/>
    <col min="3598" max="3598" width="10.7109375" style="249" customWidth="1"/>
    <col min="3599" max="3599" width="1.7109375" style="249" customWidth="1"/>
    <col min="3600" max="3600" width="10.7109375" style="249" customWidth="1"/>
    <col min="3601" max="3601" width="3.42578125" style="249" customWidth="1"/>
    <col min="3602" max="3602" width="7.85546875" style="249" customWidth="1"/>
    <col min="3603" max="3604" width="0" style="249" hidden="1" customWidth="1"/>
    <col min="3605" max="3605" width="7.7109375" style="249" customWidth="1"/>
    <col min="3606" max="3606" width="4.140625" style="249" customWidth="1"/>
    <col min="3607" max="3614" width="9.140625" style="249"/>
    <col min="3615" max="3615" width="9.85546875" style="249" customWidth="1"/>
    <col min="3616" max="3616" width="9.140625" style="249"/>
    <col min="3617" max="3617" width="14.5703125" style="249" customWidth="1"/>
    <col min="3618" max="3618" width="10.85546875" style="249" customWidth="1"/>
    <col min="3619" max="3619" width="9.140625" style="249"/>
    <col min="3620" max="3620" width="9.5703125" style="249" customWidth="1"/>
    <col min="3621" max="3840" width="9.140625" style="249"/>
    <col min="3841" max="3841" width="3.140625" style="249" customWidth="1"/>
    <col min="3842" max="3842" width="3.5703125" style="249" customWidth="1"/>
    <col min="3843" max="3843" width="5" style="249" customWidth="1"/>
    <col min="3844" max="3844" width="4.28515625" style="249" customWidth="1"/>
    <col min="3845" max="3845" width="12.7109375" style="249" customWidth="1"/>
    <col min="3846" max="3846" width="2.7109375" style="249" customWidth="1"/>
    <col min="3847" max="3847" width="7.7109375" style="249" customWidth="1"/>
    <col min="3848" max="3848" width="5.85546875" style="249" customWidth="1"/>
    <col min="3849" max="3849" width="2.7109375" style="249" customWidth="1"/>
    <col min="3850" max="3850" width="10.7109375" style="249" customWidth="1"/>
    <col min="3851" max="3851" width="2.42578125" style="249" customWidth="1"/>
    <col min="3852" max="3852" width="10.7109375" style="249" customWidth="1"/>
    <col min="3853" max="3853" width="1.7109375" style="249" customWidth="1"/>
    <col min="3854" max="3854" width="10.7109375" style="249" customWidth="1"/>
    <col min="3855" max="3855" width="1.7109375" style="249" customWidth="1"/>
    <col min="3856" max="3856" width="10.7109375" style="249" customWidth="1"/>
    <col min="3857" max="3857" width="3.42578125" style="249" customWidth="1"/>
    <col min="3858" max="3858" width="7.85546875" style="249" customWidth="1"/>
    <col min="3859" max="3860" width="0" style="249" hidden="1" customWidth="1"/>
    <col min="3861" max="3861" width="7.7109375" style="249" customWidth="1"/>
    <col min="3862" max="3862" width="4.140625" style="249" customWidth="1"/>
    <col min="3863" max="3870" width="9.140625" style="249"/>
    <col min="3871" max="3871" width="9.85546875" style="249" customWidth="1"/>
    <col min="3872" max="3872" width="9.140625" style="249"/>
    <col min="3873" max="3873" width="14.5703125" style="249" customWidth="1"/>
    <col min="3874" max="3874" width="10.85546875" style="249" customWidth="1"/>
    <col min="3875" max="3875" width="9.140625" style="249"/>
    <col min="3876" max="3876" width="9.5703125" style="249" customWidth="1"/>
    <col min="3877" max="4096" width="9.140625" style="249"/>
    <col min="4097" max="4097" width="3.140625" style="249" customWidth="1"/>
    <col min="4098" max="4098" width="3.5703125" style="249" customWidth="1"/>
    <col min="4099" max="4099" width="5" style="249" customWidth="1"/>
    <col min="4100" max="4100" width="4.28515625" style="249" customWidth="1"/>
    <col min="4101" max="4101" width="12.7109375" style="249" customWidth="1"/>
    <col min="4102" max="4102" width="2.7109375" style="249" customWidth="1"/>
    <col min="4103" max="4103" width="7.7109375" style="249" customWidth="1"/>
    <col min="4104" max="4104" width="5.85546875" style="249" customWidth="1"/>
    <col min="4105" max="4105" width="2.7109375" style="249" customWidth="1"/>
    <col min="4106" max="4106" width="10.7109375" style="249" customWidth="1"/>
    <col min="4107" max="4107" width="2.42578125" style="249" customWidth="1"/>
    <col min="4108" max="4108" width="10.7109375" style="249" customWidth="1"/>
    <col min="4109" max="4109" width="1.7109375" style="249" customWidth="1"/>
    <col min="4110" max="4110" width="10.7109375" style="249" customWidth="1"/>
    <col min="4111" max="4111" width="1.7109375" style="249" customWidth="1"/>
    <col min="4112" max="4112" width="10.7109375" style="249" customWidth="1"/>
    <col min="4113" max="4113" width="3.42578125" style="249" customWidth="1"/>
    <col min="4114" max="4114" width="7.85546875" style="249" customWidth="1"/>
    <col min="4115" max="4116" width="0" style="249" hidden="1" customWidth="1"/>
    <col min="4117" max="4117" width="7.7109375" style="249" customWidth="1"/>
    <col min="4118" max="4118" width="4.140625" style="249" customWidth="1"/>
    <col min="4119" max="4126" width="9.140625" style="249"/>
    <col min="4127" max="4127" width="9.85546875" style="249" customWidth="1"/>
    <col min="4128" max="4128" width="9.140625" style="249"/>
    <col min="4129" max="4129" width="14.5703125" style="249" customWidth="1"/>
    <col min="4130" max="4130" width="10.85546875" style="249" customWidth="1"/>
    <col min="4131" max="4131" width="9.140625" style="249"/>
    <col min="4132" max="4132" width="9.5703125" style="249" customWidth="1"/>
    <col min="4133" max="4352" width="9.140625" style="249"/>
    <col min="4353" max="4353" width="3.140625" style="249" customWidth="1"/>
    <col min="4354" max="4354" width="3.5703125" style="249" customWidth="1"/>
    <col min="4355" max="4355" width="5" style="249" customWidth="1"/>
    <col min="4356" max="4356" width="4.28515625" style="249" customWidth="1"/>
    <col min="4357" max="4357" width="12.7109375" style="249" customWidth="1"/>
    <col min="4358" max="4358" width="2.7109375" style="249" customWidth="1"/>
    <col min="4359" max="4359" width="7.7109375" style="249" customWidth="1"/>
    <col min="4360" max="4360" width="5.85546875" style="249" customWidth="1"/>
    <col min="4361" max="4361" width="2.7109375" style="249" customWidth="1"/>
    <col min="4362" max="4362" width="10.7109375" style="249" customWidth="1"/>
    <col min="4363" max="4363" width="2.42578125" style="249" customWidth="1"/>
    <col min="4364" max="4364" width="10.7109375" style="249" customWidth="1"/>
    <col min="4365" max="4365" width="1.7109375" style="249" customWidth="1"/>
    <col min="4366" max="4366" width="10.7109375" style="249" customWidth="1"/>
    <col min="4367" max="4367" width="1.7109375" style="249" customWidth="1"/>
    <col min="4368" max="4368" width="10.7109375" style="249" customWidth="1"/>
    <col min="4369" max="4369" width="3.42578125" style="249" customWidth="1"/>
    <col min="4370" max="4370" width="7.85546875" style="249" customWidth="1"/>
    <col min="4371" max="4372" width="0" style="249" hidden="1" customWidth="1"/>
    <col min="4373" max="4373" width="7.7109375" style="249" customWidth="1"/>
    <col min="4374" max="4374" width="4.140625" style="249" customWidth="1"/>
    <col min="4375" max="4382" width="9.140625" style="249"/>
    <col min="4383" max="4383" width="9.85546875" style="249" customWidth="1"/>
    <col min="4384" max="4384" width="9.140625" style="249"/>
    <col min="4385" max="4385" width="14.5703125" style="249" customWidth="1"/>
    <col min="4386" max="4386" width="10.85546875" style="249" customWidth="1"/>
    <col min="4387" max="4387" width="9.140625" style="249"/>
    <col min="4388" max="4388" width="9.5703125" style="249" customWidth="1"/>
    <col min="4389" max="4608" width="9.140625" style="249"/>
    <col min="4609" max="4609" width="3.140625" style="249" customWidth="1"/>
    <col min="4610" max="4610" width="3.5703125" style="249" customWidth="1"/>
    <col min="4611" max="4611" width="5" style="249" customWidth="1"/>
    <col min="4612" max="4612" width="4.28515625" style="249" customWidth="1"/>
    <col min="4613" max="4613" width="12.7109375" style="249" customWidth="1"/>
    <col min="4614" max="4614" width="2.7109375" style="249" customWidth="1"/>
    <col min="4615" max="4615" width="7.7109375" style="249" customWidth="1"/>
    <col min="4616" max="4616" width="5.85546875" style="249" customWidth="1"/>
    <col min="4617" max="4617" width="2.7109375" style="249" customWidth="1"/>
    <col min="4618" max="4618" width="10.7109375" style="249" customWidth="1"/>
    <col min="4619" max="4619" width="2.42578125" style="249" customWidth="1"/>
    <col min="4620" max="4620" width="10.7109375" style="249" customWidth="1"/>
    <col min="4621" max="4621" width="1.7109375" style="249" customWidth="1"/>
    <col min="4622" max="4622" width="10.7109375" style="249" customWidth="1"/>
    <col min="4623" max="4623" width="1.7109375" style="249" customWidth="1"/>
    <col min="4624" max="4624" width="10.7109375" style="249" customWidth="1"/>
    <col min="4625" max="4625" width="3.42578125" style="249" customWidth="1"/>
    <col min="4626" max="4626" width="7.85546875" style="249" customWidth="1"/>
    <col min="4627" max="4628" width="0" style="249" hidden="1" customWidth="1"/>
    <col min="4629" max="4629" width="7.7109375" style="249" customWidth="1"/>
    <col min="4630" max="4630" width="4.140625" style="249" customWidth="1"/>
    <col min="4631" max="4638" width="9.140625" style="249"/>
    <col min="4639" max="4639" width="9.85546875" style="249" customWidth="1"/>
    <col min="4640" max="4640" width="9.140625" style="249"/>
    <col min="4641" max="4641" width="14.5703125" style="249" customWidth="1"/>
    <col min="4642" max="4642" width="10.85546875" style="249" customWidth="1"/>
    <col min="4643" max="4643" width="9.140625" style="249"/>
    <col min="4644" max="4644" width="9.5703125" style="249" customWidth="1"/>
    <col min="4645" max="4864" width="9.140625" style="249"/>
    <col min="4865" max="4865" width="3.140625" style="249" customWidth="1"/>
    <col min="4866" max="4866" width="3.5703125" style="249" customWidth="1"/>
    <col min="4867" max="4867" width="5" style="249" customWidth="1"/>
    <col min="4868" max="4868" width="4.28515625" style="249" customWidth="1"/>
    <col min="4869" max="4869" width="12.7109375" style="249" customWidth="1"/>
    <col min="4870" max="4870" width="2.7109375" style="249" customWidth="1"/>
    <col min="4871" max="4871" width="7.7109375" style="249" customWidth="1"/>
    <col min="4872" max="4872" width="5.85546875" style="249" customWidth="1"/>
    <col min="4873" max="4873" width="2.7109375" style="249" customWidth="1"/>
    <col min="4874" max="4874" width="10.7109375" style="249" customWidth="1"/>
    <col min="4875" max="4875" width="2.42578125" style="249" customWidth="1"/>
    <col min="4876" max="4876" width="10.7109375" style="249" customWidth="1"/>
    <col min="4877" max="4877" width="1.7109375" style="249" customWidth="1"/>
    <col min="4878" max="4878" width="10.7109375" style="249" customWidth="1"/>
    <col min="4879" max="4879" width="1.7109375" style="249" customWidth="1"/>
    <col min="4880" max="4880" width="10.7109375" style="249" customWidth="1"/>
    <col min="4881" max="4881" width="3.42578125" style="249" customWidth="1"/>
    <col min="4882" max="4882" width="7.85546875" style="249" customWidth="1"/>
    <col min="4883" max="4884" width="0" style="249" hidden="1" customWidth="1"/>
    <col min="4885" max="4885" width="7.7109375" style="249" customWidth="1"/>
    <col min="4886" max="4886" width="4.140625" style="249" customWidth="1"/>
    <col min="4887" max="4894" width="9.140625" style="249"/>
    <col min="4895" max="4895" width="9.85546875" style="249" customWidth="1"/>
    <col min="4896" max="4896" width="9.140625" style="249"/>
    <col min="4897" max="4897" width="14.5703125" style="249" customWidth="1"/>
    <col min="4898" max="4898" width="10.85546875" style="249" customWidth="1"/>
    <col min="4899" max="4899" width="9.140625" style="249"/>
    <col min="4900" max="4900" width="9.5703125" style="249" customWidth="1"/>
    <col min="4901" max="5120" width="9.140625" style="249"/>
    <col min="5121" max="5121" width="3.140625" style="249" customWidth="1"/>
    <col min="5122" max="5122" width="3.5703125" style="249" customWidth="1"/>
    <col min="5123" max="5123" width="5" style="249" customWidth="1"/>
    <col min="5124" max="5124" width="4.28515625" style="249" customWidth="1"/>
    <col min="5125" max="5125" width="12.7109375" style="249" customWidth="1"/>
    <col min="5126" max="5126" width="2.7109375" style="249" customWidth="1"/>
    <col min="5127" max="5127" width="7.7109375" style="249" customWidth="1"/>
    <col min="5128" max="5128" width="5.85546875" style="249" customWidth="1"/>
    <col min="5129" max="5129" width="2.7109375" style="249" customWidth="1"/>
    <col min="5130" max="5130" width="10.7109375" style="249" customWidth="1"/>
    <col min="5131" max="5131" width="2.42578125" style="249" customWidth="1"/>
    <col min="5132" max="5132" width="10.7109375" style="249" customWidth="1"/>
    <col min="5133" max="5133" width="1.7109375" style="249" customWidth="1"/>
    <col min="5134" max="5134" width="10.7109375" style="249" customWidth="1"/>
    <col min="5135" max="5135" width="1.7109375" style="249" customWidth="1"/>
    <col min="5136" max="5136" width="10.7109375" style="249" customWidth="1"/>
    <col min="5137" max="5137" width="3.42578125" style="249" customWidth="1"/>
    <col min="5138" max="5138" width="7.85546875" style="249" customWidth="1"/>
    <col min="5139" max="5140" width="0" style="249" hidden="1" customWidth="1"/>
    <col min="5141" max="5141" width="7.7109375" style="249" customWidth="1"/>
    <col min="5142" max="5142" width="4.140625" style="249" customWidth="1"/>
    <col min="5143" max="5150" width="9.140625" style="249"/>
    <col min="5151" max="5151" width="9.85546875" style="249" customWidth="1"/>
    <col min="5152" max="5152" width="9.140625" style="249"/>
    <col min="5153" max="5153" width="14.5703125" style="249" customWidth="1"/>
    <col min="5154" max="5154" width="10.85546875" style="249" customWidth="1"/>
    <col min="5155" max="5155" width="9.140625" style="249"/>
    <col min="5156" max="5156" width="9.5703125" style="249" customWidth="1"/>
    <col min="5157" max="5376" width="9.140625" style="249"/>
    <col min="5377" max="5377" width="3.140625" style="249" customWidth="1"/>
    <col min="5378" max="5378" width="3.5703125" style="249" customWidth="1"/>
    <col min="5379" max="5379" width="5" style="249" customWidth="1"/>
    <col min="5380" max="5380" width="4.28515625" style="249" customWidth="1"/>
    <col min="5381" max="5381" width="12.7109375" style="249" customWidth="1"/>
    <col min="5382" max="5382" width="2.7109375" style="249" customWidth="1"/>
    <col min="5383" max="5383" width="7.7109375" style="249" customWidth="1"/>
    <col min="5384" max="5384" width="5.85546875" style="249" customWidth="1"/>
    <col min="5385" max="5385" width="2.7109375" style="249" customWidth="1"/>
    <col min="5386" max="5386" width="10.7109375" style="249" customWidth="1"/>
    <col min="5387" max="5387" width="2.42578125" style="249" customWidth="1"/>
    <col min="5388" max="5388" width="10.7109375" style="249" customWidth="1"/>
    <col min="5389" max="5389" width="1.7109375" style="249" customWidth="1"/>
    <col min="5390" max="5390" width="10.7109375" style="249" customWidth="1"/>
    <col min="5391" max="5391" width="1.7109375" style="249" customWidth="1"/>
    <col min="5392" max="5392" width="10.7109375" style="249" customWidth="1"/>
    <col min="5393" max="5393" width="3.42578125" style="249" customWidth="1"/>
    <col min="5394" max="5394" width="7.85546875" style="249" customWidth="1"/>
    <col min="5395" max="5396" width="0" style="249" hidden="1" customWidth="1"/>
    <col min="5397" max="5397" width="7.7109375" style="249" customWidth="1"/>
    <col min="5398" max="5398" width="4.140625" style="249" customWidth="1"/>
    <col min="5399" max="5406" width="9.140625" style="249"/>
    <col min="5407" max="5407" width="9.85546875" style="249" customWidth="1"/>
    <col min="5408" max="5408" width="9.140625" style="249"/>
    <col min="5409" max="5409" width="14.5703125" style="249" customWidth="1"/>
    <col min="5410" max="5410" width="10.85546875" style="249" customWidth="1"/>
    <col min="5411" max="5411" width="9.140625" style="249"/>
    <col min="5412" max="5412" width="9.5703125" style="249" customWidth="1"/>
    <col min="5413" max="5632" width="9.140625" style="249"/>
    <col min="5633" max="5633" width="3.140625" style="249" customWidth="1"/>
    <col min="5634" max="5634" width="3.5703125" style="249" customWidth="1"/>
    <col min="5635" max="5635" width="5" style="249" customWidth="1"/>
    <col min="5636" max="5636" width="4.28515625" style="249" customWidth="1"/>
    <col min="5637" max="5637" width="12.7109375" style="249" customWidth="1"/>
    <col min="5638" max="5638" width="2.7109375" style="249" customWidth="1"/>
    <col min="5639" max="5639" width="7.7109375" style="249" customWidth="1"/>
    <col min="5640" max="5640" width="5.85546875" style="249" customWidth="1"/>
    <col min="5641" max="5641" width="2.7109375" style="249" customWidth="1"/>
    <col min="5642" max="5642" width="10.7109375" style="249" customWidth="1"/>
    <col min="5643" max="5643" width="2.42578125" style="249" customWidth="1"/>
    <col min="5644" max="5644" width="10.7109375" style="249" customWidth="1"/>
    <col min="5645" max="5645" width="1.7109375" style="249" customWidth="1"/>
    <col min="5646" max="5646" width="10.7109375" style="249" customWidth="1"/>
    <col min="5647" max="5647" width="1.7109375" style="249" customWidth="1"/>
    <col min="5648" max="5648" width="10.7109375" style="249" customWidth="1"/>
    <col min="5649" max="5649" width="3.42578125" style="249" customWidth="1"/>
    <col min="5650" max="5650" width="7.85546875" style="249" customWidth="1"/>
    <col min="5651" max="5652" width="0" style="249" hidden="1" customWidth="1"/>
    <col min="5653" max="5653" width="7.7109375" style="249" customWidth="1"/>
    <col min="5654" max="5654" width="4.140625" style="249" customWidth="1"/>
    <col min="5655" max="5662" width="9.140625" style="249"/>
    <col min="5663" max="5663" width="9.85546875" style="249" customWidth="1"/>
    <col min="5664" max="5664" width="9.140625" style="249"/>
    <col min="5665" max="5665" width="14.5703125" style="249" customWidth="1"/>
    <col min="5666" max="5666" width="10.85546875" style="249" customWidth="1"/>
    <col min="5667" max="5667" width="9.140625" style="249"/>
    <col min="5668" max="5668" width="9.5703125" style="249" customWidth="1"/>
    <col min="5669" max="5888" width="9.140625" style="249"/>
    <col min="5889" max="5889" width="3.140625" style="249" customWidth="1"/>
    <col min="5890" max="5890" width="3.5703125" style="249" customWidth="1"/>
    <col min="5891" max="5891" width="5" style="249" customWidth="1"/>
    <col min="5892" max="5892" width="4.28515625" style="249" customWidth="1"/>
    <col min="5893" max="5893" width="12.7109375" style="249" customWidth="1"/>
    <col min="5894" max="5894" width="2.7109375" style="249" customWidth="1"/>
    <col min="5895" max="5895" width="7.7109375" style="249" customWidth="1"/>
    <col min="5896" max="5896" width="5.85546875" style="249" customWidth="1"/>
    <col min="5897" max="5897" width="2.7109375" style="249" customWidth="1"/>
    <col min="5898" max="5898" width="10.7109375" style="249" customWidth="1"/>
    <col min="5899" max="5899" width="2.42578125" style="249" customWidth="1"/>
    <col min="5900" max="5900" width="10.7109375" style="249" customWidth="1"/>
    <col min="5901" max="5901" width="1.7109375" style="249" customWidth="1"/>
    <col min="5902" max="5902" width="10.7109375" style="249" customWidth="1"/>
    <col min="5903" max="5903" width="1.7109375" style="249" customWidth="1"/>
    <col min="5904" max="5904" width="10.7109375" style="249" customWidth="1"/>
    <col min="5905" max="5905" width="3.42578125" style="249" customWidth="1"/>
    <col min="5906" max="5906" width="7.85546875" style="249" customWidth="1"/>
    <col min="5907" max="5908" width="0" style="249" hidden="1" customWidth="1"/>
    <col min="5909" max="5909" width="7.7109375" style="249" customWidth="1"/>
    <col min="5910" max="5910" width="4.140625" style="249" customWidth="1"/>
    <col min="5911" max="5918" width="9.140625" style="249"/>
    <col min="5919" max="5919" width="9.85546875" style="249" customWidth="1"/>
    <col min="5920" max="5920" width="9.140625" style="249"/>
    <col min="5921" max="5921" width="14.5703125" style="249" customWidth="1"/>
    <col min="5922" max="5922" width="10.85546875" style="249" customWidth="1"/>
    <col min="5923" max="5923" width="9.140625" style="249"/>
    <col min="5924" max="5924" width="9.5703125" style="249" customWidth="1"/>
    <col min="5925" max="6144" width="9.140625" style="249"/>
    <col min="6145" max="6145" width="3.140625" style="249" customWidth="1"/>
    <col min="6146" max="6146" width="3.5703125" style="249" customWidth="1"/>
    <col min="6147" max="6147" width="5" style="249" customWidth="1"/>
    <col min="6148" max="6148" width="4.28515625" style="249" customWidth="1"/>
    <col min="6149" max="6149" width="12.7109375" style="249" customWidth="1"/>
    <col min="6150" max="6150" width="2.7109375" style="249" customWidth="1"/>
    <col min="6151" max="6151" width="7.7109375" style="249" customWidth="1"/>
    <col min="6152" max="6152" width="5.85546875" style="249" customWidth="1"/>
    <col min="6153" max="6153" width="2.7109375" style="249" customWidth="1"/>
    <col min="6154" max="6154" width="10.7109375" style="249" customWidth="1"/>
    <col min="6155" max="6155" width="2.42578125" style="249" customWidth="1"/>
    <col min="6156" max="6156" width="10.7109375" style="249" customWidth="1"/>
    <col min="6157" max="6157" width="1.7109375" style="249" customWidth="1"/>
    <col min="6158" max="6158" width="10.7109375" style="249" customWidth="1"/>
    <col min="6159" max="6159" width="1.7109375" style="249" customWidth="1"/>
    <col min="6160" max="6160" width="10.7109375" style="249" customWidth="1"/>
    <col min="6161" max="6161" width="3.42578125" style="249" customWidth="1"/>
    <col min="6162" max="6162" width="7.85546875" style="249" customWidth="1"/>
    <col min="6163" max="6164" width="0" style="249" hidden="1" customWidth="1"/>
    <col min="6165" max="6165" width="7.7109375" style="249" customWidth="1"/>
    <col min="6166" max="6166" width="4.140625" style="249" customWidth="1"/>
    <col min="6167" max="6174" width="9.140625" style="249"/>
    <col min="6175" max="6175" width="9.85546875" style="249" customWidth="1"/>
    <col min="6176" max="6176" width="9.140625" style="249"/>
    <col min="6177" max="6177" width="14.5703125" style="249" customWidth="1"/>
    <col min="6178" max="6178" width="10.85546875" style="249" customWidth="1"/>
    <col min="6179" max="6179" width="9.140625" style="249"/>
    <col min="6180" max="6180" width="9.5703125" style="249" customWidth="1"/>
    <col min="6181" max="6400" width="9.140625" style="249"/>
    <col min="6401" max="6401" width="3.140625" style="249" customWidth="1"/>
    <col min="6402" max="6402" width="3.5703125" style="249" customWidth="1"/>
    <col min="6403" max="6403" width="5" style="249" customWidth="1"/>
    <col min="6404" max="6404" width="4.28515625" style="249" customWidth="1"/>
    <col min="6405" max="6405" width="12.7109375" style="249" customWidth="1"/>
    <col min="6406" max="6406" width="2.7109375" style="249" customWidth="1"/>
    <col min="6407" max="6407" width="7.7109375" style="249" customWidth="1"/>
    <col min="6408" max="6408" width="5.85546875" style="249" customWidth="1"/>
    <col min="6409" max="6409" width="2.7109375" style="249" customWidth="1"/>
    <col min="6410" max="6410" width="10.7109375" style="249" customWidth="1"/>
    <col min="6411" max="6411" width="2.42578125" style="249" customWidth="1"/>
    <col min="6412" max="6412" width="10.7109375" style="249" customWidth="1"/>
    <col min="6413" max="6413" width="1.7109375" style="249" customWidth="1"/>
    <col min="6414" max="6414" width="10.7109375" style="249" customWidth="1"/>
    <col min="6415" max="6415" width="1.7109375" style="249" customWidth="1"/>
    <col min="6416" max="6416" width="10.7109375" style="249" customWidth="1"/>
    <col min="6417" max="6417" width="3.42578125" style="249" customWidth="1"/>
    <col min="6418" max="6418" width="7.85546875" style="249" customWidth="1"/>
    <col min="6419" max="6420" width="0" style="249" hidden="1" customWidth="1"/>
    <col min="6421" max="6421" width="7.7109375" style="249" customWidth="1"/>
    <col min="6422" max="6422" width="4.140625" style="249" customWidth="1"/>
    <col min="6423" max="6430" width="9.140625" style="249"/>
    <col min="6431" max="6431" width="9.85546875" style="249" customWidth="1"/>
    <col min="6432" max="6432" width="9.140625" style="249"/>
    <col min="6433" max="6433" width="14.5703125" style="249" customWidth="1"/>
    <col min="6434" max="6434" width="10.85546875" style="249" customWidth="1"/>
    <col min="6435" max="6435" width="9.140625" style="249"/>
    <col min="6436" max="6436" width="9.5703125" style="249" customWidth="1"/>
    <col min="6437" max="6656" width="9.140625" style="249"/>
    <col min="6657" max="6657" width="3.140625" style="249" customWidth="1"/>
    <col min="6658" max="6658" width="3.5703125" style="249" customWidth="1"/>
    <col min="6659" max="6659" width="5" style="249" customWidth="1"/>
    <col min="6660" max="6660" width="4.28515625" style="249" customWidth="1"/>
    <col min="6661" max="6661" width="12.7109375" style="249" customWidth="1"/>
    <col min="6662" max="6662" width="2.7109375" style="249" customWidth="1"/>
    <col min="6663" max="6663" width="7.7109375" style="249" customWidth="1"/>
    <col min="6664" max="6664" width="5.85546875" style="249" customWidth="1"/>
    <col min="6665" max="6665" width="2.7109375" style="249" customWidth="1"/>
    <col min="6666" max="6666" width="10.7109375" style="249" customWidth="1"/>
    <col min="6667" max="6667" width="2.42578125" style="249" customWidth="1"/>
    <col min="6668" max="6668" width="10.7109375" style="249" customWidth="1"/>
    <col min="6669" max="6669" width="1.7109375" style="249" customWidth="1"/>
    <col min="6670" max="6670" width="10.7109375" style="249" customWidth="1"/>
    <col min="6671" max="6671" width="1.7109375" style="249" customWidth="1"/>
    <col min="6672" max="6672" width="10.7109375" style="249" customWidth="1"/>
    <col min="6673" max="6673" width="3.42578125" style="249" customWidth="1"/>
    <col min="6674" max="6674" width="7.85546875" style="249" customWidth="1"/>
    <col min="6675" max="6676" width="0" style="249" hidden="1" customWidth="1"/>
    <col min="6677" max="6677" width="7.7109375" style="249" customWidth="1"/>
    <col min="6678" max="6678" width="4.140625" style="249" customWidth="1"/>
    <col min="6679" max="6686" width="9.140625" style="249"/>
    <col min="6687" max="6687" width="9.85546875" style="249" customWidth="1"/>
    <col min="6688" max="6688" width="9.140625" style="249"/>
    <col min="6689" max="6689" width="14.5703125" style="249" customWidth="1"/>
    <col min="6690" max="6690" width="10.85546875" style="249" customWidth="1"/>
    <col min="6691" max="6691" width="9.140625" style="249"/>
    <col min="6692" max="6692" width="9.5703125" style="249" customWidth="1"/>
    <col min="6693" max="6912" width="9.140625" style="249"/>
    <col min="6913" max="6913" width="3.140625" style="249" customWidth="1"/>
    <col min="6914" max="6914" width="3.5703125" style="249" customWidth="1"/>
    <col min="6915" max="6915" width="5" style="249" customWidth="1"/>
    <col min="6916" max="6916" width="4.28515625" style="249" customWidth="1"/>
    <col min="6917" max="6917" width="12.7109375" style="249" customWidth="1"/>
    <col min="6918" max="6918" width="2.7109375" style="249" customWidth="1"/>
    <col min="6919" max="6919" width="7.7109375" style="249" customWidth="1"/>
    <col min="6920" max="6920" width="5.85546875" style="249" customWidth="1"/>
    <col min="6921" max="6921" width="2.7109375" style="249" customWidth="1"/>
    <col min="6922" max="6922" width="10.7109375" style="249" customWidth="1"/>
    <col min="6923" max="6923" width="2.42578125" style="249" customWidth="1"/>
    <col min="6924" max="6924" width="10.7109375" style="249" customWidth="1"/>
    <col min="6925" max="6925" width="1.7109375" style="249" customWidth="1"/>
    <col min="6926" max="6926" width="10.7109375" style="249" customWidth="1"/>
    <col min="6927" max="6927" width="1.7109375" style="249" customWidth="1"/>
    <col min="6928" max="6928" width="10.7109375" style="249" customWidth="1"/>
    <col min="6929" max="6929" width="3.42578125" style="249" customWidth="1"/>
    <col min="6930" max="6930" width="7.85546875" style="249" customWidth="1"/>
    <col min="6931" max="6932" width="0" style="249" hidden="1" customWidth="1"/>
    <col min="6933" max="6933" width="7.7109375" style="249" customWidth="1"/>
    <col min="6934" max="6934" width="4.140625" style="249" customWidth="1"/>
    <col min="6935" max="6942" width="9.140625" style="249"/>
    <col min="6943" max="6943" width="9.85546875" style="249" customWidth="1"/>
    <col min="6944" max="6944" width="9.140625" style="249"/>
    <col min="6945" max="6945" width="14.5703125" style="249" customWidth="1"/>
    <col min="6946" max="6946" width="10.85546875" style="249" customWidth="1"/>
    <col min="6947" max="6947" width="9.140625" style="249"/>
    <col min="6948" max="6948" width="9.5703125" style="249" customWidth="1"/>
    <col min="6949" max="7168" width="9.140625" style="249"/>
    <col min="7169" max="7169" width="3.140625" style="249" customWidth="1"/>
    <col min="7170" max="7170" width="3.5703125" style="249" customWidth="1"/>
    <col min="7171" max="7171" width="5" style="249" customWidth="1"/>
    <col min="7172" max="7172" width="4.28515625" style="249" customWidth="1"/>
    <col min="7173" max="7173" width="12.7109375" style="249" customWidth="1"/>
    <col min="7174" max="7174" width="2.7109375" style="249" customWidth="1"/>
    <col min="7175" max="7175" width="7.7109375" style="249" customWidth="1"/>
    <col min="7176" max="7176" width="5.85546875" style="249" customWidth="1"/>
    <col min="7177" max="7177" width="2.7109375" style="249" customWidth="1"/>
    <col min="7178" max="7178" width="10.7109375" style="249" customWidth="1"/>
    <col min="7179" max="7179" width="2.42578125" style="249" customWidth="1"/>
    <col min="7180" max="7180" width="10.7109375" style="249" customWidth="1"/>
    <col min="7181" max="7181" width="1.7109375" style="249" customWidth="1"/>
    <col min="7182" max="7182" width="10.7109375" style="249" customWidth="1"/>
    <col min="7183" max="7183" width="1.7109375" style="249" customWidth="1"/>
    <col min="7184" max="7184" width="10.7109375" style="249" customWidth="1"/>
    <col min="7185" max="7185" width="3.42578125" style="249" customWidth="1"/>
    <col min="7186" max="7186" width="7.85546875" style="249" customWidth="1"/>
    <col min="7187" max="7188" width="0" style="249" hidden="1" customWidth="1"/>
    <col min="7189" max="7189" width="7.7109375" style="249" customWidth="1"/>
    <col min="7190" max="7190" width="4.140625" style="249" customWidth="1"/>
    <col min="7191" max="7198" width="9.140625" style="249"/>
    <col min="7199" max="7199" width="9.85546875" style="249" customWidth="1"/>
    <col min="7200" max="7200" width="9.140625" style="249"/>
    <col min="7201" max="7201" width="14.5703125" style="249" customWidth="1"/>
    <col min="7202" max="7202" width="10.85546875" style="249" customWidth="1"/>
    <col min="7203" max="7203" width="9.140625" style="249"/>
    <col min="7204" max="7204" width="9.5703125" style="249" customWidth="1"/>
    <col min="7205" max="7424" width="9.140625" style="249"/>
    <col min="7425" max="7425" width="3.140625" style="249" customWidth="1"/>
    <col min="7426" max="7426" width="3.5703125" style="249" customWidth="1"/>
    <col min="7427" max="7427" width="5" style="249" customWidth="1"/>
    <col min="7428" max="7428" width="4.28515625" style="249" customWidth="1"/>
    <col min="7429" max="7429" width="12.7109375" style="249" customWidth="1"/>
    <col min="7430" max="7430" width="2.7109375" style="249" customWidth="1"/>
    <col min="7431" max="7431" width="7.7109375" style="249" customWidth="1"/>
    <col min="7432" max="7432" width="5.85546875" style="249" customWidth="1"/>
    <col min="7433" max="7433" width="2.7109375" style="249" customWidth="1"/>
    <col min="7434" max="7434" width="10.7109375" style="249" customWidth="1"/>
    <col min="7435" max="7435" width="2.42578125" style="249" customWidth="1"/>
    <col min="7436" max="7436" width="10.7109375" style="249" customWidth="1"/>
    <col min="7437" max="7437" width="1.7109375" style="249" customWidth="1"/>
    <col min="7438" max="7438" width="10.7109375" style="249" customWidth="1"/>
    <col min="7439" max="7439" width="1.7109375" style="249" customWidth="1"/>
    <col min="7440" max="7440" width="10.7109375" style="249" customWidth="1"/>
    <col min="7441" max="7441" width="3.42578125" style="249" customWidth="1"/>
    <col min="7442" max="7442" width="7.85546875" style="249" customWidth="1"/>
    <col min="7443" max="7444" width="0" style="249" hidden="1" customWidth="1"/>
    <col min="7445" max="7445" width="7.7109375" style="249" customWidth="1"/>
    <col min="7446" max="7446" width="4.140625" style="249" customWidth="1"/>
    <col min="7447" max="7454" width="9.140625" style="249"/>
    <col min="7455" max="7455" width="9.85546875" style="249" customWidth="1"/>
    <col min="7456" max="7456" width="9.140625" style="249"/>
    <col min="7457" max="7457" width="14.5703125" style="249" customWidth="1"/>
    <col min="7458" max="7458" width="10.85546875" style="249" customWidth="1"/>
    <col min="7459" max="7459" width="9.140625" style="249"/>
    <col min="7460" max="7460" width="9.5703125" style="249" customWidth="1"/>
    <col min="7461" max="7680" width="9.140625" style="249"/>
    <col min="7681" max="7681" width="3.140625" style="249" customWidth="1"/>
    <col min="7682" max="7682" width="3.5703125" style="249" customWidth="1"/>
    <col min="7683" max="7683" width="5" style="249" customWidth="1"/>
    <col min="7684" max="7684" width="4.28515625" style="249" customWidth="1"/>
    <col min="7685" max="7685" width="12.7109375" style="249" customWidth="1"/>
    <col min="7686" max="7686" width="2.7109375" style="249" customWidth="1"/>
    <col min="7687" max="7687" width="7.7109375" style="249" customWidth="1"/>
    <col min="7688" max="7688" width="5.85546875" style="249" customWidth="1"/>
    <col min="7689" max="7689" width="2.7109375" style="249" customWidth="1"/>
    <col min="7690" max="7690" width="10.7109375" style="249" customWidth="1"/>
    <col min="7691" max="7691" width="2.42578125" style="249" customWidth="1"/>
    <col min="7692" max="7692" width="10.7109375" style="249" customWidth="1"/>
    <col min="7693" max="7693" width="1.7109375" style="249" customWidth="1"/>
    <col min="7694" max="7694" width="10.7109375" style="249" customWidth="1"/>
    <col min="7695" max="7695" width="1.7109375" style="249" customWidth="1"/>
    <col min="7696" max="7696" width="10.7109375" style="249" customWidth="1"/>
    <col min="7697" max="7697" width="3.42578125" style="249" customWidth="1"/>
    <col min="7698" max="7698" width="7.85546875" style="249" customWidth="1"/>
    <col min="7699" max="7700" width="0" style="249" hidden="1" customWidth="1"/>
    <col min="7701" max="7701" width="7.7109375" style="249" customWidth="1"/>
    <col min="7702" max="7702" width="4.140625" style="249" customWidth="1"/>
    <col min="7703" max="7710" width="9.140625" style="249"/>
    <col min="7711" max="7711" width="9.85546875" style="249" customWidth="1"/>
    <col min="7712" max="7712" width="9.140625" style="249"/>
    <col min="7713" max="7713" width="14.5703125" style="249" customWidth="1"/>
    <col min="7714" max="7714" width="10.85546875" style="249" customWidth="1"/>
    <col min="7715" max="7715" width="9.140625" style="249"/>
    <col min="7716" max="7716" width="9.5703125" style="249" customWidth="1"/>
    <col min="7717" max="7936" width="9.140625" style="249"/>
    <col min="7937" max="7937" width="3.140625" style="249" customWidth="1"/>
    <col min="7938" max="7938" width="3.5703125" style="249" customWidth="1"/>
    <col min="7939" max="7939" width="5" style="249" customWidth="1"/>
    <col min="7940" max="7940" width="4.28515625" style="249" customWidth="1"/>
    <col min="7941" max="7941" width="12.7109375" style="249" customWidth="1"/>
    <col min="7942" max="7942" width="2.7109375" style="249" customWidth="1"/>
    <col min="7943" max="7943" width="7.7109375" style="249" customWidth="1"/>
    <col min="7944" max="7944" width="5.85546875" style="249" customWidth="1"/>
    <col min="7945" max="7945" width="2.7109375" style="249" customWidth="1"/>
    <col min="7946" max="7946" width="10.7109375" style="249" customWidth="1"/>
    <col min="7947" max="7947" width="2.42578125" style="249" customWidth="1"/>
    <col min="7948" max="7948" width="10.7109375" style="249" customWidth="1"/>
    <col min="7949" max="7949" width="1.7109375" style="249" customWidth="1"/>
    <col min="7950" max="7950" width="10.7109375" style="249" customWidth="1"/>
    <col min="7951" max="7951" width="1.7109375" style="249" customWidth="1"/>
    <col min="7952" max="7952" width="10.7109375" style="249" customWidth="1"/>
    <col min="7953" max="7953" width="3.42578125" style="249" customWidth="1"/>
    <col min="7954" max="7954" width="7.85546875" style="249" customWidth="1"/>
    <col min="7955" max="7956" width="0" style="249" hidden="1" customWidth="1"/>
    <col min="7957" max="7957" width="7.7109375" style="249" customWidth="1"/>
    <col min="7958" max="7958" width="4.140625" style="249" customWidth="1"/>
    <col min="7959" max="7966" width="9.140625" style="249"/>
    <col min="7967" max="7967" width="9.85546875" style="249" customWidth="1"/>
    <col min="7968" max="7968" width="9.140625" style="249"/>
    <col min="7969" max="7969" width="14.5703125" style="249" customWidth="1"/>
    <col min="7970" max="7970" width="10.85546875" style="249" customWidth="1"/>
    <col min="7971" max="7971" width="9.140625" style="249"/>
    <col min="7972" max="7972" width="9.5703125" style="249" customWidth="1"/>
    <col min="7973" max="8192" width="9.140625" style="249"/>
    <col min="8193" max="8193" width="3.140625" style="249" customWidth="1"/>
    <col min="8194" max="8194" width="3.5703125" style="249" customWidth="1"/>
    <col min="8195" max="8195" width="5" style="249" customWidth="1"/>
    <col min="8196" max="8196" width="4.28515625" style="249" customWidth="1"/>
    <col min="8197" max="8197" width="12.7109375" style="249" customWidth="1"/>
    <col min="8198" max="8198" width="2.7109375" style="249" customWidth="1"/>
    <col min="8199" max="8199" width="7.7109375" style="249" customWidth="1"/>
    <col min="8200" max="8200" width="5.85546875" style="249" customWidth="1"/>
    <col min="8201" max="8201" width="2.7109375" style="249" customWidth="1"/>
    <col min="8202" max="8202" width="10.7109375" style="249" customWidth="1"/>
    <col min="8203" max="8203" width="2.42578125" style="249" customWidth="1"/>
    <col min="8204" max="8204" width="10.7109375" style="249" customWidth="1"/>
    <col min="8205" max="8205" width="1.7109375" style="249" customWidth="1"/>
    <col min="8206" max="8206" width="10.7109375" style="249" customWidth="1"/>
    <col min="8207" max="8207" width="1.7109375" style="249" customWidth="1"/>
    <col min="8208" max="8208" width="10.7109375" style="249" customWidth="1"/>
    <col min="8209" max="8209" width="3.42578125" style="249" customWidth="1"/>
    <col min="8210" max="8210" width="7.85546875" style="249" customWidth="1"/>
    <col min="8211" max="8212" width="0" style="249" hidden="1" customWidth="1"/>
    <col min="8213" max="8213" width="7.7109375" style="249" customWidth="1"/>
    <col min="8214" max="8214" width="4.140625" style="249" customWidth="1"/>
    <col min="8215" max="8222" width="9.140625" style="249"/>
    <col min="8223" max="8223" width="9.85546875" style="249" customWidth="1"/>
    <col min="8224" max="8224" width="9.140625" style="249"/>
    <col min="8225" max="8225" width="14.5703125" style="249" customWidth="1"/>
    <col min="8226" max="8226" width="10.85546875" style="249" customWidth="1"/>
    <col min="8227" max="8227" width="9.140625" style="249"/>
    <col min="8228" max="8228" width="9.5703125" style="249" customWidth="1"/>
    <col min="8229" max="8448" width="9.140625" style="249"/>
    <col min="8449" max="8449" width="3.140625" style="249" customWidth="1"/>
    <col min="8450" max="8450" width="3.5703125" style="249" customWidth="1"/>
    <col min="8451" max="8451" width="5" style="249" customWidth="1"/>
    <col min="8452" max="8452" width="4.28515625" style="249" customWidth="1"/>
    <col min="8453" max="8453" width="12.7109375" style="249" customWidth="1"/>
    <col min="8454" max="8454" width="2.7109375" style="249" customWidth="1"/>
    <col min="8455" max="8455" width="7.7109375" style="249" customWidth="1"/>
    <col min="8456" max="8456" width="5.85546875" style="249" customWidth="1"/>
    <col min="8457" max="8457" width="2.7109375" style="249" customWidth="1"/>
    <col min="8458" max="8458" width="10.7109375" style="249" customWidth="1"/>
    <col min="8459" max="8459" width="2.42578125" style="249" customWidth="1"/>
    <col min="8460" max="8460" width="10.7109375" style="249" customWidth="1"/>
    <col min="8461" max="8461" width="1.7109375" style="249" customWidth="1"/>
    <col min="8462" max="8462" width="10.7109375" style="249" customWidth="1"/>
    <col min="8463" max="8463" width="1.7109375" style="249" customWidth="1"/>
    <col min="8464" max="8464" width="10.7109375" style="249" customWidth="1"/>
    <col min="8465" max="8465" width="3.42578125" style="249" customWidth="1"/>
    <col min="8466" max="8466" width="7.85546875" style="249" customWidth="1"/>
    <col min="8467" max="8468" width="0" style="249" hidden="1" customWidth="1"/>
    <col min="8469" max="8469" width="7.7109375" style="249" customWidth="1"/>
    <col min="8470" max="8470" width="4.140625" style="249" customWidth="1"/>
    <col min="8471" max="8478" width="9.140625" style="249"/>
    <col min="8479" max="8479" width="9.85546875" style="249" customWidth="1"/>
    <col min="8480" max="8480" width="9.140625" style="249"/>
    <col min="8481" max="8481" width="14.5703125" style="249" customWidth="1"/>
    <col min="8482" max="8482" width="10.85546875" style="249" customWidth="1"/>
    <col min="8483" max="8483" width="9.140625" style="249"/>
    <col min="8484" max="8484" width="9.5703125" style="249" customWidth="1"/>
    <col min="8485" max="8704" width="9.140625" style="249"/>
    <col min="8705" max="8705" width="3.140625" style="249" customWidth="1"/>
    <col min="8706" max="8706" width="3.5703125" style="249" customWidth="1"/>
    <col min="8707" max="8707" width="5" style="249" customWidth="1"/>
    <col min="8708" max="8708" width="4.28515625" style="249" customWidth="1"/>
    <col min="8709" max="8709" width="12.7109375" style="249" customWidth="1"/>
    <col min="8710" max="8710" width="2.7109375" style="249" customWidth="1"/>
    <col min="8711" max="8711" width="7.7109375" style="249" customWidth="1"/>
    <col min="8712" max="8712" width="5.85546875" style="249" customWidth="1"/>
    <col min="8713" max="8713" width="2.7109375" style="249" customWidth="1"/>
    <col min="8714" max="8714" width="10.7109375" style="249" customWidth="1"/>
    <col min="8715" max="8715" width="2.42578125" style="249" customWidth="1"/>
    <col min="8716" max="8716" width="10.7109375" style="249" customWidth="1"/>
    <col min="8717" max="8717" width="1.7109375" style="249" customWidth="1"/>
    <col min="8718" max="8718" width="10.7109375" style="249" customWidth="1"/>
    <col min="8719" max="8719" width="1.7109375" style="249" customWidth="1"/>
    <col min="8720" max="8720" width="10.7109375" style="249" customWidth="1"/>
    <col min="8721" max="8721" width="3.42578125" style="249" customWidth="1"/>
    <col min="8722" max="8722" width="7.85546875" style="249" customWidth="1"/>
    <col min="8723" max="8724" width="0" style="249" hidden="1" customWidth="1"/>
    <col min="8725" max="8725" width="7.7109375" style="249" customWidth="1"/>
    <col min="8726" max="8726" width="4.140625" style="249" customWidth="1"/>
    <col min="8727" max="8734" width="9.140625" style="249"/>
    <col min="8735" max="8735" width="9.85546875" style="249" customWidth="1"/>
    <col min="8736" max="8736" width="9.140625" style="249"/>
    <col min="8737" max="8737" width="14.5703125" style="249" customWidth="1"/>
    <col min="8738" max="8738" width="10.85546875" style="249" customWidth="1"/>
    <col min="8739" max="8739" width="9.140625" style="249"/>
    <col min="8740" max="8740" width="9.5703125" style="249" customWidth="1"/>
    <col min="8741" max="8960" width="9.140625" style="249"/>
    <col min="8961" max="8961" width="3.140625" style="249" customWidth="1"/>
    <col min="8962" max="8962" width="3.5703125" style="249" customWidth="1"/>
    <col min="8963" max="8963" width="5" style="249" customWidth="1"/>
    <col min="8964" max="8964" width="4.28515625" style="249" customWidth="1"/>
    <col min="8965" max="8965" width="12.7109375" style="249" customWidth="1"/>
    <col min="8966" max="8966" width="2.7109375" style="249" customWidth="1"/>
    <col min="8967" max="8967" width="7.7109375" style="249" customWidth="1"/>
    <col min="8968" max="8968" width="5.85546875" style="249" customWidth="1"/>
    <col min="8969" max="8969" width="2.7109375" style="249" customWidth="1"/>
    <col min="8970" max="8970" width="10.7109375" style="249" customWidth="1"/>
    <col min="8971" max="8971" width="2.42578125" style="249" customWidth="1"/>
    <col min="8972" max="8972" width="10.7109375" style="249" customWidth="1"/>
    <col min="8973" max="8973" width="1.7109375" style="249" customWidth="1"/>
    <col min="8974" max="8974" width="10.7109375" style="249" customWidth="1"/>
    <col min="8975" max="8975" width="1.7109375" style="249" customWidth="1"/>
    <col min="8976" max="8976" width="10.7109375" style="249" customWidth="1"/>
    <col min="8977" max="8977" width="3.42578125" style="249" customWidth="1"/>
    <col min="8978" max="8978" width="7.85546875" style="249" customWidth="1"/>
    <col min="8979" max="8980" width="0" style="249" hidden="1" customWidth="1"/>
    <col min="8981" max="8981" width="7.7109375" style="249" customWidth="1"/>
    <col min="8982" max="8982" width="4.140625" style="249" customWidth="1"/>
    <col min="8983" max="8990" width="9.140625" style="249"/>
    <col min="8991" max="8991" width="9.85546875" style="249" customWidth="1"/>
    <col min="8992" max="8992" width="9.140625" style="249"/>
    <col min="8993" max="8993" width="14.5703125" style="249" customWidth="1"/>
    <col min="8994" max="8994" width="10.85546875" style="249" customWidth="1"/>
    <col min="8995" max="8995" width="9.140625" style="249"/>
    <col min="8996" max="8996" width="9.5703125" style="249" customWidth="1"/>
    <col min="8997" max="9216" width="9.140625" style="249"/>
    <col min="9217" max="9217" width="3.140625" style="249" customWidth="1"/>
    <col min="9218" max="9218" width="3.5703125" style="249" customWidth="1"/>
    <col min="9219" max="9219" width="5" style="249" customWidth="1"/>
    <col min="9220" max="9220" width="4.28515625" style="249" customWidth="1"/>
    <col min="9221" max="9221" width="12.7109375" style="249" customWidth="1"/>
    <col min="9222" max="9222" width="2.7109375" style="249" customWidth="1"/>
    <col min="9223" max="9223" width="7.7109375" style="249" customWidth="1"/>
    <col min="9224" max="9224" width="5.85546875" style="249" customWidth="1"/>
    <col min="9225" max="9225" width="2.7109375" style="249" customWidth="1"/>
    <col min="9226" max="9226" width="10.7109375" style="249" customWidth="1"/>
    <col min="9227" max="9227" width="2.42578125" style="249" customWidth="1"/>
    <col min="9228" max="9228" width="10.7109375" style="249" customWidth="1"/>
    <col min="9229" max="9229" width="1.7109375" style="249" customWidth="1"/>
    <col min="9230" max="9230" width="10.7109375" style="249" customWidth="1"/>
    <col min="9231" max="9231" width="1.7109375" style="249" customWidth="1"/>
    <col min="9232" max="9232" width="10.7109375" style="249" customWidth="1"/>
    <col min="9233" max="9233" width="3.42578125" style="249" customWidth="1"/>
    <col min="9234" max="9234" width="7.85546875" style="249" customWidth="1"/>
    <col min="9235" max="9236" width="0" style="249" hidden="1" customWidth="1"/>
    <col min="9237" max="9237" width="7.7109375" style="249" customWidth="1"/>
    <col min="9238" max="9238" width="4.140625" style="249" customWidth="1"/>
    <col min="9239" max="9246" width="9.140625" style="249"/>
    <col min="9247" max="9247" width="9.85546875" style="249" customWidth="1"/>
    <col min="9248" max="9248" width="9.140625" style="249"/>
    <col min="9249" max="9249" width="14.5703125" style="249" customWidth="1"/>
    <col min="9250" max="9250" width="10.85546875" style="249" customWidth="1"/>
    <col min="9251" max="9251" width="9.140625" style="249"/>
    <col min="9252" max="9252" width="9.5703125" style="249" customWidth="1"/>
    <col min="9253" max="9472" width="9.140625" style="249"/>
    <col min="9473" max="9473" width="3.140625" style="249" customWidth="1"/>
    <col min="9474" max="9474" width="3.5703125" style="249" customWidth="1"/>
    <col min="9475" max="9475" width="5" style="249" customWidth="1"/>
    <col min="9476" max="9476" width="4.28515625" style="249" customWidth="1"/>
    <col min="9477" max="9477" width="12.7109375" style="249" customWidth="1"/>
    <col min="9478" max="9478" width="2.7109375" style="249" customWidth="1"/>
    <col min="9479" max="9479" width="7.7109375" style="249" customWidth="1"/>
    <col min="9480" max="9480" width="5.85546875" style="249" customWidth="1"/>
    <col min="9481" max="9481" width="2.7109375" style="249" customWidth="1"/>
    <col min="9482" max="9482" width="10.7109375" style="249" customWidth="1"/>
    <col min="9483" max="9483" width="2.42578125" style="249" customWidth="1"/>
    <col min="9484" max="9484" width="10.7109375" style="249" customWidth="1"/>
    <col min="9485" max="9485" width="1.7109375" style="249" customWidth="1"/>
    <col min="9486" max="9486" width="10.7109375" style="249" customWidth="1"/>
    <col min="9487" max="9487" width="1.7109375" style="249" customWidth="1"/>
    <col min="9488" max="9488" width="10.7109375" style="249" customWidth="1"/>
    <col min="9489" max="9489" width="3.42578125" style="249" customWidth="1"/>
    <col min="9490" max="9490" width="7.85546875" style="249" customWidth="1"/>
    <col min="9491" max="9492" width="0" style="249" hidden="1" customWidth="1"/>
    <col min="9493" max="9493" width="7.7109375" style="249" customWidth="1"/>
    <col min="9494" max="9494" width="4.140625" style="249" customWidth="1"/>
    <col min="9495" max="9502" width="9.140625" style="249"/>
    <col min="9503" max="9503" width="9.85546875" style="249" customWidth="1"/>
    <col min="9504" max="9504" width="9.140625" style="249"/>
    <col min="9505" max="9505" width="14.5703125" style="249" customWidth="1"/>
    <col min="9506" max="9506" width="10.85546875" style="249" customWidth="1"/>
    <col min="9507" max="9507" width="9.140625" style="249"/>
    <col min="9508" max="9508" width="9.5703125" style="249" customWidth="1"/>
    <col min="9509" max="9728" width="9.140625" style="249"/>
    <col min="9729" max="9729" width="3.140625" style="249" customWidth="1"/>
    <col min="9730" max="9730" width="3.5703125" style="249" customWidth="1"/>
    <col min="9731" max="9731" width="5" style="249" customWidth="1"/>
    <col min="9732" max="9732" width="4.28515625" style="249" customWidth="1"/>
    <col min="9733" max="9733" width="12.7109375" style="249" customWidth="1"/>
    <col min="9734" max="9734" width="2.7109375" style="249" customWidth="1"/>
    <col min="9735" max="9735" width="7.7109375" style="249" customWidth="1"/>
    <col min="9736" max="9736" width="5.85546875" style="249" customWidth="1"/>
    <col min="9737" max="9737" width="2.7109375" style="249" customWidth="1"/>
    <col min="9738" max="9738" width="10.7109375" style="249" customWidth="1"/>
    <col min="9739" max="9739" width="2.42578125" style="249" customWidth="1"/>
    <col min="9740" max="9740" width="10.7109375" style="249" customWidth="1"/>
    <col min="9741" max="9741" width="1.7109375" style="249" customWidth="1"/>
    <col min="9742" max="9742" width="10.7109375" style="249" customWidth="1"/>
    <col min="9743" max="9743" width="1.7109375" style="249" customWidth="1"/>
    <col min="9744" max="9744" width="10.7109375" style="249" customWidth="1"/>
    <col min="9745" max="9745" width="3.42578125" style="249" customWidth="1"/>
    <col min="9746" max="9746" width="7.85546875" style="249" customWidth="1"/>
    <col min="9747" max="9748" width="0" style="249" hidden="1" customWidth="1"/>
    <col min="9749" max="9749" width="7.7109375" style="249" customWidth="1"/>
    <col min="9750" max="9750" width="4.140625" style="249" customWidth="1"/>
    <col min="9751" max="9758" width="9.140625" style="249"/>
    <col min="9759" max="9759" width="9.85546875" style="249" customWidth="1"/>
    <col min="9760" max="9760" width="9.140625" style="249"/>
    <col min="9761" max="9761" width="14.5703125" style="249" customWidth="1"/>
    <col min="9762" max="9762" width="10.85546875" style="249" customWidth="1"/>
    <col min="9763" max="9763" width="9.140625" style="249"/>
    <col min="9764" max="9764" width="9.5703125" style="249" customWidth="1"/>
    <col min="9765" max="9984" width="9.140625" style="249"/>
    <col min="9985" max="9985" width="3.140625" style="249" customWidth="1"/>
    <col min="9986" max="9986" width="3.5703125" style="249" customWidth="1"/>
    <col min="9987" max="9987" width="5" style="249" customWidth="1"/>
    <col min="9988" max="9988" width="4.28515625" style="249" customWidth="1"/>
    <col min="9989" max="9989" width="12.7109375" style="249" customWidth="1"/>
    <col min="9990" max="9990" width="2.7109375" style="249" customWidth="1"/>
    <col min="9991" max="9991" width="7.7109375" style="249" customWidth="1"/>
    <col min="9992" max="9992" width="5.85546875" style="249" customWidth="1"/>
    <col min="9993" max="9993" width="2.7109375" style="249" customWidth="1"/>
    <col min="9994" max="9994" width="10.7109375" style="249" customWidth="1"/>
    <col min="9995" max="9995" width="2.42578125" style="249" customWidth="1"/>
    <col min="9996" max="9996" width="10.7109375" style="249" customWidth="1"/>
    <col min="9997" max="9997" width="1.7109375" style="249" customWidth="1"/>
    <col min="9998" max="9998" width="10.7109375" style="249" customWidth="1"/>
    <col min="9999" max="9999" width="1.7109375" style="249" customWidth="1"/>
    <col min="10000" max="10000" width="10.7109375" style="249" customWidth="1"/>
    <col min="10001" max="10001" width="3.42578125" style="249" customWidth="1"/>
    <col min="10002" max="10002" width="7.85546875" style="249" customWidth="1"/>
    <col min="10003" max="10004" width="0" style="249" hidden="1" customWidth="1"/>
    <col min="10005" max="10005" width="7.7109375" style="249" customWidth="1"/>
    <col min="10006" max="10006" width="4.140625" style="249" customWidth="1"/>
    <col min="10007" max="10014" width="9.140625" style="249"/>
    <col min="10015" max="10015" width="9.85546875" style="249" customWidth="1"/>
    <col min="10016" max="10016" width="9.140625" style="249"/>
    <col min="10017" max="10017" width="14.5703125" style="249" customWidth="1"/>
    <col min="10018" max="10018" width="10.85546875" style="249" customWidth="1"/>
    <col min="10019" max="10019" width="9.140625" style="249"/>
    <col min="10020" max="10020" width="9.5703125" style="249" customWidth="1"/>
    <col min="10021" max="10240" width="9.140625" style="249"/>
    <col min="10241" max="10241" width="3.140625" style="249" customWidth="1"/>
    <col min="10242" max="10242" width="3.5703125" style="249" customWidth="1"/>
    <col min="10243" max="10243" width="5" style="249" customWidth="1"/>
    <col min="10244" max="10244" width="4.28515625" style="249" customWidth="1"/>
    <col min="10245" max="10245" width="12.7109375" style="249" customWidth="1"/>
    <col min="10246" max="10246" width="2.7109375" style="249" customWidth="1"/>
    <col min="10247" max="10247" width="7.7109375" style="249" customWidth="1"/>
    <col min="10248" max="10248" width="5.85546875" style="249" customWidth="1"/>
    <col min="10249" max="10249" width="2.7109375" style="249" customWidth="1"/>
    <col min="10250" max="10250" width="10.7109375" style="249" customWidth="1"/>
    <col min="10251" max="10251" width="2.42578125" style="249" customWidth="1"/>
    <col min="10252" max="10252" width="10.7109375" style="249" customWidth="1"/>
    <col min="10253" max="10253" width="1.7109375" style="249" customWidth="1"/>
    <col min="10254" max="10254" width="10.7109375" style="249" customWidth="1"/>
    <col min="10255" max="10255" width="1.7109375" style="249" customWidth="1"/>
    <col min="10256" max="10256" width="10.7109375" style="249" customWidth="1"/>
    <col min="10257" max="10257" width="3.42578125" style="249" customWidth="1"/>
    <col min="10258" max="10258" width="7.85546875" style="249" customWidth="1"/>
    <col min="10259" max="10260" width="0" style="249" hidden="1" customWidth="1"/>
    <col min="10261" max="10261" width="7.7109375" style="249" customWidth="1"/>
    <col min="10262" max="10262" width="4.140625" style="249" customWidth="1"/>
    <col min="10263" max="10270" width="9.140625" style="249"/>
    <col min="10271" max="10271" width="9.85546875" style="249" customWidth="1"/>
    <col min="10272" max="10272" width="9.140625" style="249"/>
    <col min="10273" max="10273" width="14.5703125" style="249" customWidth="1"/>
    <col min="10274" max="10274" width="10.85546875" style="249" customWidth="1"/>
    <col min="10275" max="10275" width="9.140625" style="249"/>
    <col min="10276" max="10276" width="9.5703125" style="249" customWidth="1"/>
    <col min="10277" max="10496" width="9.140625" style="249"/>
    <col min="10497" max="10497" width="3.140625" style="249" customWidth="1"/>
    <col min="10498" max="10498" width="3.5703125" style="249" customWidth="1"/>
    <col min="10499" max="10499" width="5" style="249" customWidth="1"/>
    <col min="10500" max="10500" width="4.28515625" style="249" customWidth="1"/>
    <col min="10501" max="10501" width="12.7109375" style="249" customWidth="1"/>
    <col min="10502" max="10502" width="2.7109375" style="249" customWidth="1"/>
    <col min="10503" max="10503" width="7.7109375" style="249" customWidth="1"/>
    <col min="10504" max="10504" width="5.85546875" style="249" customWidth="1"/>
    <col min="10505" max="10505" width="2.7109375" style="249" customWidth="1"/>
    <col min="10506" max="10506" width="10.7109375" style="249" customWidth="1"/>
    <col min="10507" max="10507" width="2.42578125" style="249" customWidth="1"/>
    <col min="10508" max="10508" width="10.7109375" style="249" customWidth="1"/>
    <col min="10509" max="10509" width="1.7109375" style="249" customWidth="1"/>
    <col min="10510" max="10510" width="10.7109375" style="249" customWidth="1"/>
    <col min="10511" max="10511" width="1.7109375" style="249" customWidth="1"/>
    <col min="10512" max="10512" width="10.7109375" style="249" customWidth="1"/>
    <col min="10513" max="10513" width="3.42578125" style="249" customWidth="1"/>
    <col min="10514" max="10514" width="7.85546875" style="249" customWidth="1"/>
    <col min="10515" max="10516" width="0" style="249" hidden="1" customWidth="1"/>
    <col min="10517" max="10517" width="7.7109375" style="249" customWidth="1"/>
    <col min="10518" max="10518" width="4.140625" style="249" customWidth="1"/>
    <col min="10519" max="10526" width="9.140625" style="249"/>
    <col min="10527" max="10527" width="9.85546875" style="249" customWidth="1"/>
    <col min="10528" max="10528" width="9.140625" style="249"/>
    <col min="10529" max="10529" width="14.5703125" style="249" customWidth="1"/>
    <col min="10530" max="10530" width="10.85546875" style="249" customWidth="1"/>
    <col min="10531" max="10531" width="9.140625" style="249"/>
    <col min="10532" max="10532" width="9.5703125" style="249" customWidth="1"/>
    <col min="10533" max="10752" width="9.140625" style="249"/>
    <col min="10753" max="10753" width="3.140625" style="249" customWidth="1"/>
    <col min="10754" max="10754" width="3.5703125" style="249" customWidth="1"/>
    <col min="10755" max="10755" width="5" style="249" customWidth="1"/>
    <col min="10756" max="10756" width="4.28515625" style="249" customWidth="1"/>
    <col min="10757" max="10757" width="12.7109375" style="249" customWidth="1"/>
    <col min="10758" max="10758" width="2.7109375" style="249" customWidth="1"/>
    <col min="10759" max="10759" width="7.7109375" style="249" customWidth="1"/>
    <col min="10760" max="10760" width="5.85546875" style="249" customWidth="1"/>
    <col min="10761" max="10761" width="2.7109375" style="249" customWidth="1"/>
    <col min="10762" max="10762" width="10.7109375" style="249" customWidth="1"/>
    <col min="10763" max="10763" width="2.42578125" style="249" customWidth="1"/>
    <col min="10764" max="10764" width="10.7109375" style="249" customWidth="1"/>
    <col min="10765" max="10765" width="1.7109375" style="249" customWidth="1"/>
    <col min="10766" max="10766" width="10.7109375" style="249" customWidth="1"/>
    <col min="10767" max="10767" width="1.7109375" style="249" customWidth="1"/>
    <col min="10768" max="10768" width="10.7109375" style="249" customWidth="1"/>
    <col min="10769" max="10769" width="3.42578125" style="249" customWidth="1"/>
    <col min="10770" max="10770" width="7.85546875" style="249" customWidth="1"/>
    <col min="10771" max="10772" width="0" style="249" hidden="1" customWidth="1"/>
    <col min="10773" max="10773" width="7.7109375" style="249" customWidth="1"/>
    <col min="10774" max="10774" width="4.140625" style="249" customWidth="1"/>
    <col min="10775" max="10782" width="9.140625" style="249"/>
    <col min="10783" max="10783" width="9.85546875" style="249" customWidth="1"/>
    <col min="10784" max="10784" width="9.140625" style="249"/>
    <col min="10785" max="10785" width="14.5703125" style="249" customWidth="1"/>
    <col min="10786" max="10786" width="10.85546875" style="249" customWidth="1"/>
    <col min="10787" max="10787" width="9.140625" style="249"/>
    <col min="10788" max="10788" width="9.5703125" style="249" customWidth="1"/>
    <col min="10789" max="11008" width="9.140625" style="249"/>
    <col min="11009" max="11009" width="3.140625" style="249" customWidth="1"/>
    <col min="11010" max="11010" width="3.5703125" style="249" customWidth="1"/>
    <col min="11011" max="11011" width="5" style="249" customWidth="1"/>
    <col min="11012" max="11012" width="4.28515625" style="249" customWidth="1"/>
    <col min="11013" max="11013" width="12.7109375" style="249" customWidth="1"/>
    <col min="11014" max="11014" width="2.7109375" style="249" customWidth="1"/>
    <col min="11015" max="11015" width="7.7109375" style="249" customWidth="1"/>
    <col min="11016" max="11016" width="5.85546875" style="249" customWidth="1"/>
    <col min="11017" max="11017" width="2.7109375" style="249" customWidth="1"/>
    <col min="11018" max="11018" width="10.7109375" style="249" customWidth="1"/>
    <col min="11019" max="11019" width="2.42578125" style="249" customWidth="1"/>
    <col min="11020" max="11020" width="10.7109375" style="249" customWidth="1"/>
    <col min="11021" max="11021" width="1.7109375" style="249" customWidth="1"/>
    <col min="11022" max="11022" width="10.7109375" style="249" customWidth="1"/>
    <col min="11023" max="11023" width="1.7109375" style="249" customWidth="1"/>
    <col min="11024" max="11024" width="10.7109375" style="249" customWidth="1"/>
    <col min="11025" max="11025" width="3.42578125" style="249" customWidth="1"/>
    <col min="11026" max="11026" width="7.85546875" style="249" customWidth="1"/>
    <col min="11027" max="11028" width="0" style="249" hidden="1" customWidth="1"/>
    <col min="11029" max="11029" width="7.7109375" style="249" customWidth="1"/>
    <col min="11030" max="11030" width="4.140625" style="249" customWidth="1"/>
    <col min="11031" max="11038" width="9.140625" style="249"/>
    <col min="11039" max="11039" width="9.85546875" style="249" customWidth="1"/>
    <col min="11040" max="11040" width="9.140625" style="249"/>
    <col min="11041" max="11041" width="14.5703125" style="249" customWidth="1"/>
    <col min="11042" max="11042" width="10.85546875" style="249" customWidth="1"/>
    <col min="11043" max="11043" width="9.140625" style="249"/>
    <col min="11044" max="11044" width="9.5703125" style="249" customWidth="1"/>
    <col min="11045" max="11264" width="9.140625" style="249"/>
    <col min="11265" max="11265" width="3.140625" style="249" customWidth="1"/>
    <col min="11266" max="11266" width="3.5703125" style="249" customWidth="1"/>
    <col min="11267" max="11267" width="5" style="249" customWidth="1"/>
    <col min="11268" max="11268" width="4.28515625" style="249" customWidth="1"/>
    <col min="11269" max="11269" width="12.7109375" style="249" customWidth="1"/>
    <col min="11270" max="11270" width="2.7109375" style="249" customWidth="1"/>
    <col min="11271" max="11271" width="7.7109375" style="249" customWidth="1"/>
    <col min="11272" max="11272" width="5.85546875" style="249" customWidth="1"/>
    <col min="11273" max="11273" width="2.7109375" style="249" customWidth="1"/>
    <col min="11274" max="11274" width="10.7109375" style="249" customWidth="1"/>
    <col min="11275" max="11275" width="2.42578125" style="249" customWidth="1"/>
    <col min="11276" max="11276" width="10.7109375" style="249" customWidth="1"/>
    <col min="11277" max="11277" width="1.7109375" style="249" customWidth="1"/>
    <col min="11278" max="11278" width="10.7109375" style="249" customWidth="1"/>
    <col min="11279" max="11279" width="1.7109375" style="249" customWidth="1"/>
    <col min="11280" max="11280" width="10.7109375" style="249" customWidth="1"/>
    <col min="11281" max="11281" width="3.42578125" style="249" customWidth="1"/>
    <col min="11282" max="11282" width="7.85546875" style="249" customWidth="1"/>
    <col min="11283" max="11284" width="0" style="249" hidden="1" customWidth="1"/>
    <col min="11285" max="11285" width="7.7109375" style="249" customWidth="1"/>
    <col min="11286" max="11286" width="4.140625" style="249" customWidth="1"/>
    <col min="11287" max="11294" width="9.140625" style="249"/>
    <col min="11295" max="11295" width="9.85546875" style="249" customWidth="1"/>
    <col min="11296" max="11296" width="9.140625" style="249"/>
    <col min="11297" max="11297" width="14.5703125" style="249" customWidth="1"/>
    <col min="11298" max="11298" width="10.85546875" style="249" customWidth="1"/>
    <col min="11299" max="11299" width="9.140625" style="249"/>
    <col min="11300" max="11300" width="9.5703125" style="249" customWidth="1"/>
    <col min="11301" max="11520" width="9.140625" style="249"/>
    <col min="11521" max="11521" width="3.140625" style="249" customWidth="1"/>
    <col min="11522" max="11522" width="3.5703125" style="249" customWidth="1"/>
    <col min="11523" max="11523" width="5" style="249" customWidth="1"/>
    <col min="11524" max="11524" width="4.28515625" style="249" customWidth="1"/>
    <col min="11525" max="11525" width="12.7109375" style="249" customWidth="1"/>
    <col min="11526" max="11526" width="2.7109375" style="249" customWidth="1"/>
    <col min="11527" max="11527" width="7.7109375" style="249" customWidth="1"/>
    <col min="11528" max="11528" width="5.85546875" style="249" customWidth="1"/>
    <col min="11529" max="11529" width="2.7109375" style="249" customWidth="1"/>
    <col min="11530" max="11530" width="10.7109375" style="249" customWidth="1"/>
    <col min="11531" max="11531" width="2.42578125" style="249" customWidth="1"/>
    <col min="11532" max="11532" width="10.7109375" style="249" customWidth="1"/>
    <col min="11533" max="11533" width="1.7109375" style="249" customWidth="1"/>
    <col min="11534" max="11534" width="10.7109375" style="249" customWidth="1"/>
    <col min="11535" max="11535" width="1.7109375" style="249" customWidth="1"/>
    <col min="11536" max="11536" width="10.7109375" style="249" customWidth="1"/>
    <col min="11537" max="11537" width="3.42578125" style="249" customWidth="1"/>
    <col min="11538" max="11538" width="7.85546875" style="249" customWidth="1"/>
    <col min="11539" max="11540" width="0" style="249" hidden="1" customWidth="1"/>
    <col min="11541" max="11541" width="7.7109375" style="249" customWidth="1"/>
    <col min="11542" max="11542" width="4.140625" style="249" customWidth="1"/>
    <col min="11543" max="11550" width="9.140625" style="249"/>
    <col min="11551" max="11551" width="9.85546875" style="249" customWidth="1"/>
    <col min="11552" max="11552" width="9.140625" style="249"/>
    <col min="11553" max="11553" width="14.5703125" style="249" customWidth="1"/>
    <col min="11554" max="11554" width="10.85546875" style="249" customWidth="1"/>
    <col min="11555" max="11555" width="9.140625" style="249"/>
    <col min="11556" max="11556" width="9.5703125" style="249" customWidth="1"/>
    <col min="11557" max="11776" width="9.140625" style="249"/>
    <col min="11777" max="11777" width="3.140625" style="249" customWidth="1"/>
    <col min="11778" max="11778" width="3.5703125" style="249" customWidth="1"/>
    <col min="11779" max="11779" width="5" style="249" customWidth="1"/>
    <col min="11780" max="11780" width="4.28515625" style="249" customWidth="1"/>
    <col min="11781" max="11781" width="12.7109375" style="249" customWidth="1"/>
    <col min="11782" max="11782" width="2.7109375" style="249" customWidth="1"/>
    <col min="11783" max="11783" width="7.7109375" style="249" customWidth="1"/>
    <col min="11784" max="11784" width="5.85546875" style="249" customWidth="1"/>
    <col min="11785" max="11785" width="2.7109375" style="249" customWidth="1"/>
    <col min="11786" max="11786" width="10.7109375" style="249" customWidth="1"/>
    <col min="11787" max="11787" width="2.42578125" style="249" customWidth="1"/>
    <col min="11788" max="11788" width="10.7109375" style="249" customWidth="1"/>
    <col min="11789" max="11789" width="1.7109375" style="249" customWidth="1"/>
    <col min="11790" max="11790" width="10.7109375" style="249" customWidth="1"/>
    <col min="11791" max="11791" width="1.7109375" style="249" customWidth="1"/>
    <col min="11792" max="11792" width="10.7109375" style="249" customWidth="1"/>
    <col min="11793" max="11793" width="3.42578125" style="249" customWidth="1"/>
    <col min="11794" max="11794" width="7.85546875" style="249" customWidth="1"/>
    <col min="11795" max="11796" width="0" style="249" hidden="1" customWidth="1"/>
    <col min="11797" max="11797" width="7.7109375" style="249" customWidth="1"/>
    <col min="11798" max="11798" width="4.140625" style="249" customWidth="1"/>
    <col min="11799" max="11806" width="9.140625" style="249"/>
    <col min="11807" max="11807" width="9.85546875" style="249" customWidth="1"/>
    <col min="11808" max="11808" width="9.140625" style="249"/>
    <col min="11809" max="11809" width="14.5703125" style="249" customWidth="1"/>
    <col min="11810" max="11810" width="10.85546875" style="249" customWidth="1"/>
    <col min="11811" max="11811" width="9.140625" style="249"/>
    <col min="11812" max="11812" width="9.5703125" style="249" customWidth="1"/>
    <col min="11813" max="12032" width="9.140625" style="249"/>
    <col min="12033" max="12033" width="3.140625" style="249" customWidth="1"/>
    <col min="12034" max="12034" width="3.5703125" style="249" customWidth="1"/>
    <col min="12035" max="12035" width="5" style="249" customWidth="1"/>
    <col min="12036" max="12036" width="4.28515625" style="249" customWidth="1"/>
    <col min="12037" max="12037" width="12.7109375" style="249" customWidth="1"/>
    <col min="12038" max="12038" width="2.7109375" style="249" customWidth="1"/>
    <col min="12039" max="12039" width="7.7109375" style="249" customWidth="1"/>
    <col min="12040" max="12040" width="5.85546875" style="249" customWidth="1"/>
    <col min="12041" max="12041" width="2.7109375" style="249" customWidth="1"/>
    <col min="12042" max="12042" width="10.7109375" style="249" customWidth="1"/>
    <col min="12043" max="12043" width="2.42578125" style="249" customWidth="1"/>
    <col min="12044" max="12044" width="10.7109375" style="249" customWidth="1"/>
    <col min="12045" max="12045" width="1.7109375" style="249" customWidth="1"/>
    <col min="12046" max="12046" width="10.7109375" style="249" customWidth="1"/>
    <col min="12047" max="12047" width="1.7109375" style="249" customWidth="1"/>
    <col min="12048" max="12048" width="10.7109375" style="249" customWidth="1"/>
    <col min="12049" max="12049" width="3.42578125" style="249" customWidth="1"/>
    <col min="12050" max="12050" width="7.85546875" style="249" customWidth="1"/>
    <col min="12051" max="12052" width="0" style="249" hidden="1" customWidth="1"/>
    <col min="12053" max="12053" width="7.7109375" style="249" customWidth="1"/>
    <col min="12054" max="12054" width="4.140625" style="249" customWidth="1"/>
    <col min="12055" max="12062" width="9.140625" style="249"/>
    <col min="12063" max="12063" width="9.85546875" style="249" customWidth="1"/>
    <col min="12064" max="12064" width="9.140625" style="249"/>
    <col min="12065" max="12065" width="14.5703125" style="249" customWidth="1"/>
    <col min="12066" max="12066" width="10.85546875" style="249" customWidth="1"/>
    <col min="12067" max="12067" width="9.140625" style="249"/>
    <col min="12068" max="12068" width="9.5703125" style="249" customWidth="1"/>
    <col min="12069" max="12288" width="9.140625" style="249"/>
    <col min="12289" max="12289" width="3.140625" style="249" customWidth="1"/>
    <col min="12290" max="12290" width="3.5703125" style="249" customWidth="1"/>
    <col min="12291" max="12291" width="5" style="249" customWidth="1"/>
    <col min="12292" max="12292" width="4.28515625" style="249" customWidth="1"/>
    <col min="12293" max="12293" width="12.7109375" style="249" customWidth="1"/>
    <col min="12294" max="12294" width="2.7109375" style="249" customWidth="1"/>
    <col min="12295" max="12295" width="7.7109375" style="249" customWidth="1"/>
    <col min="12296" max="12296" width="5.85546875" style="249" customWidth="1"/>
    <col min="12297" max="12297" width="2.7109375" style="249" customWidth="1"/>
    <col min="12298" max="12298" width="10.7109375" style="249" customWidth="1"/>
    <col min="12299" max="12299" width="2.42578125" style="249" customWidth="1"/>
    <col min="12300" max="12300" width="10.7109375" style="249" customWidth="1"/>
    <col min="12301" max="12301" width="1.7109375" style="249" customWidth="1"/>
    <col min="12302" max="12302" width="10.7109375" style="249" customWidth="1"/>
    <col min="12303" max="12303" width="1.7109375" style="249" customWidth="1"/>
    <col min="12304" max="12304" width="10.7109375" style="249" customWidth="1"/>
    <col min="12305" max="12305" width="3.42578125" style="249" customWidth="1"/>
    <col min="12306" max="12306" width="7.85546875" style="249" customWidth="1"/>
    <col min="12307" max="12308" width="0" style="249" hidden="1" customWidth="1"/>
    <col min="12309" max="12309" width="7.7109375" style="249" customWidth="1"/>
    <col min="12310" max="12310" width="4.140625" style="249" customWidth="1"/>
    <col min="12311" max="12318" width="9.140625" style="249"/>
    <col min="12319" max="12319" width="9.85546875" style="249" customWidth="1"/>
    <col min="12320" max="12320" width="9.140625" style="249"/>
    <col min="12321" max="12321" width="14.5703125" style="249" customWidth="1"/>
    <col min="12322" max="12322" width="10.85546875" style="249" customWidth="1"/>
    <col min="12323" max="12323" width="9.140625" style="249"/>
    <col min="12324" max="12324" width="9.5703125" style="249" customWidth="1"/>
    <col min="12325" max="12544" width="9.140625" style="249"/>
    <col min="12545" max="12545" width="3.140625" style="249" customWidth="1"/>
    <col min="12546" max="12546" width="3.5703125" style="249" customWidth="1"/>
    <col min="12547" max="12547" width="5" style="249" customWidth="1"/>
    <col min="12548" max="12548" width="4.28515625" style="249" customWidth="1"/>
    <col min="12549" max="12549" width="12.7109375" style="249" customWidth="1"/>
    <col min="12550" max="12550" width="2.7109375" style="249" customWidth="1"/>
    <col min="12551" max="12551" width="7.7109375" style="249" customWidth="1"/>
    <col min="12552" max="12552" width="5.85546875" style="249" customWidth="1"/>
    <col min="12553" max="12553" width="2.7109375" style="249" customWidth="1"/>
    <col min="12554" max="12554" width="10.7109375" style="249" customWidth="1"/>
    <col min="12555" max="12555" width="2.42578125" style="249" customWidth="1"/>
    <col min="12556" max="12556" width="10.7109375" style="249" customWidth="1"/>
    <col min="12557" max="12557" width="1.7109375" style="249" customWidth="1"/>
    <col min="12558" max="12558" width="10.7109375" style="249" customWidth="1"/>
    <col min="12559" max="12559" width="1.7109375" style="249" customWidth="1"/>
    <col min="12560" max="12560" width="10.7109375" style="249" customWidth="1"/>
    <col min="12561" max="12561" width="3.42578125" style="249" customWidth="1"/>
    <col min="12562" max="12562" width="7.85546875" style="249" customWidth="1"/>
    <col min="12563" max="12564" width="0" style="249" hidden="1" customWidth="1"/>
    <col min="12565" max="12565" width="7.7109375" style="249" customWidth="1"/>
    <col min="12566" max="12566" width="4.140625" style="249" customWidth="1"/>
    <col min="12567" max="12574" width="9.140625" style="249"/>
    <col min="12575" max="12575" width="9.85546875" style="249" customWidth="1"/>
    <col min="12576" max="12576" width="9.140625" style="249"/>
    <col min="12577" max="12577" width="14.5703125" style="249" customWidth="1"/>
    <col min="12578" max="12578" width="10.85546875" style="249" customWidth="1"/>
    <col min="12579" max="12579" width="9.140625" style="249"/>
    <col min="12580" max="12580" width="9.5703125" style="249" customWidth="1"/>
    <col min="12581" max="12800" width="9.140625" style="249"/>
    <col min="12801" max="12801" width="3.140625" style="249" customWidth="1"/>
    <col min="12802" max="12802" width="3.5703125" style="249" customWidth="1"/>
    <col min="12803" max="12803" width="5" style="249" customWidth="1"/>
    <col min="12804" max="12804" width="4.28515625" style="249" customWidth="1"/>
    <col min="12805" max="12805" width="12.7109375" style="249" customWidth="1"/>
    <col min="12806" max="12806" width="2.7109375" style="249" customWidth="1"/>
    <col min="12807" max="12807" width="7.7109375" style="249" customWidth="1"/>
    <col min="12808" max="12808" width="5.85546875" style="249" customWidth="1"/>
    <col min="12809" max="12809" width="2.7109375" style="249" customWidth="1"/>
    <col min="12810" max="12810" width="10.7109375" style="249" customWidth="1"/>
    <col min="12811" max="12811" width="2.42578125" style="249" customWidth="1"/>
    <col min="12812" max="12812" width="10.7109375" style="249" customWidth="1"/>
    <col min="12813" max="12813" width="1.7109375" style="249" customWidth="1"/>
    <col min="12814" max="12814" width="10.7109375" style="249" customWidth="1"/>
    <col min="12815" max="12815" width="1.7109375" style="249" customWidth="1"/>
    <col min="12816" max="12816" width="10.7109375" style="249" customWidth="1"/>
    <col min="12817" max="12817" width="3.42578125" style="249" customWidth="1"/>
    <col min="12818" max="12818" width="7.85546875" style="249" customWidth="1"/>
    <col min="12819" max="12820" width="0" style="249" hidden="1" customWidth="1"/>
    <col min="12821" max="12821" width="7.7109375" style="249" customWidth="1"/>
    <col min="12822" max="12822" width="4.140625" style="249" customWidth="1"/>
    <col min="12823" max="12830" width="9.140625" style="249"/>
    <col min="12831" max="12831" width="9.85546875" style="249" customWidth="1"/>
    <col min="12832" max="12832" width="9.140625" style="249"/>
    <col min="12833" max="12833" width="14.5703125" style="249" customWidth="1"/>
    <col min="12834" max="12834" width="10.85546875" style="249" customWidth="1"/>
    <col min="12835" max="12835" width="9.140625" style="249"/>
    <col min="12836" max="12836" width="9.5703125" style="249" customWidth="1"/>
    <col min="12837" max="13056" width="9.140625" style="249"/>
    <col min="13057" max="13057" width="3.140625" style="249" customWidth="1"/>
    <col min="13058" max="13058" width="3.5703125" style="249" customWidth="1"/>
    <col min="13059" max="13059" width="5" style="249" customWidth="1"/>
    <col min="13060" max="13060" width="4.28515625" style="249" customWidth="1"/>
    <col min="13061" max="13061" width="12.7109375" style="249" customWidth="1"/>
    <col min="13062" max="13062" width="2.7109375" style="249" customWidth="1"/>
    <col min="13063" max="13063" width="7.7109375" style="249" customWidth="1"/>
    <col min="13064" max="13064" width="5.85546875" style="249" customWidth="1"/>
    <col min="13065" max="13065" width="2.7109375" style="249" customWidth="1"/>
    <col min="13066" max="13066" width="10.7109375" style="249" customWidth="1"/>
    <col min="13067" max="13067" width="2.42578125" style="249" customWidth="1"/>
    <col min="13068" max="13068" width="10.7109375" style="249" customWidth="1"/>
    <col min="13069" max="13069" width="1.7109375" style="249" customWidth="1"/>
    <col min="13070" max="13070" width="10.7109375" style="249" customWidth="1"/>
    <col min="13071" max="13071" width="1.7109375" style="249" customWidth="1"/>
    <col min="13072" max="13072" width="10.7109375" style="249" customWidth="1"/>
    <col min="13073" max="13073" width="3.42578125" style="249" customWidth="1"/>
    <col min="13074" max="13074" width="7.85546875" style="249" customWidth="1"/>
    <col min="13075" max="13076" width="0" style="249" hidden="1" customWidth="1"/>
    <col min="13077" max="13077" width="7.7109375" style="249" customWidth="1"/>
    <col min="13078" max="13078" width="4.140625" style="249" customWidth="1"/>
    <col min="13079" max="13086" width="9.140625" style="249"/>
    <col min="13087" max="13087" width="9.85546875" style="249" customWidth="1"/>
    <col min="13088" max="13088" width="9.140625" style="249"/>
    <col min="13089" max="13089" width="14.5703125" style="249" customWidth="1"/>
    <col min="13090" max="13090" width="10.85546875" style="249" customWidth="1"/>
    <col min="13091" max="13091" width="9.140625" style="249"/>
    <col min="13092" max="13092" width="9.5703125" style="249" customWidth="1"/>
    <col min="13093" max="13312" width="9.140625" style="249"/>
    <col min="13313" max="13313" width="3.140625" style="249" customWidth="1"/>
    <col min="13314" max="13314" width="3.5703125" style="249" customWidth="1"/>
    <col min="13315" max="13315" width="5" style="249" customWidth="1"/>
    <col min="13316" max="13316" width="4.28515625" style="249" customWidth="1"/>
    <col min="13317" max="13317" width="12.7109375" style="249" customWidth="1"/>
    <col min="13318" max="13318" width="2.7109375" style="249" customWidth="1"/>
    <col min="13319" max="13319" width="7.7109375" style="249" customWidth="1"/>
    <col min="13320" max="13320" width="5.85546875" style="249" customWidth="1"/>
    <col min="13321" max="13321" width="2.7109375" style="249" customWidth="1"/>
    <col min="13322" max="13322" width="10.7109375" style="249" customWidth="1"/>
    <col min="13323" max="13323" width="2.42578125" style="249" customWidth="1"/>
    <col min="13324" max="13324" width="10.7109375" style="249" customWidth="1"/>
    <col min="13325" max="13325" width="1.7109375" style="249" customWidth="1"/>
    <col min="13326" max="13326" width="10.7109375" style="249" customWidth="1"/>
    <col min="13327" max="13327" width="1.7109375" style="249" customWidth="1"/>
    <col min="13328" max="13328" width="10.7109375" style="249" customWidth="1"/>
    <col min="13329" max="13329" width="3.42578125" style="249" customWidth="1"/>
    <col min="13330" max="13330" width="7.85546875" style="249" customWidth="1"/>
    <col min="13331" max="13332" width="0" style="249" hidden="1" customWidth="1"/>
    <col min="13333" max="13333" width="7.7109375" style="249" customWidth="1"/>
    <col min="13334" max="13334" width="4.140625" style="249" customWidth="1"/>
    <col min="13335" max="13342" width="9.140625" style="249"/>
    <col min="13343" max="13343" width="9.85546875" style="249" customWidth="1"/>
    <col min="13344" max="13344" width="9.140625" style="249"/>
    <col min="13345" max="13345" width="14.5703125" style="249" customWidth="1"/>
    <col min="13346" max="13346" width="10.85546875" style="249" customWidth="1"/>
    <col min="13347" max="13347" width="9.140625" style="249"/>
    <col min="13348" max="13348" width="9.5703125" style="249" customWidth="1"/>
    <col min="13349" max="13568" width="9.140625" style="249"/>
    <col min="13569" max="13569" width="3.140625" style="249" customWidth="1"/>
    <col min="13570" max="13570" width="3.5703125" style="249" customWidth="1"/>
    <col min="13571" max="13571" width="5" style="249" customWidth="1"/>
    <col min="13572" max="13572" width="4.28515625" style="249" customWidth="1"/>
    <col min="13573" max="13573" width="12.7109375" style="249" customWidth="1"/>
    <col min="13574" max="13574" width="2.7109375" style="249" customWidth="1"/>
    <col min="13575" max="13575" width="7.7109375" style="249" customWidth="1"/>
    <col min="13576" max="13576" width="5.85546875" style="249" customWidth="1"/>
    <col min="13577" max="13577" width="2.7109375" style="249" customWidth="1"/>
    <col min="13578" max="13578" width="10.7109375" style="249" customWidth="1"/>
    <col min="13579" max="13579" width="2.42578125" style="249" customWidth="1"/>
    <col min="13580" max="13580" width="10.7109375" style="249" customWidth="1"/>
    <col min="13581" max="13581" width="1.7109375" style="249" customWidth="1"/>
    <col min="13582" max="13582" width="10.7109375" style="249" customWidth="1"/>
    <col min="13583" max="13583" width="1.7109375" style="249" customWidth="1"/>
    <col min="13584" max="13584" width="10.7109375" style="249" customWidth="1"/>
    <col min="13585" max="13585" width="3.42578125" style="249" customWidth="1"/>
    <col min="13586" max="13586" width="7.85546875" style="249" customWidth="1"/>
    <col min="13587" max="13588" width="0" style="249" hidden="1" customWidth="1"/>
    <col min="13589" max="13589" width="7.7109375" style="249" customWidth="1"/>
    <col min="13590" max="13590" width="4.140625" style="249" customWidth="1"/>
    <col min="13591" max="13598" width="9.140625" style="249"/>
    <col min="13599" max="13599" width="9.85546875" style="249" customWidth="1"/>
    <col min="13600" max="13600" width="9.140625" style="249"/>
    <col min="13601" max="13601" width="14.5703125" style="249" customWidth="1"/>
    <col min="13602" max="13602" width="10.85546875" style="249" customWidth="1"/>
    <col min="13603" max="13603" width="9.140625" style="249"/>
    <col min="13604" max="13604" width="9.5703125" style="249" customWidth="1"/>
    <col min="13605" max="13824" width="9.140625" style="249"/>
    <col min="13825" max="13825" width="3.140625" style="249" customWidth="1"/>
    <col min="13826" max="13826" width="3.5703125" style="249" customWidth="1"/>
    <col min="13827" max="13827" width="5" style="249" customWidth="1"/>
    <col min="13828" max="13828" width="4.28515625" style="249" customWidth="1"/>
    <col min="13829" max="13829" width="12.7109375" style="249" customWidth="1"/>
    <col min="13830" max="13830" width="2.7109375" style="249" customWidth="1"/>
    <col min="13831" max="13831" width="7.7109375" style="249" customWidth="1"/>
    <col min="13832" max="13832" width="5.85546875" style="249" customWidth="1"/>
    <col min="13833" max="13833" width="2.7109375" style="249" customWidth="1"/>
    <col min="13834" max="13834" width="10.7109375" style="249" customWidth="1"/>
    <col min="13835" max="13835" width="2.42578125" style="249" customWidth="1"/>
    <col min="13836" max="13836" width="10.7109375" style="249" customWidth="1"/>
    <col min="13837" max="13837" width="1.7109375" style="249" customWidth="1"/>
    <col min="13838" max="13838" width="10.7109375" style="249" customWidth="1"/>
    <col min="13839" max="13839" width="1.7109375" style="249" customWidth="1"/>
    <col min="13840" max="13840" width="10.7109375" style="249" customWidth="1"/>
    <col min="13841" max="13841" width="3.42578125" style="249" customWidth="1"/>
    <col min="13842" max="13842" width="7.85546875" style="249" customWidth="1"/>
    <col min="13843" max="13844" width="0" style="249" hidden="1" customWidth="1"/>
    <col min="13845" max="13845" width="7.7109375" style="249" customWidth="1"/>
    <col min="13846" max="13846" width="4.140625" style="249" customWidth="1"/>
    <col min="13847" max="13854" width="9.140625" style="249"/>
    <col min="13855" max="13855" width="9.85546875" style="249" customWidth="1"/>
    <col min="13856" max="13856" width="9.140625" style="249"/>
    <col min="13857" max="13857" width="14.5703125" style="249" customWidth="1"/>
    <col min="13858" max="13858" width="10.85546875" style="249" customWidth="1"/>
    <col min="13859" max="13859" width="9.140625" style="249"/>
    <col min="13860" max="13860" width="9.5703125" style="249" customWidth="1"/>
    <col min="13861" max="14080" width="9.140625" style="249"/>
    <col min="14081" max="14081" width="3.140625" style="249" customWidth="1"/>
    <col min="14082" max="14082" width="3.5703125" style="249" customWidth="1"/>
    <col min="14083" max="14083" width="5" style="249" customWidth="1"/>
    <col min="14084" max="14084" width="4.28515625" style="249" customWidth="1"/>
    <col min="14085" max="14085" width="12.7109375" style="249" customWidth="1"/>
    <col min="14086" max="14086" width="2.7109375" style="249" customWidth="1"/>
    <col min="14087" max="14087" width="7.7109375" style="249" customWidth="1"/>
    <col min="14088" max="14088" width="5.85546875" style="249" customWidth="1"/>
    <col min="14089" max="14089" width="2.7109375" style="249" customWidth="1"/>
    <col min="14090" max="14090" width="10.7109375" style="249" customWidth="1"/>
    <col min="14091" max="14091" width="2.42578125" style="249" customWidth="1"/>
    <col min="14092" max="14092" width="10.7109375" style="249" customWidth="1"/>
    <col min="14093" max="14093" width="1.7109375" style="249" customWidth="1"/>
    <col min="14094" max="14094" width="10.7109375" style="249" customWidth="1"/>
    <col min="14095" max="14095" width="1.7109375" style="249" customWidth="1"/>
    <col min="14096" max="14096" width="10.7109375" style="249" customWidth="1"/>
    <col min="14097" max="14097" width="3.42578125" style="249" customWidth="1"/>
    <col min="14098" max="14098" width="7.85546875" style="249" customWidth="1"/>
    <col min="14099" max="14100" width="0" style="249" hidden="1" customWidth="1"/>
    <col min="14101" max="14101" width="7.7109375" style="249" customWidth="1"/>
    <col min="14102" max="14102" width="4.140625" style="249" customWidth="1"/>
    <col min="14103" max="14110" width="9.140625" style="249"/>
    <col min="14111" max="14111" width="9.85546875" style="249" customWidth="1"/>
    <col min="14112" max="14112" width="9.140625" style="249"/>
    <col min="14113" max="14113" width="14.5703125" style="249" customWidth="1"/>
    <col min="14114" max="14114" width="10.85546875" style="249" customWidth="1"/>
    <col min="14115" max="14115" width="9.140625" style="249"/>
    <col min="14116" max="14116" width="9.5703125" style="249" customWidth="1"/>
    <col min="14117" max="14336" width="9.140625" style="249"/>
    <col min="14337" max="14337" width="3.140625" style="249" customWidth="1"/>
    <col min="14338" max="14338" width="3.5703125" style="249" customWidth="1"/>
    <col min="14339" max="14339" width="5" style="249" customWidth="1"/>
    <col min="14340" max="14340" width="4.28515625" style="249" customWidth="1"/>
    <col min="14341" max="14341" width="12.7109375" style="249" customWidth="1"/>
    <col min="14342" max="14342" width="2.7109375" style="249" customWidth="1"/>
    <col min="14343" max="14343" width="7.7109375" style="249" customWidth="1"/>
    <col min="14344" max="14344" width="5.85546875" style="249" customWidth="1"/>
    <col min="14345" max="14345" width="2.7109375" style="249" customWidth="1"/>
    <col min="14346" max="14346" width="10.7109375" style="249" customWidth="1"/>
    <col min="14347" max="14347" width="2.42578125" style="249" customWidth="1"/>
    <col min="14348" max="14348" width="10.7109375" style="249" customWidth="1"/>
    <col min="14349" max="14349" width="1.7109375" style="249" customWidth="1"/>
    <col min="14350" max="14350" width="10.7109375" style="249" customWidth="1"/>
    <col min="14351" max="14351" width="1.7109375" style="249" customWidth="1"/>
    <col min="14352" max="14352" width="10.7109375" style="249" customWidth="1"/>
    <col min="14353" max="14353" width="3.42578125" style="249" customWidth="1"/>
    <col min="14354" max="14354" width="7.85546875" style="249" customWidth="1"/>
    <col min="14355" max="14356" width="0" style="249" hidden="1" customWidth="1"/>
    <col min="14357" max="14357" width="7.7109375" style="249" customWidth="1"/>
    <col min="14358" max="14358" width="4.140625" style="249" customWidth="1"/>
    <col min="14359" max="14366" width="9.140625" style="249"/>
    <col min="14367" max="14367" width="9.85546875" style="249" customWidth="1"/>
    <col min="14368" max="14368" width="9.140625" style="249"/>
    <col min="14369" max="14369" width="14.5703125" style="249" customWidth="1"/>
    <col min="14370" max="14370" width="10.85546875" style="249" customWidth="1"/>
    <col min="14371" max="14371" width="9.140625" style="249"/>
    <col min="14372" max="14372" width="9.5703125" style="249" customWidth="1"/>
    <col min="14373" max="14592" width="9.140625" style="249"/>
    <col min="14593" max="14593" width="3.140625" style="249" customWidth="1"/>
    <col min="14594" max="14594" width="3.5703125" style="249" customWidth="1"/>
    <col min="14595" max="14595" width="5" style="249" customWidth="1"/>
    <col min="14596" max="14596" width="4.28515625" style="249" customWidth="1"/>
    <col min="14597" max="14597" width="12.7109375" style="249" customWidth="1"/>
    <col min="14598" max="14598" width="2.7109375" style="249" customWidth="1"/>
    <col min="14599" max="14599" width="7.7109375" style="249" customWidth="1"/>
    <col min="14600" max="14600" width="5.85546875" style="249" customWidth="1"/>
    <col min="14601" max="14601" width="2.7109375" style="249" customWidth="1"/>
    <col min="14602" max="14602" width="10.7109375" style="249" customWidth="1"/>
    <col min="14603" max="14603" width="2.42578125" style="249" customWidth="1"/>
    <col min="14604" max="14604" width="10.7109375" style="249" customWidth="1"/>
    <col min="14605" max="14605" width="1.7109375" style="249" customWidth="1"/>
    <col min="14606" max="14606" width="10.7109375" style="249" customWidth="1"/>
    <col min="14607" max="14607" width="1.7109375" style="249" customWidth="1"/>
    <col min="14608" max="14608" width="10.7109375" style="249" customWidth="1"/>
    <col min="14609" max="14609" width="3.42578125" style="249" customWidth="1"/>
    <col min="14610" max="14610" width="7.85546875" style="249" customWidth="1"/>
    <col min="14611" max="14612" width="0" style="249" hidden="1" customWidth="1"/>
    <col min="14613" max="14613" width="7.7109375" style="249" customWidth="1"/>
    <col min="14614" max="14614" width="4.140625" style="249" customWidth="1"/>
    <col min="14615" max="14622" width="9.140625" style="249"/>
    <col min="14623" max="14623" width="9.85546875" style="249" customWidth="1"/>
    <col min="14624" max="14624" width="9.140625" style="249"/>
    <col min="14625" max="14625" width="14.5703125" style="249" customWidth="1"/>
    <col min="14626" max="14626" width="10.85546875" style="249" customWidth="1"/>
    <col min="14627" max="14627" width="9.140625" style="249"/>
    <col min="14628" max="14628" width="9.5703125" style="249" customWidth="1"/>
    <col min="14629" max="14848" width="9.140625" style="249"/>
    <col min="14849" max="14849" width="3.140625" style="249" customWidth="1"/>
    <col min="14850" max="14850" width="3.5703125" style="249" customWidth="1"/>
    <col min="14851" max="14851" width="5" style="249" customWidth="1"/>
    <col min="14852" max="14852" width="4.28515625" style="249" customWidth="1"/>
    <col min="14853" max="14853" width="12.7109375" style="249" customWidth="1"/>
    <col min="14854" max="14854" width="2.7109375" style="249" customWidth="1"/>
    <col min="14855" max="14855" width="7.7109375" style="249" customWidth="1"/>
    <col min="14856" max="14856" width="5.85546875" style="249" customWidth="1"/>
    <col min="14857" max="14857" width="2.7109375" style="249" customWidth="1"/>
    <col min="14858" max="14858" width="10.7109375" style="249" customWidth="1"/>
    <col min="14859" max="14859" width="2.42578125" style="249" customWidth="1"/>
    <col min="14860" max="14860" width="10.7109375" style="249" customWidth="1"/>
    <col min="14861" max="14861" width="1.7109375" style="249" customWidth="1"/>
    <col min="14862" max="14862" width="10.7109375" style="249" customWidth="1"/>
    <col min="14863" max="14863" width="1.7109375" style="249" customWidth="1"/>
    <col min="14864" max="14864" width="10.7109375" style="249" customWidth="1"/>
    <col min="14865" max="14865" width="3.42578125" style="249" customWidth="1"/>
    <col min="14866" max="14866" width="7.85546875" style="249" customWidth="1"/>
    <col min="14867" max="14868" width="0" style="249" hidden="1" customWidth="1"/>
    <col min="14869" max="14869" width="7.7109375" style="249" customWidth="1"/>
    <col min="14870" max="14870" width="4.140625" style="249" customWidth="1"/>
    <col min="14871" max="14878" width="9.140625" style="249"/>
    <col min="14879" max="14879" width="9.85546875" style="249" customWidth="1"/>
    <col min="14880" max="14880" width="9.140625" style="249"/>
    <col min="14881" max="14881" width="14.5703125" style="249" customWidth="1"/>
    <col min="14882" max="14882" width="10.85546875" style="249" customWidth="1"/>
    <col min="14883" max="14883" width="9.140625" style="249"/>
    <col min="14884" max="14884" width="9.5703125" style="249" customWidth="1"/>
    <col min="14885" max="15104" width="9.140625" style="249"/>
    <col min="15105" max="15105" width="3.140625" style="249" customWidth="1"/>
    <col min="15106" max="15106" width="3.5703125" style="249" customWidth="1"/>
    <col min="15107" max="15107" width="5" style="249" customWidth="1"/>
    <col min="15108" max="15108" width="4.28515625" style="249" customWidth="1"/>
    <col min="15109" max="15109" width="12.7109375" style="249" customWidth="1"/>
    <col min="15110" max="15110" width="2.7109375" style="249" customWidth="1"/>
    <col min="15111" max="15111" width="7.7109375" style="249" customWidth="1"/>
    <col min="15112" max="15112" width="5.85546875" style="249" customWidth="1"/>
    <col min="15113" max="15113" width="2.7109375" style="249" customWidth="1"/>
    <col min="15114" max="15114" width="10.7109375" style="249" customWidth="1"/>
    <col min="15115" max="15115" width="2.42578125" style="249" customWidth="1"/>
    <col min="15116" max="15116" width="10.7109375" style="249" customWidth="1"/>
    <col min="15117" max="15117" width="1.7109375" style="249" customWidth="1"/>
    <col min="15118" max="15118" width="10.7109375" style="249" customWidth="1"/>
    <col min="15119" max="15119" width="1.7109375" style="249" customWidth="1"/>
    <col min="15120" max="15120" width="10.7109375" style="249" customWidth="1"/>
    <col min="15121" max="15121" width="3.42578125" style="249" customWidth="1"/>
    <col min="15122" max="15122" width="7.85546875" style="249" customWidth="1"/>
    <col min="15123" max="15124" width="0" style="249" hidden="1" customWidth="1"/>
    <col min="15125" max="15125" width="7.7109375" style="249" customWidth="1"/>
    <col min="15126" max="15126" width="4.140625" style="249" customWidth="1"/>
    <col min="15127" max="15134" width="9.140625" style="249"/>
    <col min="15135" max="15135" width="9.85546875" style="249" customWidth="1"/>
    <col min="15136" max="15136" width="9.140625" style="249"/>
    <col min="15137" max="15137" width="14.5703125" style="249" customWidth="1"/>
    <col min="15138" max="15138" width="10.85546875" style="249" customWidth="1"/>
    <col min="15139" max="15139" width="9.140625" style="249"/>
    <col min="15140" max="15140" width="9.5703125" style="249" customWidth="1"/>
    <col min="15141" max="15360" width="9.140625" style="249"/>
    <col min="15361" max="15361" width="3.140625" style="249" customWidth="1"/>
    <col min="15362" max="15362" width="3.5703125" style="249" customWidth="1"/>
    <col min="15363" max="15363" width="5" style="249" customWidth="1"/>
    <col min="15364" max="15364" width="4.28515625" style="249" customWidth="1"/>
    <col min="15365" max="15365" width="12.7109375" style="249" customWidth="1"/>
    <col min="15366" max="15366" width="2.7109375" style="249" customWidth="1"/>
    <col min="15367" max="15367" width="7.7109375" style="249" customWidth="1"/>
    <col min="15368" max="15368" width="5.85546875" style="249" customWidth="1"/>
    <col min="15369" max="15369" width="2.7109375" style="249" customWidth="1"/>
    <col min="15370" max="15370" width="10.7109375" style="249" customWidth="1"/>
    <col min="15371" max="15371" width="2.42578125" style="249" customWidth="1"/>
    <col min="15372" max="15372" width="10.7109375" style="249" customWidth="1"/>
    <col min="15373" max="15373" width="1.7109375" style="249" customWidth="1"/>
    <col min="15374" max="15374" width="10.7109375" style="249" customWidth="1"/>
    <col min="15375" max="15375" width="1.7109375" style="249" customWidth="1"/>
    <col min="15376" max="15376" width="10.7109375" style="249" customWidth="1"/>
    <col min="15377" max="15377" width="3.42578125" style="249" customWidth="1"/>
    <col min="15378" max="15378" width="7.85546875" style="249" customWidth="1"/>
    <col min="15379" max="15380" width="0" style="249" hidden="1" customWidth="1"/>
    <col min="15381" max="15381" width="7.7109375" style="249" customWidth="1"/>
    <col min="15382" max="15382" width="4.140625" style="249" customWidth="1"/>
    <col min="15383" max="15390" width="9.140625" style="249"/>
    <col min="15391" max="15391" width="9.85546875" style="249" customWidth="1"/>
    <col min="15392" max="15392" width="9.140625" style="249"/>
    <col min="15393" max="15393" width="14.5703125" style="249" customWidth="1"/>
    <col min="15394" max="15394" width="10.85546875" style="249" customWidth="1"/>
    <col min="15395" max="15395" width="9.140625" style="249"/>
    <col min="15396" max="15396" width="9.5703125" style="249" customWidth="1"/>
    <col min="15397" max="15616" width="9.140625" style="249"/>
    <col min="15617" max="15617" width="3.140625" style="249" customWidth="1"/>
    <col min="15618" max="15618" width="3.5703125" style="249" customWidth="1"/>
    <col min="15619" max="15619" width="5" style="249" customWidth="1"/>
    <col min="15620" max="15620" width="4.28515625" style="249" customWidth="1"/>
    <col min="15621" max="15621" width="12.7109375" style="249" customWidth="1"/>
    <col min="15622" max="15622" width="2.7109375" style="249" customWidth="1"/>
    <col min="15623" max="15623" width="7.7109375" style="249" customWidth="1"/>
    <col min="15624" max="15624" width="5.85546875" style="249" customWidth="1"/>
    <col min="15625" max="15625" width="2.7109375" style="249" customWidth="1"/>
    <col min="15626" max="15626" width="10.7109375" style="249" customWidth="1"/>
    <col min="15627" max="15627" width="2.42578125" style="249" customWidth="1"/>
    <col min="15628" max="15628" width="10.7109375" style="249" customWidth="1"/>
    <col min="15629" max="15629" width="1.7109375" style="249" customWidth="1"/>
    <col min="15630" max="15630" width="10.7109375" style="249" customWidth="1"/>
    <col min="15631" max="15631" width="1.7109375" style="249" customWidth="1"/>
    <col min="15632" max="15632" width="10.7109375" style="249" customWidth="1"/>
    <col min="15633" max="15633" width="3.42578125" style="249" customWidth="1"/>
    <col min="15634" max="15634" width="7.85546875" style="249" customWidth="1"/>
    <col min="15635" max="15636" width="0" style="249" hidden="1" customWidth="1"/>
    <col min="15637" max="15637" width="7.7109375" style="249" customWidth="1"/>
    <col min="15638" max="15638" width="4.140625" style="249" customWidth="1"/>
    <col min="15639" max="15646" width="9.140625" style="249"/>
    <col min="15647" max="15647" width="9.85546875" style="249" customWidth="1"/>
    <col min="15648" max="15648" width="9.140625" style="249"/>
    <col min="15649" max="15649" width="14.5703125" style="249" customWidth="1"/>
    <col min="15650" max="15650" width="10.85546875" style="249" customWidth="1"/>
    <col min="15651" max="15651" width="9.140625" style="249"/>
    <col min="15652" max="15652" width="9.5703125" style="249" customWidth="1"/>
    <col min="15653" max="15872" width="9.140625" style="249"/>
    <col min="15873" max="15873" width="3.140625" style="249" customWidth="1"/>
    <col min="15874" max="15874" width="3.5703125" style="249" customWidth="1"/>
    <col min="15875" max="15875" width="5" style="249" customWidth="1"/>
    <col min="15876" max="15876" width="4.28515625" style="249" customWidth="1"/>
    <col min="15877" max="15877" width="12.7109375" style="249" customWidth="1"/>
    <col min="15878" max="15878" width="2.7109375" style="249" customWidth="1"/>
    <col min="15879" max="15879" width="7.7109375" style="249" customWidth="1"/>
    <col min="15880" max="15880" width="5.85546875" style="249" customWidth="1"/>
    <col min="15881" max="15881" width="2.7109375" style="249" customWidth="1"/>
    <col min="15882" max="15882" width="10.7109375" style="249" customWidth="1"/>
    <col min="15883" max="15883" width="2.42578125" style="249" customWidth="1"/>
    <col min="15884" max="15884" width="10.7109375" style="249" customWidth="1"/>
    <col min="15885" max="15885" width="1.7109375" style="249" customWidth="1"/>
    <col min="15886" max="15886" width="10.7109375" style="249" customWidth="1"/>
    <col min="15887" max="15887" width="1.7109375" style="249" customWidth="1"/>
    <col min="15888" max="15888" width="10.7109375" style="249" customWidth="1"/>
    <col min="15889" max="15889" width="3.42578125" style="249" customWidth="1"/>
    <col min="15890" max="15890" width="7.85546875" style="249" customWidth="1"/>
    <col min="15891" max="15892" width="0" style="249" hidden="1" customWidth="1"/>
    <col min="15893" max="15893" width="7.7109375" style="249" customWidth="1"/>
    <col min="15894" max="15894" width="4.140625" style="249" customWidth="1"/>
    <col min="15895" max="15902" width="9.140625" style="249"/>
    <col min="15903" max="15903" width="9.85546875" style="249" customWidth="1"/>
    <col min="15904" max="15904" width="9.140625" style="249"/>
    <col min="15905" max="15905" width="14.5703125" style="249" customWidth="1"/>
    <col min="15906" max="15906" width="10.85546875" style="249" customWidth="1"/>
    <col min="15907" max="15907" width="9.140625" style="249"/>
    <col min="15908" max="15908" width="9.5703125" style="249" customWidth="1"/>
    <col min="15909" max="16128" width="9.140625" style="249"/>
    <col min="16129" max="16129" width="3.140625" style="249" customWidth="1"/>
    <col min="16130" max="16130" width="3.5703125" style="249" customWidth="1"/>
    <col min="16131" max="16131" width="5" style="249" customWidth="1"/>
    <col min="16132" max="16132" width="4.28515625" style="249" customWidth="1"/>
    <col min="16133" max="16133" width="12.7109375" style="249" customWidth="1"/>
    <col min="16134" max="16134" width="2.7109375" style="249" customWidth="1"/>
    <col min="16135" max="16135" width="7.7109375" style="249" customWidth="1"/>
    <col min="16136" max="16136" width="5.85546875" style="249" customWidth="1"/>
    <col min="16137" max="16137" width="2.7109375" style="249" customWidth="1"/>
    <col min="16138" max="16138" width="10.7109375" style="249" customWidth="1"/>
    <col min="16139" max="16139" width="2.42578125" style="249" customWidth="1"/>
    <col min="16140" max="16140" width="10.7109375" style="249" customWidth="1"/>
    <col min="16141" max="16141" width="1.7109375" style="249" customWidth="1"/>
    <col min="16142" max="16142" width="10.7109375" style="249" customWidth="1"/>
    <col min="16143" max="16143" width="1.7109375" style="249" customWidth="1"/>
    <col min="16144" max="16144" width="10.7109375" style="249" customWidth="1"/>
    <col min="16145" max="16145" width="3.42578125" style="249" customWidth="1"/>
    <col min="16146" max="16146" width="7.85546875" style="249" customWidth="1"/>
    <col min="16147" max="16148" width="0" style="249" hidden="1" customWidth="1"/>
    <col min="16149" max="16149" width="7.7109375" style="249" customWidth="1"/>
    <col min="16150" max="16150" width="4.140625" style="249" customWidth="1"/>
    <col min="16151" max="16158" width="9.140625" style="249"/>
    <col min="16159" max="16159" width="9.85546875" style="249" customWidth="1"/>
    <col min="16160" max="16160" width="9.140625" style="249"/>
    <col min="16161" max="16161" width="14.5703125" style="249" customWidth="1"/>
    <col min="16162" max="16162" width="10.85546875" style="249" customWidth="1"/>
    <col min="16163" max="16163" width="9.140625" style="249"/>
    <col min="16164" max="16164" width="9.5703125" style="249" customWidth="1"/>
    <col min="16165" max="16384" width="9.140625" style="249"/>
  </cols>
  <sheetData>
    <row r="1" spans="1:36" s="229" customFormat="1" ht="21.75" customHeight="1" x14ac:dyDescent="0.25">
      <c r="A1" s="222" t="str">
        <f>'[1]vnos podatkov'!$A$6</f>
        <v>DP VETERANOV DOMŽ</v>
      </c>
      <c r="B1" s="223"/>
      <c r="C1" s="224"/>
      <c r="D1" s="224"/>
      <c r="E1" s="224"/>
      <c r="F1" s="224"/>
      <c r="G1" s="224"/>
      <c r="H1" s="222"/>
      <c r="I1" s="225"/>
      <c r="J1" s="226" t="s">
        <v>0</v>
      </c>
      <c r="K1" s="227"/>
      <c r="L1" s="228"/>
      <c r="M1" s="225"/>
      <c r="N1" s="225" t="s">
        <v>1</v>
      </c>
      <c r="O1" s="225"/>
      <c r="P1" s="224"/>
      <c r="Q1" s="225"/>
      <c r="U1" s="230"/>
      <c r="V1" s="231" t="str">
        <f>'[1]vnos podatkov'!$A$6</f>
        <v>DP VETERANOV DOMŽ</v>
      </c>
      <c r="W1" s="232"/>
      <c r="X1" s="232"/>
      <c r="Y1" s="232"/>
      <c r="Z1" s="232"/>
      <c r="AA1" s="232"/>
      <c r="AB1" s="232"/>
      <c r="AC1" s="232"/>
      <c r="AD1" s="232"/>
      <c r="AE1" s="232"/>
      <c r="AF1" s="233"/>
      <c r="AG1" s="232"/>
      <c r="AH1" s="232"/>
      <c r="AI1" s="232"/>
      <c r="AJ1" s="232"/>
    </row>
    <row r="2" spans="1:36" x14ac:dyDescent="0.2">
      <c r="A2" s="234" t="str">
        <f>'[1]vnos podatkov'!$A$8</f>
        <v>VETER.</v>
      </c>
      <c r="B2" s="235" t="str">
        <f>'[1]vnos podatkov'!$B$8</f>
        <v>m,ž</v>
      </c>
      <c r="C2" s="236" t="str">
        <f>'[1]vnos podatkov'!$C$8</f>
        <v>A</v>
      </c>
      <c r="D2" s="235"/>
      <c r="E2" s="235" t="s">
        <v>88</v>
      </c>
      <c r="F2" s="237"/>
      <c r="G2" s="238"/>
      <c r="H2" s="238"/>
      <c r="I2" s="239"/>
      <c r="J2" s="240" t="s">
        <v>3</v>
      </c>
      <c r="K2" s="227"/>
      <c r="L2" s="241"/>
      <c r="M2" s="239"/>
      <c r="N2" s="238"/>
      <c r="O2" s="239"/>
      <c r="P2" s="238"/>
      <c r="Q2" s="239"/>
      <c r="R2" s="242"/>
      <c r="S2" s="242"/>
      <c r="T2" s="242"/>
      <c r="V2" s="244" t="str">
        <f>'[1]vnos podatkov'!$A$8</f>
        <v>VETER.</v>
      </c>
      <c r="W2" s="245" t="str">
        <f>'[1]vnos podatkov'!$B$8</f>
        <v>m,ž</v>
      </c>
      <c r="X2" s="245" t="str">
        <f>'[1]vnos podatkov'!$C$8</f>
        <v>A</v>
      </c>
      <c r="Y2" s="246" t="str">
        <f>'[1]vnos podatkov'!$A$10</f>
        <v>4./7. 9. 2014</v>
      </c>
      <c r="Z2" s="247"/>
      <c r="AA2" s="247"/>
      <c r="AB2" s="247"/>
      <c r="AC2" s="247"/>
      <c r="AD2" s="247"/>
      <c r="AE2" s="247"/>
      <c r="AF2" s="248"/>
      <c r="AG2" s="247"/>
      <c r="AH2" s="247"/>
      <c r="AI2" s="247"/>
      <c r="AJ2" s="247"/>
    </row>
    <row r="3" spans="1:36" s="255" customFormat="1" ht="11.25" customHeight="1" x14ac:dyDescent="0.2">
      <c r="A3" s="250" t="s">
        <v>4</v>
      </c>
      <c r="B3" s="250"/>
      <c r="C3" s="250"/>
      <c r="D3" s="251" t="s">
        <v>5</v>
      </c>
      <c r="E3" s="250"/>
      <c r="F3" s="601" t="s">
        <v>6</v>
      </c>
      <c r="G3" s="601"/>
      <c r="H3" s="250"/>
      <c r="I3" s="252"/>
      <c r="J3" s="253" t="s">
        <v>7</v>
      </c>
      <c r="K3" s="252"/>
      <c r="L3" s="250" t="s">
        <v>8</v>
      </c>
      <c r="M3" s="252"/>
      <c r="N3" s="253" t="s">
        <v>9</v>
      </c>
      <c r="O3" s="252"/>
      <c r="P3" s="250"/>
      <c r="Q3" s="254" t="s">
        <v>10</v>
      </c>
      <c r="U3" s="256"/>
      <c r="V3" s="257" t="s">
        <v>11</v>
      </c>
      <c r="W3" s="258"/>
      <c r="X3" s="258"/>
      <c r="Y3" s="259"/>
      <c r="Z3" s="260"/>
      <c r="AA3" s="260"/>
      <c r="AB3" s="260"/>
      <c r="AC3" s="260"/>
      <c r="AD3" s="260"/>
      <c r="AE3" s="261"/>
      <c r="AF3" s="262"/>
      <c r="AG3" s="263"/>
      <c r="AH3" s="263"/>
      <c r="AI3" s="263"/>
      <c r="AJ3" s="263"/>
    </row>
    <row r="4" spans="1:36" s="271" customFormat="1" ht="11.25" customHeight="1" thickBot="1" x14ac:dyDescent="0.25">
      <c r="A4" s="264" t="str">
        <f>'[1]vnos podatkov'!$D$8</f>
        <v>DP</v>
      </c>
      <c r="B4" s="264"/>
      <c r="C4" s="264"/>
      <c r="D4" s="264" t="str">
        <f>'[1]vnos podatkov'!$A$10</f>
        <v>4./7. 9. 2014</v>
      </c>
      <c r="E4" s="265"/>
      <c r="F4" s="266" t="str">
        <f>'[1]vnos podatkov'!$C$10</f>
        <v>TK DOMŽALE</v>
      </c>
      <c r="G4" s="266"/>
      <c r="H4" s="266"/>
      <c r="I4" s="267"/>
      <c r="J4" s="46">
        <f>'[1]vnos podatkov'!$D$10</f>
        <v>1</v>
      </c>
      <c r="K4" s="267"/>
      <c r="L4" s="268" t="str">
        <f>'[1]vnos podatkov'!$B$10</f>
        <v>SAŠO SVOLJŠAK</v>
      </c>
      <c r="M4" s="267"/>
      <c r="N4" s="269">
        <f>COUNTIF(C7:C69,"&gt;0")</f>
        <v>0</v>
      </c>
      <c r="O4" s="267"/>
      <c r="P4" s="265"/>
      <c r="Q4" s="270" t="str">
        <f>'[1]vnos podatkov'!$E$10</f>
        <v>MARJAN OGRINC</v>
      </c>
      <c r="U4" s="272"/>
      <c r="V4" s="273"/>
      <c r="W4" s="273"/>
      <c r="X4" s="273"/>
      <c r="Y4" s="274"/>
      <c r="Z4" s="274"/>
      <c r="AA4" s="274"/>
      <c r="AB4" s="274"/>
      <c r="AC4" s="274"/>
      <c r="AD4" s="274"/>
      <c r="AE4" s="274"/>
      <c r="AF4" s="275"/>
      <c r="AG4" s="273"/>
      <c r="AH4" s="273"/>
      <c r="AI4" s="273"/>
      <c r="AJ4" s="273"/>
    </row>
    <row r="5" spans="1:36" s="255" customFormat="1" x14ac:dyDescent="0.2">
      <c r="A5" s="276"/>
      <c r="B5" s="277" t="s">
        <v>12</v>
      </c>
      <c r="C5" s="277" t="s">
        <v>13</v>
      </c>
      <c r="D5" s="277" t="s">
        <v>14</v>
      </c>
      <c r="E5" s="278" t="s">
        <v>15</v>
      </c>
      <c r="F5" s="278" t="s">
        <v>16</v>
      </c>
      <c r="G5" s="278"/>
      <c r="H5" s="278" t="s">
        <v>6</v>
      </c>
      <c r="I5" s="279"/>
      <c r="J5" s="277" t="s">
        <v>17</v>
      </c>
      <c r="K5" s="280"/>
      <c r="L5" s="277" t="s">
        <v>18</v>
      </c>
      <c r="M5" s="280"/>
      <c r="N5" s="277" t="s">
        <v>19</v>
      </c>
      <c r="O5" s="280"/>
      <c r="P5" s="277" t="s">
        <v>20</v>
      </c>
      <c r="Q5" s="281"/>
      <c r="U5" s="256" t="s">
        <v>13</v>
      </c>
      <c r="V5" s="282" t="s">
        <v>21</v>
      </c>
      <c r="W5" s="283" t="s">
        <v>15</v>
      </c>
      <c r="X5" s="283" t="s">
        <v>16</v>
      </c>
      <c r="Y5" s="284" t="s">
        <v>22</v>
      </c>
      <c r="Z5" s="284" t="s">
        <v>23</v>
      </c>
      <c r="AA5" s="284" t="s">
        <v>18</v>
      </c>
      <c r="AB5" s="284" t="s">
        <v>19</v>
      </c>
      <c r="AC5" s="284" t="s">
        <v>24</v>
      </c>
      <c r="AD5" s="284" t="s">
        <v>25</v>
      </c>
      <c r="AE5" s="285" t="s">
        <v>26</v>
      </c>
      <c r="AF5" s="262"/>
      <c r="AG5" s="263"/>
      <c r="AH5" s="263"/>
      <c r="AI5" s="263"/>
      <c r="AJ5" s="263"/>
    </row>
    <row r="6" spans="1:36" s="255" customFormat="1" ht="3.75" customHeight="1" thickBot="1" x14ac:dyDescent="0.25">
      <c r="A6" s="286"/>
      <c r="B6" s="287"/>
      <c r="C6" s="288"/>
      <c r="D6" s="287"/>
      <c r="E6" s="289"/>
      <c r="F6" s="290"/>
      <c r="G6" s="291"/>
      <c r="H6" s="289"/>
      <c r="I6" s="292"/>
      <c r="J6" s="287"/>
      <c r="K6" s="292"/>
      <c r="L6" s="287"/>
      <c r="M6" s="292"/>
      <c r="N6" s="287"/>
      <c r="O6" s="292"/>
      <c r="P6" s="287"/>
      <c r="Q6" s="293"/>
      <c r="U6" s="256"/>
      <c r="V6" s="294"/>
      <c r="W6" s="295"/>
      <c r="X6" s="295"/>
      <c r="Y6" s="296"/>
      <c r="Z6" s="296"/>
      <c r="AA6" s="296"/>
      <c r="AB6" s="296"/>
      <c r="AC6" s="296"/>
      <c r="AD6" s="296"/>
      <c r="AE6" s="297"/>
      <c r="AF6" s="262"/>
      <c r="AG6" s="263"/>
      <c r="AH6" s="263"/>
      <c r="AI6" s="263"/>
      <c r="AJ6" s="263"/>
    </row>
    <row r="7" spans="1:36" s="309" customFormat="1" ht="10.5" customHeight="1" x14ac:dyDescent="0.2">
      <c r="A7" s="298">
        <v>1</v>
      </c>
      <c r="B7" s="299" t="str">
        <f>IF($D7="","",VLOOKUP($D7,'[1]m glavni turnir žrebna lista'!$A$7:$R$38,17))</f>
        <v/>
      </c>
      <c r="C7" s="299" t="str">
        <f>IF($D7="","",VLOOKUP($D7,'[1]m glavni turnir žrebna lista'!$A$7:$R$38,2))</f>
        <v/>
      </c>
      <c r="D7" s="300"/>
      <c r="E7" s="299" t="s">
        <v>205</v>
      </c>
      <c r="F7" s="299" t="s">
        <v>206</v>
      </c>
      <c r="G7" s="299"/>
      <c r="H7" s="299" t="str">
        <f>IF($D7="","",VLOOKUP($D7,'[1]m glavni turnir žrebna lista'!$A$7:$R$38,5))</f>
        <v/>
      </c>
      <c r="I7" s="301" t="str">
        <f>IF($D7="","",VLOOKUP($D7,'[1]m glavni turnir žrebna lista'!$A$7:$R$38,14))</f>
        <v/>
      </c>
      <c r="J7" s="302"/>
      <c r="K7" s="303"/>
      <c r="L7" s="302"/>
      <c r="M7" s="303"/>
      <c r="N7" s="304"/>
      <c r="O7" s="305"/>
      <c r="P7" s="306"/>
      <c r="Q7" s="307"/>
      <c r="R7" s="308"/>
      <c r="T7" s="310" t="str">
        <f>'[1]glavni sodniki'!P21</f>
        <v>Sodnik</v>
      </c>
      <c r="U7" s="256" t="str">
        <f>IF($D7="","",VLOOKUP($D7,'[1]m glavni turnir žrebna lista'!$A$7:$R$38,2))</f>
        <v/>
      </c>
      <c r="V7" s="283">
        <v>1</v>
      </c>
      <c r="W7" s="283" t="str">
        <f>UPPER(IF($D7="","",VLOOKUP($D7,'[1]m glavni turnir žrebna lista'!$A$7:$R$38,3)))</f>
        <v/>
      </c>
      <c r="X7" s="283" t="str">
        <f>PROPER(IF($D7="","",VLOOKUP($D7,'[1]m glavni turnir žrebna lista'!$A$7:$R$38,4)))</f>
        <v/>
      </c>
      <c r="Y7" s="311" t="str">
        <f t="shared" ref="Y7:Y38" si="0">IF(W7="","",IF($Q$63=1,30,IF($Q$63=2,15,IF($Q$63=3,10,""))))</f>
        <v/>
      </c>
      <c r="Z7" s="284" t="str">
        <f>IF(Y7="","",IF(AND($Q$63=1,$U$8=$U$7),30,IF(AND($Q$63=2,$U$8=$U$7),15,IF(AND($Q$63=3,$U$8=$U$7),10,""))))</f>
        <v/>
      </c>
      <c r="AA7" s="284" t="str">
        <f>IF(Z7="","",IF(AND($Q$63=1,$U$8=$U$10,$U$10=$U$7),60,IF(AND($Q$63=2,$U$8=$U$10,$U$10=$U$7),30,IF(AND($Q$63=3,$U$8=$U$10,$U$10=$U$7),20,""))))</f>
        <v/>
      </c>
      <c r="AB7" s="284" t="str">
        <f>IF(AA7="","",IF(AND($Q$63=1,$U$8=$U$10,$U$10=$U$7,$U$10=$U$14),120,IF(AND($Q$63=2,$U$8=$U$10,$U$10=$U$7,$U$10=$U$14),60,IF(AND($Q$63=3,$U$8=$U$10,$U$10=$U$7,$U$10=$U$14),40,""))))</f>
        <v/>
      </c>
      <c r="AC7" s="284" t="str">
        <f>IF(AB7="","",IF(AND($Q$63=1,$U$8=$U$10,$U$10=$U$7,$U$10=$U$14,$U$22=$U$14),120,IF(AND($Q$63=2,$U$8=$U$10,$U$10=$U$7,$U$10=$U$14,$U$22=$U$14),60,IF(AND($Q$63=3,$U$8=$U$10,$U$10=$U$7,$U$10=$U$14,$U$22=$U$14),40,""))))</f>
        <v/>
      </c>
      <c r="AD7" s="284" t="str">
        <f>IF(AC7="","",IF(AND($Q$63=1,$U$8=$U$10,$U$10=$U$7,$U$10=$U$14,$U$22=$U$14,$U$38=$U$22),120,IF(AND($Q$63=2,$U$8=$U$10,$U$10=$U$7,$U$10=$U$14,$U$22=$U$14,$U$38=$U$22),60,IF(AND($Q$63=3,$U$8=$U$10,$U$10=$U$7,$U$10=$U$14,$U$22=$U$14,$U$38=$U$22),40,""))))</f>
        <v/>
      </c>
      <c r="AE7" s="312">
        <f>IF($C$2="B turnir",SUM(Y7:AD7)*0.1,SUM(Y7:AD7))</f>
        <v>0</v>
      </c>
      <c r="AF7" s="262"/>
      <c r="AG7" s="313"/>
      <c r="AH7" s="313"/>
      <c r="AI7" s="313"/>
      <c r="AJ7" s="313"/>
    </row>
    <row r="8" spans="1:36" s="309" customFormat="1" ht="9.6" customHeight="1" x14ac:dyDescent="0.2">
      <c r="A8" s="314"/>
      <c r="B8" s="315"/>
      <c r="C8" s="315"/>
      <c r="D8" s="315"/>
      <c r="E8" s="316"/>
      <c r="F8" s="316"/>
      <c r="G8" s="317"/>
      <c r="H8" s="318" t="s">
        <v>28</v>
      </c>
      <c r="I8" s="319"/>
      <c r="J8" s="320" t="str">
        <f>UPPER(IF(OR(I8="a",I8="as"),E7,IF(OR(I8="b",I8="bs"),E9,)))</f>
        <v/>
      </c>
      <c r="K8" s="321">
        <f>IF(OR(I8="a",I8="as"),I7,IF(OR(I8="b",I8="bs"),I9,))</f>
        <v>0</v>
      </c>
      <c r="L8" s="302"/>
      <c r="M8" s="303"/>
      <c r="N8" s="304"/>
      <c r="O8" s="305"/>
      <c r="P8" s="306"/>
      <c r="Q8" s="307"/>
      <c r="R8" s="308"/>
      <c r="T8" s="322" t="str">
        <f>'[1]glavni sodniki'!P22</f>
        <v xml:space="preserve"> </v>
      </c>
      <c r="U8" s="256" t="str">
        <f>IF(OR(I8="a",I8="as"),C7,IF(OR(I8="b",I8="bs"),C9,""))</f>
        <v/>
      </c>
      <c r="V8" s="283">
        <v>2</v>
      </c>
      <c r="W8" s="323" t="str">
        <f>UPPER(IF($D9="","",VLOOKUP($D9,'[1]m glavni turnir žrebna lista'!$A$7:$R$38,3)))</f>
        <v/>
      </c>
      <c r="X8" s="323" t="str">
        <f>PROPER(IF($D9="","",VLOOKUP($D9,'[1]m glavni turnir žrebna lista'!$A$7:$R$38,4)))</f>
        <v/>
      </c>
      <c r="Y8" s="324" t="str">
        <f t="shared" si="0"/>
        <v/>
      </c>
      <c r="Z8" s="324" t="str">
        <f>IF(Y8="","",IF(AND($Q$63=1,U9=$U$8),30,IF(AND($Q$63=2,U9=$U$8),15,IF(AND($Q$63=3,U9=$U$8),10,""))))</f>
        <v/>
      </c>
      <c r="AA8" s="324" t="str">
        <f>IF(Z8="","",IF(AND($Q$63=1,U9=$U$10,$U$10=$U$8),60,IF(AND($Q$63=2,U9=$U$10,$U$10=$U$8),30,IF(AND($Q$63=3,U9=$U$10,$U$10=$U$8),20,""))))</f>
        <v/>
      </c>
      <c r="AB8" s="324" t="str">
        <f>IF(AA8="","",IF(AND($Q$63=1,$U$8=U9,$U$8=$U$10,$U$10=$U$14),120,IF(AND($Q$63=2,$U$8=U9,$U$8=$U$10,$U$10=$U$14),60,IF(AND($Q$63=3,$U$8=U9,$U$8=$U$10,$U$10=$U$14),40,""))))</f>
        <v/>
      </c>
      <c r="AC8" s="324" t="str">
        <f>IF(AB8="","",IF(AND($Q$63=1,$U$8=$U$10,$U$10=$U$9,$U$10=$U$14,$U$22=$U$14),120,IF(AND($Q$63=2,$U$8=$U$10,$U$10=$U$9,$U$10=$U$14,$U$22=$U$14),60,IF(AND($Q$63=3,$U$8=$U$10,$U$10=$U$9,$U$10=$U$14,$U$22=$U$14),40,""))))</f>
        <v/>
      </c>
      <c r="AD8" s="324" t="str">
        <f>IF(AC8="","",IF(AND($Q$63=1,$U$8=$U$10,$U$10=$U$9,$U$10=$U$14,$U$22=$U$14,$U$38=$U$22),120,IF(AND($Q$63=2,$U$8=$U$10,$U$10=$U$9,$U$10=$U$14,$U$22=$U$14,$U$38=$U$22),60,IF(AND($Q$63=3,$U$8=$U$10,$U$10=$U$9,$U$10=$U$14,$U$22=$U$14,$U$38=$U$22),40,""))))</f>
        <v/>
      </c>
      <c r="AE8" s="325">
        <f t="shared" ref="AE8:AE38" si="1">IF($C$2="B turnir",SUM(Y8:AD8)*0.1,SUM(Y8:AD8))</f>
        <v>0</v>
      </c>
      <c r="AF8" s="262"/>
      <c r="AG8" s="313"/>
      <c r="AH8" s="313"/>
      <c r="AI8" s="313"/>
      <c r="AJ8" s="313"/>
    </row>
    <row r="9" spans="1:36" s="309" customFormat="1" ht="9.6" customHeight="1" x14ac:dyDescent="0.2">
      <c r="A9" s="314">
        <v>2</v>
      </c>
      <c r="B9" s="326" t="str">
        <f>IF($D9="","",VLOOKUP($D9,'[1]m glavni turnir žrebna lista'!$A$7:$R$38,17))</f>
        <v/>
      </c>
      <c r="C9" s="326" t="str">
        <f>IF($D9="","",VLOOKUP($D9,'[1]m glavni turnir žrebna lista'!$A$7:$R$38,2))</f>
        <v/>
      </c>
      <c r="D9" s="300"/>
      <c r="E9" s="327" t="str">
        <f>UPPER(IF($D9="","",VLOOKUP($D9,'[1]m glavni turnir žrebna lista'!$A$7:$R$38,3)))</f>
        <v/>
      </c>
      <c r="F9" s="327" t="str">
        <f>PROPER(IF($D9="","",VLOOKUP($D9,'[1]m glavni turnir žrebna lista'!$A$7:$R$38,4)))</f>
        <v/>
      </c>
      <c r="G9" s="327"/>
      <c r="H9" s="327" t="str">
        <f>IF($D9="","",VLOOKUP($D9,'[1]m glavni turnir žrebna lista'!$A$7:$R$38,5))</f>
        <v/>
      </c>
      <c r="I9" s="328" t="str">
        <f>IF($D9="","",VLOOKUP($D9,'[1]m glavni turnir žrebna lista'!$A$7:$R$38,14))</f>
        <v/>
      </c>
      <c r="J9" s="329"/>
      <c r="K9" s="330"/>
      <c r="L9" s="302"/>
      <c r="M9" s="303"/>
      <c r="N9" s="304"/>
      <c r="O9" s="305"/>
      <c r="P9" s="306"/>
      <c r="Q9" s="307"/>
      <c r="R9" s="308"/>
      <c r="T9" s="322" t="str">
        <f>'[1]glavni sodniki'!P23</f>
        <v xml:space="preserve"> </v>
      </c>
      <c r="U9" s="256" t="str">
        <f>IF($D9="","",VLOOKUP($D9,'[1]m glavni turnir žrebna lista'!$A$7:$R$38,2))</f>
        <v/>
      </c>
      <c r="V9" s="283">
        <v>3</v>
      </c>
      <c r="W9" s="283" t="str">
        <f>UPPER(IF($D11="","",VLOOKUP($D11,'[1]m glavni turnir žrebna lista'!$A$7:$R$38,3)))</f>
        <v/>
      </c>
      <c r="X9" s="283" t="str">
        <f>PROPER(IF($D11="","",VLOOKUP($D11,'[1]m glavni turnir žrebna lista'!$A$7:$R$38,4)))</f>
        <v/>
      </c>
      <c r="Y9" s="284" t="str">
        <f t="shared" si="0"/>
        <v/>
      </c>
      <c r="Z9" s="284" t="str">
        <f>IF(Y9="","",IF(AND($Q$63=1,U11=U12),30,IF(AND($Q$63=2,U11=U12),15,IF(AND($Q$63=3,U11=U12),10,""))))</f>
        <v/>
      </c>
      <c r="AA9" s="284" t="str">
        <f>IF(Z9="","",IF(AND($Q$63=1,$U$10=U11,U11=U12),60,IF(AND($Q$63=2,$U$10=U11,U11=U12),30,IF(AND($Q$63=3,$U$10=U11,U11=U12),20,""))))</f>
        <v/>
      </c>
      <c r="AB9" s="284" t="str">
        <f>IF(AA9="","",IF(AND($Q$63=1,$U$14=$U$10,$U$10=U12,U11=U12),120,IF(AND($Q$63=2,$U$10=$U$14,$U$10=U12,U12=U11),60,IF(AND($Q$63=3,$U$10=$U$14,$U$10=U12,U12=U11),40,""))))</f>
        <v/>
      </c>
      <c r="AC9" s="284" t="str">
        <f>IF(AB9="","",IF(AND($Q$63=1,$U$11=$U$12,$U$10=$U$12,$U$10=$U$14,$U$22=$U$14),120,IF(AND($Q$63=2,$U$11=$U$12,$U$12=$U$10,$U$10=$U$14,$U$22=$U$14),60,IF(AND($Q$63=3,$U$11=$U$12,$U$12=$U$10,$U$10=$U$14,$U$22=$U$14),40,""))))</f>
        <v/>
      </c>
      <c r="AD9" s="284" t="str">
        <f>IF(AC9="","",IF(AND($Q$63=1,$U$11=$U$12,$U$10=$U$12,$U$10=$U$14,$U$22=$U$14,$U$38=$U$22),120,IF(AND($Q$63=2,$U$11=$U$12,$U$12=$U$10,$U$10=$U$14,$U$22=$U$14,$U$38=$U$22),60,IF(AND($Q$63=3,$U$11=$U$12,$U$12=$U$10,$U$10=$U$14,$U$22=$U$14,$U$38=$U$22),40,""))))</f>
        <v/>
      </c>
      <c r="AE9" s="312">
        <f t="shared" si="1"/>
        <v>0</v>
      </c>
      <c r="AF9" s="262"/>
      <c r="AG9" s="313"/>
      <c r="AH9" s="313"/>
      <c r="AI9" s="313"/>
      <c r="AJ9" s="313"/>
    </row>
    <row r="10" spans="1:36" s="309" customFormat="1" ht="9.6" customHeight="1" x14ac:dyDescent="0.2">
      <c r="A10" s="314"/>
      <c r="B10" s="315"/>
      <c r="C10" s="315"/>
      <c r="D10" s="331"/>
      <c r="E10" s="316"/>
      <c r="F10" s="316"/>
      <c r="G10" s="317"/>
      <c r="H10" s="316"/>
      <c r="I10" s="332"/>
      <c r="J10" s="318" t="s">
        <v>28</v>
      </c>
      <c r="K10" s="333"/>
      <c r="L10" s="320" t="s">
        <v>89</v>
      </c>
      <c r="M10" s="334">
        <f>IF(OR(K10="a",K10="as"),K8,IF(OR(K10="b",K10="bs"),K12,))</f>
        <v>0</v>
      </c>
      <c r="N10" s="335"/>
      <c r="O10" s="336"/>
      <c r="P10" s="306"/>
      <c r="Q10" s="307"/>
      <c r="R10" s="308"/>
      <c r="T10" s="322" t="str">
        <f>'[1]glavni sodniki'!P24</f>
        <v xml:space="preserve"> </v>
      </c>
      <c r="U10" s="256" t="str">
        <f>IF(OR(K10="a",K10="as"),$U$8,IF(OR(K10="b",K10="bs"),U12,""))</f>
        <v/>
      </c>
      <c r="V10" s="283">
        <v>4</v>
      </c>
      <c r="W10" s="337" t="str">
        <f>UPPER(IF($D13="","",VLOOKUP($D13,'[1]m glavni turnir žrebna lista'!$A$7:$R$38,3)))</f>
        <v/>
      </c>
      <c r="X10" s="337" t="str">
        <f>PROPER(IF($D13="","",VLOOKUP($D13,'[1]m glavni turnir žrebna lista'!$A$7:$R$38,4)))</f>
        <v/>
      </c>
      <c r="Y10" s="324" t="str">
        <f t="shared" si="0"/>
        <v/>
      </c>
      <c r="Z10" s="324" t="str">
        <f>IF(Y10="","",IF(AND($Q$63=1,U12=U13),30,IF(AND($Q$63=2,U12=U13),15,IF(AND($Q$63=3,U12=U13),10,""))))</f>
        <v/>
      </c>
      <c r="AA10" s="324" t="str">
        <f>IF(Z10="","",IF(AND($Q$63=1,$U$10=U12,U12=U13),60,IF(AND($Q$63=2,$U$10=U12,U12=U13),30,IF(AND($Q$63=3,$U$10=U12,U12=U13),20,""))))</f>
        <v/>
      </c>
      <c r="AB10" s="324" t="str">
        <f>IF(AA10="","",IF(AND($Q$63=1,$U$14=$U$10,$U$10=U12,U12=U13),120,IF(AND($Q$63=2,$U$14=$U$10,$U$10=U12,U13=U12),60,IF(AND($Q$63=3,$U$14=$U$10,$U$10=U12,U13=U12),40,""))))</f>
        <v/>
      </c>
      <c r="AC10" s="324" t="str">
        <f>IF(AB10="","",IF(AND($Q$63=1,$U$13=$U$12,$U$10=$U$12,$U$10=$U$14,$U$22=$U$14),120,IF(AND($Q$63=2,$U$13=$U$12,$U$12=$U$10,$U$10=$U$14,$U$22=$U$14),60,IF(AND($Q$63=3,$U$13=$U$12,$U$12=$U$10,$U$10=$U$14,$U$22=$U$14),40,""))))</f>
        <v/>
      </c>
      <c r="AD10" s="324" t="str">
        <f>IF(AC10="","",IF(AND($Q$63=1,$U$13=$U$12,$U$10=$U$12,$U$10=$U$14,$U$22=$U$14,$U$38=$U$22),120,IF(AND($Q$63=2,$U$13=$U$12,$U$12=$U$10,$U$10=$U$14,$U$22=$U$14,$U$38=$U$22),60,IF(AND($Q$63=3,$U$13=$U$12,$U$12=$U$10,$U$10=$U$14,$U$22=$U$14,$U$38=$U$22),40,""))))</f>
        <v/>
      </c>
      <c r="AE10" s="325">
        <f t="shared" si="1"/>
        <v>0</v>
      </c>
      <c r="AF10" s="262"/>
      <c r="AG10" s="313"/>
      <c r="AH10" s="313"/>
      <c r="AI10" s="313"/>
      <c r="AJ10" s="313"/>
    </row>
    <row r="11" spans="1:36" s="309" customFormat="1" ht="9.6" customHeight="1" x14ac:dyDescent="0.2">
      <c r="A11" s="314">
        <v>3</v>
      </c>
      <c r="B11" s="326" t="str">
        <f>IF($D11="","",VLOOKUP($D11,'[1]m glavni turnir žrebna lista'!$A$7:$R$38,17))</f>
        <v/>
      </c>
      <c r="C11" s="326" t="str">
        <f>IF($D11="","",VLOOKUP($D11,'[1]m glavni turnir žrebna lista'!$A$7:$R$38,2))</f>
        <v/>
      </c>
      <c r="D11" s="300"/>
      <c r="E11" s="327" t="str">
        <f>UPPER(IF($D11="","",VLOOKUP($D11,'[1]m glavni turnir žrebna lista'!$A$7:$R$38,3)))</f>
        <v/>
      </c>
      <c r="F11" s="327" t="str">
        <f>PROPER(IF($D11="","",VLOOKUP($D11,'[1]m glavni turnir žrebna lista'!$A$7:$R$38,4)))</f>
        <v/>
      </c>
      <c r="G11" s="327"/>
      <c r="H11" s="327" t="str">
        <f>IF($D11="","",VLOOKUP($D11,'[1]m glavni turnir žrebna lista'!$A$7:$R$38,5))</f>
        <v/>
      </c>
      <c r="I11" s="301" t="str">
        <f>IF($D11="","",VLOOKUP($D11,'[1]m glavni turnir žrebna lista'!$A$7:$R$38,14))</f>
        <v/>
      </c>
      <c r="J11" s="302"/>
      <c r="K11" s="338"/>
      <c r="L11" s="329"/>
      <c r="M11" s="339"/>
      <c r="N11" s="335"/>
      <c r="O11" s="336"/>
      <c r="P11" s="306"/>
      <c r="Q11" s="307"/>
      <c r="R11" s="308"/>
      <c r="T11" s="322" t="str">
        <f>'[1]glavni sodniki'!P25</f>
        <v xml:space="preserve"> </v>
      </c>
      <c r="U11" s="256" t="str">
        <f>IF($D11="","",VLOOKUP($D11,'[1]m glavni turnir žrebna lista'!$A$7:$R$38,2))</f>
        <v/>
      </c>
      <c r="V11" s="283">
        <v>5</v>
      </c>
      <c r="W11" s="283" t="str">
        <f>UPPER(IF($D15="","",VLOOKUP($D15,'[1]m glavni turnir žrebna lista'!$A$7:$R$38,3)))</f>
        <v/>
      </c>
      <c r="X11" s="283" t="str">
        <f>PROPER(IF($D15="","",VLOOKUP($D15,'[1]m glavni turnir žrebna lista'!$A$7:$R$38,4)))</f>
        <v/>
      </c>
      <c r="Y11" s="284" t="str">
        <f t="shared" si="0"/>
        <v/>
      </c>
      <c r="Z11" s="284" t="str">
        <f>IF(Y11="","",IF(AND($Q$63=1,U15=U16),30,IF(AND($Q$63=2,U15=U16),15,IF(AND($Q$63=3,U15=U16),10,""))))</f>
        <v/>
      </c>
      <c r="AA11" s="284" t="str">
        <f>IF(Z11="","",IF(AND($Q$63=1,U15=U16,U16=U18),60,IF(AND($Q$63=2,U15=U16,U16=U18),30,IF(AND($Q$63=3,U15=U16,U16=U18),20,""))))</f>
        <v/>
      </c>
      <c r="AB11" s="284" t="str">
        <f>IF(AA11="","",IF(AND($Q$63=1,U15=$U$14,U15=U16,U16=U18),120,IF(AND($Q$63=2,U15=$U$14,U15=U16,U16=U18),60,IF(AND($Q$63=3,U15=$U$14,U15=U16,U16=U18),40,""))))</f>
        <v/>
      </c>
      <c r="AC11" s="284" t="str">
        <f>IF(AB11="","",IF(AND($Q$63=1,$U$15=$U$16,$U$16=$U$18,$U$18=$U$14,$U$22=$U$14),120,IF(AND($Q$63=2,$U$15=$U$16,$U$16=$U$18,$U$18=$U$14,$U$22=$U$14),60,IF(AND($Q$63=3,$U$15=$U$16,$U$16=$U$18,$U$18=$U$14,$U$22=$U$14),40,""))))</f>
        <v/>
      </c>
      <c r="AD11" s="284" t="str">
        <f>IF(AC11="","",IF(AND($Q$63=1,$U$15=$U$16,$U$16=$U$18,$U$18=$U$14,$U$22=$U$14,$U$38=$U$22),120,IF(AND($Q$63=2,$U$15=$U$16,$U$16=$U$18,$U$18=$U$14,$U$22=$U$14,$U$38=$U$22),60,IF(AND($Q$63=3,$U$15=$U$16,$U$16=$U$18,$U$18=$U$14,$U$22=$U$14,$U$38=$U$22),40,""))))</f>
        <v/>
      </c>
      <c r="AE11" s="312">
        <f t="shared" si="1"/>
        <v>0</v>
      </c>
      <c r="AF11" s="262"/>
      <c r="AG11" s="313"/>
      <c r="AH11" s="313"/>
      <c r="AI11" s="313"/>
      <c r="AJ11" s="313"/>
    </row>
    <row r="12" spans="1:36" s="309" customFormat="1" ht="9.6" customHeight="1" x14ac:dyDescent="0.2">
      <c r="A12" s="314"/>
      <c r="B12" s="315"/>
      <c r="C12" s="315"/>
      <c r="D12" s="331"/>
      <c r="E12" s="316"/>
      <c r="F12" s="316"/>
      <c r="G12" s="317"/>
      <c r="H12" s="318" t="s">
        <v>28</v>
      </c>
      <c r="I12" s="319"/>
      <c r="J12" s="320" t="str">
        <f>UPPER(IF(OR(I12="a",I12="as"),E11,IF(OR(I12="b",I12="bs"),E13,)))</f>
        <v/>
      </c>
      <c r="K12" s="340">
        <f>IF(OR(I12="a",I12="as"),I11,IF(OR(I12="b",I12="bs"),I13,))</f>
        <v>0</v>
      </c>
      <c r="L12" s="302"/>
      <c r="M12" s="339"/>
      <c r="N12" s="335"/>
      <c r="O12" s="336"/>
      <c r="P12" s="306"/>
      <c r="Q12" s="307"/>
      <c r="R12" s="308"/>
      <c r="T12" s="322" t="str">
        <f>'[1]glavni sodniki'!P26</f>
        <v xml:space="preserve"> </v>
      </c>
      <c r="U12" s="256" t="str">
        <f>IF(OR(I12="a",I12="as"),C11,IF(OR(I12="b",I12="bs"),C13,""))</f>
        <v/>
      </c>
      <c r="V12" s="283">
        <v>6</v>
      </c>
      <c r="W12" s="337" t="str">
        <f>UPPER(IF($D17="","",VLOOKUP($D17,'[1]m glavni turnir žrebna lista'!$A$7:$R$38,3)))</f>
        <v/>
      </c>
      <c r="X12" s="337" t="str">
        <f>PROPER(IF($D17="","",VLOOKUP($D17,'[1]m glavni turnir žrebna lista'!$A$7:$R$38,4)))</f>
        <v/>
      </c>
      <c r="Y12" s="324" t="str">
        <f t="shared" si="0"/>
        <v/>
      </c>
      <c r="Z12" s="324" t="str">
        <f>IF(Y12="","",IF(AND($Q$63=1,U16=U17),30,IF(AND($Q$63=2,U16=U17),15,IF(AND($Q$63=3,U16=U17),10,""))))</f>
        <v/>
      </c>
      <c r="AA12" s="324" t="str">
        <f>IF(Z12="","",IF(AND($Q$63=1,U16=U17,U17=U18),60,IF(AND($Q$63=2,U16=U17,U17=U18),30,IF(AND($Q$63=3,U16=U17,U17=U18),20,""))))</f>
        <v/>
      </c>
      <c r="AB12" s="324" t="str">
        <f>IF(AA12="","",IF(AND($Q$63=1,U16=$U$14,U16=U17,U17=U18),120,IF(AND($Q$63=2,U16=$U$14,U16=U17,U17=U18),60,IF(AND($Q$63=3,U16=$U$14,U16=U17,U17=U18),40,""))))</f>
        <v/>
      </c>
      <c r="AC12" s="324" t="str">
        <f>IF(AB12="","",IF(AND($Q$63=1,$U$17=$U$16,$U$16=$U$18,$U$18=$U$14,$U$22=$U$14),120,IF(AND($Q$63=2,$U$17=$U$16,$U$16=$U$18,$U$18=$U$14,$U$22=$U$14),60,IF(AND($Q$63=3,$U$17=$U$16,$U$16=$U$18,$U$18=$U$14,$U$22=$U$14),40,""))))</f>
        <v/>
      </c>
      <c r="AD12" s="324" t="str">
        <f>IF(AC12="","",IF(AND($Q$63=1,$U$17=$U$16,$U$16=$U$18,$U$18=$U$14,$U$22=$U$14,$U$38=$U$22),120,IF(AND($Q$63=2,$U$17=$U$16,$U$16=$U$18,$U$18=$U$14,$U$22=$U$14,$U$38=$U$22),60,IF(AND($Q$63=3,$U$17=$U$16,$U$16=$U$18,$U$18=$U$14,$U$22=$U$14,$U$38=$U$22),40,""))))</f>
        <v/>
      </c>
      <c r="AE12" s="325">
        <f t="shared" si="1"/>
        <v>0</v>
      </c>
      <c r="AF12" s="262"/>
      <c r="AG12" s="313"/>
      <c r="AH12" s="313"/>
      <c r="AI12" s="313"/>
      <c r="AJ12" s="313"/>
    </row>
    <row r="13" spans="1:36" s="309" customFormat="1" ht="9.6" customHeight="1" x14ac:dyDescent="0.2">
      <c r="A13" s="314">
        <v>4</v>
      </c>
      <c r="B13" s="326" t="str">
        <f>IF($D13="","",VLOOKUP($D13,'[1]m glavni turnir žrebna lista'!$A$7:$R$38,17))</f>
        <v/>
      </c>
      <c r="C13" s="326" t="str">
        <f>IF($D13="","",VLOOKUP($D13,'[1]m glavni turnir žrebna lista'!$A$7:$R$38,2))</f>
        <v/>
      </c>
      <c r="D13" s="300"/>
      <c r="E13" s="327" t="str">
        <f>UPPER(IF($D13="","",VLOOKUP($D13,'[1]m glavni turnir žrebna lista'!$A$7:$R$38,3)))</f>
        <v/>
      </c>
      <c r="F13" s="327" t="str">
        <f>PROPER(IF($D13="","",VLOOKUP($D13,'[1]m glavni turnir žrebna lista'!$A$7:$R$38,4)))</f>
        <v/>
      </c>
      <c r="G13" s="327"/>
      <c r="H13" s="327" t="str">
        <f>IF($D13="","",VLOOKUP($D13,'[1]m glavni turnir žrebna lista'!$A$7:$R$38,5))</f>
        <v/>
      </c>
      <c r="I13" s="328" t="str">
        <f>IF($D13="","",VLOOKUP($D13,'[1]m glavni turnir žrebna lista'!$A$7:$R$38,14))</f>
        <v/>
      </c>
      <c r="J13" s="329"/>
      <c r="K13" s="303"/>
      <c r="L13" s="302"/>
      <c r="M13" s="339"/>
      <c r="N13" s="335"/>
      <c r="O13" s="336"/>
      <c r="P13" s="306"/>
      <c r="Q13" s="307"/>
      <c r="R13" s="308"/>
      <c r="T13" s="322" t="str">
        <f>'[1]glavni sodniki'!P27</f>
        <v xml:space="preserve"> </v>
      </c>
      <c r="U13" s="256" t="str">
        <f>IF($D13="","",VLOOKUP($D13,'[1]m glavni turnir žrebna lista'!$A$7:$R$38,2))</f>
        <v/>
      </c>
      <c r="V13" s="283">
        <v>7</v>
      </c>
      <c r="W13" s="283" t="str">
        <f>UPPER(IF($D19="","",VLOOKUP($D19,'[1]m glavni turnir žrebna lista'!$A$7:$R$38,3)))</f>
        <v/>
      </c>
      <c r="X13" s="283" t="str">
        <f>PROPER(IF($D19="","",VLOOKUP($D19,'[1]m glavni turnir žrebna lista'!$A$7:$R$38,4)))</f>
        <v/>
      </c>
      <c r="Y13" s="284" t="str">
        <f t="shared" si="0"/>
        <v/>
      </c>
      <c r="Z13" s="284" t="str">
        <f>IF(Y13="","",IF(AND($Q$63=1,U20=U19),30,IF(AND($Q$63=2,U20=U19),15,IF(AND($Q$63=3,U20=U19),10,""))))</f>
        <v/>
      </c>
      <c r="AA13" s="284" t="str">
        <f>IF(Z13="","",IF(AND($Q$63=1,U20=U18,U20=U19),60,IF(AND($Q$63=2,U20=U18,U20=U19),30,IF(AND($Q$63=3,U20=U18,U20=U19),20,""))))</f>
        <v/>
      </c>
      <c r="AB13" s="284" t="str">
        <f>IF(AA13="","",IF(AND($Q$63=1,U20=U19,U19=U18,U18=$U$14),120,IF(AND($Q$63=2,U20=U19,U19=U18,U18=$U$14),60,IF(AND($Q$63=3,U20=U19,U19=U18,U18=$U$14),40,""))))</f>
        <v/>
      </c>
      <c r="AC13" s="284" t="str">
        <f>IF(AB13="","",IF(AND($Q$63=1,$U$19=$U$20,$U$20=$U$18,$U$18=$U$14,$U$22=$U$14),120,IF(AND($Q$63=2,$U$19=$U$20,$U$20=$U$18,$U$18=$U$14,$U$22=$U$14),60,IF(AND($Q$63=3,$U$19=$U$20,$U$20=$U$18,$U$18=$U$14,$U$22=$U$14),40,""))))</f>
        <v/>
      </c>
      <c r="AD13" s="284" t="str">
        <f>IF(AC13="","",IF(AND($Q$63=1,$U$19=$U$20,$U$20=$U$18,$U$18=$U$14,$U$22=$U$14,$U$38=$U$22),120,IF(AND($Q$63=2,$U$19=$U$20,$U$20=$U$18,$U$18=$U$14,$U$22=$U$14,$U$38=$U$22),60,IF(AND($Q$63=3,$U$19=$U$20,$U$20=$U$18,$U$18=$U$14,$U$22=$U$14,$U$38=$U$22),40,""))))</f>
        <v/>
      </c>
      <c r="AE13" s="312">
        <f t="shared" si="1"/>
        <v>0</v>
      </c>
      <c r="AF13" s="262"/>
      <c r="AG13" s="313"/>
      <c r="AH13" s="313"/>
      <c r="AI13" s="313"/>
      <c r="AJ13" s="313"/>
    </row>
    <row r="14" spans="1:36" s="309" customFormat="1" ht="9.6" customHeight="1" x14ac:dyDescent="0.2">
      <c r="A14" s="314"/>
      <c r="B14" s="315"/>
      <c r="C14" s="315"/>
      <c r="D14" s="331"/>
      <c r="E14" s="302"/>
      <c r="F14" s="302"/>
      <c r="G14" s="341"/>
      <c r="H14" s="342"/>
      <c r="I14" s="332"/>
      <c r="J14" s="302"/>
      <c r="K14" s="303"/>
      <c r="L14" s="318" t="s">
        <v>28</v>
      </c>
      <c r="M14" s="333" t="s">
        <v>246</v>
      </c>
      <c r="N14" s="320" t="str">
        <f>UPPER(IF(OR(M14="a",M14="as"),L10,IF(OR(M14="b",M14="bs"),L18,)))</f>
        <v>ŠTRUKELJ TOMAŽ</v>
      </c>
      <c r="O14" s="334">
        <f>IF(OR(M14="a",M14="as"),M10,IF(OR(M14="b",M14="bs"),M18,))</f>
        <v>0</v>
      </c>
      <c r="P14" s="306"/>
      <c r="Q14" s="307"/>
      <c r="R14" s="308"/>
      <c r="T14" s="322" t="str">
        <f>'[1]glavni sodniki'!P28</f>
        <v xml:space="preserve"> </v>
      </c>
      <c r="U14" s="256" t="str">
        <f>IF(OR(M14="a",M14="as"),$U$10,IF(OR(M14="b",M14="bs"),U18,""))</f>
        <v/>
      </c>
      <c r="V14" s="283">
        <v>8</v>
      </c>
      <c r="W14" s="337" t="str">
        <f>UPPER(IF($D21="","",VLOOKUP($D21,'[1]m glavni turnir žrebna lista'!$A$7:$R$38,3)))</f>
        <v/>
      </c>
      <c r="X14" s="337" t="str">
        <f>PROPER(IF($D21="","",VLOOKUP($D21,'[1]m glavni turnir žrebna lista'!$A$7:$R$38,4)))</f>
        <v/>
      </c>
      <c r="Y14" s="324" t="str">
        <f t="shared" si="0"/>
        <v/>
      </c>
      <c r="Z14" s="324" t="str">
        <f>IF(Y14="","",IF(AND($Q$63=1,U21=U20),30,IF(AND($Q$63=2,U21=U20),15,IF(AND($Q$63=3,U21=U20),10,""))))</f>
        <v/>
      </c>
      <c r="AA14" s="324" t="str">
        <f>IF(Z14="","",IF(AND($Q$63=1,U20=U18,U21=U20),60,IF(AND($Q$63=2,U20=U18,U21=U20),30,IF(AND($Q$63=3,U20=U18,U21=U20),20,""))))</f>
        <v/>
      </c>
      <c r="AB14" s="324" t="str">
        <f>IF(AA14="","",IF(AND($Q$63=1,U21=U20,U20=U18,U18=$U$14),120,IF(AND($Q$63=2,U21=U20,U20=U18,U18=$U$14),60,IF(AND($Q$63=3,U21=U20,U20=U18,U18=$U$14),40,""))))</f>
        <v/>
      </c>
      <c r="AC14" s="324" t="str">
        <f>IF(AB14="","",IF(AND($Q$63=1,$U$21=$U$20,$U$20=$U$18,$U$18=$U$14,$U$22=$U$14),120,IF(AND($Q$63=2,$U$21=$U$20,$U$20=$U$18,$U$18=$U$14,$U$22=$U$14),60,IF(AND($Q$63=3,$U$21=$U$20,$U$20=$U$18,$U$18=$U$14,$U$22=$U$14),40,""))))</f>
        <v/>
      </c>
      <c r="AD14" s="324" t="str">
        <f>IF(AC14="","",IF(AND($Q$63=1,$U$21=$U$20,$U$20=$U$18,$U$18=$U$14,$U$22=$U$14,$U$38=$U$22),120,IF(AND($Q$63=2,$U$21=$U$20,$U$20=$U$18,$U$18=$U$14,$U$22=$U$14,$U$38=$U$22),60,IF(AND($Q$63=3,$U$21=$U$20,$U$20=$U$18,$U$18=$U$14,$U$22=$U$14,$U$38=$U$22),40,""))))</f>
        <v/>
      </c>
      <c r="AE14" s="325">
        <f t="shared" si="1"/>
        <v>0</v>
      </c>
      <c r="AF14" s="262"/>
      <c r="AG14" s="313"/>
      <c r="AH14" s="313"/>
      <c r="AI14" s="313"/>
      <c r="AJ14" s="313"/>
    </row>
    <row r="15" spans="1:36" s="309" customFormat="1" ht="9.6" customHeight="1" x14ac:dyDescent="0.2">
      <c r="A15" s="314">
        <v>5</v>
      </c>
      <c r="B15" s="326" t="str">
        <f>IF($D15="","",VLOOKUP($D15,'[1]m glavni turnir žrebna lista'!$A$7:$R$38,17))</f>
        <v/>
      </c>
      <c r="C15" s="326" t="str">
        <f>IF($D15="","",VLOOKUP($D15,'[1]m glavni turnir žrebna lista'!$A$7:$R$38,2))</f>
        <v/>
      </c>
      <c r="D15" s="300"/>
      <c r="E15" s="327" t="str">
        <f>UPPER(IF($D15="","",VLOOKUP($D15,'[1]m glavni turnir žrebna lista'!$A$7:$R$38,3)))</f>
        <v/>
      </c>
      <c r="F15" s="327" t="str">
        <f>PROPER(IF($D15="","",VLOOKUP($D15,'[1]m glavni turnir žrebna lista'!$A$7:$R$38,4)))</f>
        <v/>
      </c>
      <c r="G15" s="327"/>
      <c r="H15" s="327" t="str">
        <f>IF($D15="","",VLOOKUP($D15,'[1]m glavni turnir žrebna lista'!$A$7:$R$38,5))</f>
        <v/>
      </c>
      <c r="I15" s="301" t="str">
        <f>IF($D15="","",VLOOKUP($D15,'[1]m glavni turnir žrebna lista'!$A$7:$R$38,14))</f>
        <v/>
      </c>
      <c r="J15" s="302"/>
      <c r="K15" s="303"/>
      <c r="L15" s="302"/>
      <c r="M15" s="339"/>
      <c r="N15" s="329"/>
      <c r="O15" s="343"/>
      <c r="P15" s="304"/>
      <c r="Q15" s="305"/>
      <c r="R15" s="308"/>
      <c r="T15" s="322" t="str">
        <f>'[1]glavni sodniki'!P29</f>
        <v xml:space="preserve"> </v>
      </c>
      <c r="U15" s="256" t="str">
        <f>IF($D15="","",VLOOKUP($D15,'[1]m glavni turnir žrebna lista'!$A$7:$R$38,2))</f>
        <v/>
      </c>
      <c r="V15" s="283">
        <v>9</v>
      </c>
      <c r="W15" s="283" t="str">
        <f>UPPER(IF($D23="","",VLOOKUP($D23,'[1]m glavni turnir žrebna lista'!$A$7:$R$38,3)))</f>
        <v/>
      </c>
      <c r="X15" s="283" t="str">
        <f>PROPER(IF($D23="","",VLOOKUP($D23,'[1]m glavni turnir žrebna lista'!$A$7:$R$38,4)))</f>
        <v/>
      </c>
      <c r="Y15" s="284" t="str">
        <f t="shared" si="0"/>
        <v/>
      </c>
      <c r="Z15" s="284" t="str">
        <f>IF(Y15="","",IF(AND($Q$63=1,U24=U23),30,IF(AND($Q$63=2,U24=U23),15,IF(AND($Q$63=3,U24=U23),10,""))))</f>
        <v/>
      </c>
      <c r="AA15" s="284" t="str">
        <f>IF(Z15="","",IF(AND($Q$63=1,U26=U24,U24=U23),60,IF(AND($Q$63=2,U26=U24,U24=U23),30,IF(AND($Q$63=3,U26=U24,U24=U23),20,""))))</f>
        <v/>
      </c>
      <c r="AB15" s="284" t="str">
        <f>IF(AA15="","",IF(AND($Q$63=1,U23=U24,U24=U26,U26=U30),120,IF(AND($Q$63=2,U23=U24,U24=U26,U26=U30),60,IF(AND($Q$63=3,U23=U24,U24=U26,U26=U30),40,""))))</f>
        <v/>
      </c>
      <c r="AC15" s="284" t="str">
        <f>IF(AB15="","",IF(AND($Q$63=1,$U$23=$U$24,$U$24=$U$26,$U$26=$U$30,$U$30=$U$22),120,IF(AND($Q$63=2,$U$23=$U$24,$U$24=$U$26,$U$26=$U$30,$U$30=$U$22),60,IF(AND($Q$63=3,$U$23=$U$24,$U$24=$U$26,$U$26=$U$30,$U$30=$U$22),40,""))))</f>
        <v/>
      </c>
      <c r="AD15" s="284" t="str">
        <f>IF(AC15="","",IF(AND($Q$63=1,$U$23=$U$24,$U$24=$U$26,$U$26=$U$30,$U$30=$U$22,$U$38=$U$22),120,IF(AND($Q$63=2,$U$23=$U$24,$U$24=$U$26,$U$26=$U$30,$U$30=$U$22,$U$38=$U$22),60,IF(AND($Q$63=3,$U$23=$U$24,$U$24=$U$26,$U$26=$U$30,$U$30=$U$22,$U$38=$U$22),40,""))))</f>
        <v/>
      </c>
      <c r="AE15" s="312">
        <f t="shared" si="1"/>
        <v>0</v>
      </c>
      <c r="AF15" s="262"/>
      <c r="AG15" s="313"/>
      <c r="AH15" s="313"/>
      <c r="AI15" s="313"/>
      <c r="AJ15" s="313"/>
    </row>
    <row r="16" spans="1:36" s="309" customFormat="1" ht="9.6" customHeight="1" thickBot="1" x14ac:dyDescent="0.25">
      <c r="A16" s="314"/>
      <c r="B16" s="315"/>
      <c r="C16" s="315"/>
      <c r="D16" s="331"/>
      <c r="E16" s="316"/>
      <c r="F16" s="316"/>
      <c r="G16" s="317"/>
      <c r="H16" s="318" t="s">
        <v>28</v>
      </c>
      <c r="I16" s="319"/>
      <c r="J16" s="327"/>
      <c r="K16" s="321">
        <f>IF(OR(I16="a",I16="as"),I15,IF(OR(I16="b",I16="bs"),I17,))</f>
        <v>0</v>
      </c>
      <c r="L16" s="302"/>
      <c r="M16" s="339"/>
      <c r="N16" s="304"/>
      <c r="O16" s="343"/>
      <c r="P16" s="304"/>
      <c r="Q16" s="305"/>
      <c r="R16" s="308"/>
      <c r="T16" s="344" t="str">
        <f>'[1]glavni sodniki'!P30</f>
        <v>Brez sodnika</v>
      </c>
      <c r="U16" s="256" t="str">
        <f>IF(OR(I16="a",I16="as"),C15,IF(OR(I16="b",I16="bs"),C17,""))</f>
        <v/>
      </c>
      <c r="V16" s="283">
        <v>10</v>
      </c>
      <c r="W16" s="337" t="str">
        <f>UPPER(IF($D25="","",VLOOKUP($D25,'[1]m glavni turnir žrebna lista'!$A$7:$R$38,3)))</f>
        <v/>
      </c>
      <c r="X16" s="337" t="str">
        <f>PROPER(IF($D25="","",VLOOKUP($D25,'[1]m glavni turnir žrebna lista'!$A$7:$R$38,4)))</f>
        <v/>
      </c>
      <c r="Y16" s="324" t="str">
        <f t="shared" si="0"/>
        <v/>
      </c>
      <c r="Z16" s="324" t="str">
        <f>IF(Y16="","",IF(AND($Q$63=1,U25=U24),30,IF(AND($Q$63=2,U25=U24),15,IF(AND($Q$63=3,U25=U24),10,""))))</f>
        <v/>
      </c>
      <c r="AA16" s="324" t="str">
        <f>IF(Z16="","",IF(AND($Q$63=1,U26=U25,U25=U24),60,IF(AND($Q$63=2,U26=U25,U25=U24),30,IF(AND($Q$63=3,U26=U25,U25=U24),20,""))))</f>
        <v/>
      </c>
      <c r="AB16" s="324" t="str">
        <f>IF(AA16="","",IF(AND($Q$63=1,U24=U25,U25=U26,U26=U30),120,IF(AND($Q$63=2,U24=U25,U25=U26,U26=U30),60,IF(AND($Q$63=3,U24=U25,U25=U26,U26=U30),40,""))))</f>
        <v/>
      </c>
      <c r="AC16" s="324" t="str">
        <f>IF(AB16="","",IF(AND($Q$63=1,$U$25=$U$24,$U$24=$U$26,$U$26=$U$30,$U$30=$U$22),120,IF(AND($Q$63=2,$U$25=$U$24,$U$24=$U$26,$U$26=$U$30,$U$30=$U$22),60,IF(AND($Q$63=3,$U$25=$U$24,$U$24=$U$26,$U$26=$U$30,$U$30=$U$22),40,""))))</f>
        <v/>
      </c>
      <c r="AD16" s="324" t="str">
        <f>IF(AC16="","",IF(AND($Q$63=1,$U$25=$U$24,$U$24=$U$26,$U$26=$U$30,$U$30=$U$22,$U$38=$U$22),120,IF(AND($Q$63=2,$U$25=$U$24,$U$24=$U$26,$U$26=$U$30,$U$30=$U$22,$U$38=$U$22),60,IF(AND($Q$63=3,$U$25=$U$24,$U$24=$U$26,$U$26=$U$30,$U$30=$U$22,$U$38=$U$22),40,""))))</f>
        <v/>
      </c>
      <c r="AE16" s="325">
        <f t="shared" si="1"/>
        <v>0</v>
      </c>
      <c r="AF16" s="262"/>
      <c r="AG16" s="313"/>
      <c r="AH16" s="313"/>
      <c r="AI16" s="313"/>
      <c r="AJ16" s="313"/>
    </row>
    <row r="17" spans="1:36" s="309" customFormat="1" ht="9.6" customHeight="1" x14ac:dyDescent="0.2">
      <c r="A17" s="314">
        <v>6</v>
      </c>
      <c r="B17" s="326" t="str">
        <f>IF($D17="","",VLOOKUP($D17,'[1]m glavni turnir žrebna lista'!$A$7:$R$38,17))</f>
        <v/>
      </c>
      <c r="C17" s="326" t="str">
        <f>IF($D17="","",VLOOKUP($D17,'[1]m glavni turnir žrebna lista'!$A$7:$R$38,2))</f>
        <v/>
      </c>
      <c r="D17" s="300"/>
      <c r="E17" s="327" t="str">
        <f>UPPER(IF($D17="","",VLOOKUP($D17,'[1]m glavni turnir žrebna lista'!$A$7:$R$38,3)))</f>
        <v/>
      </c>
      <c r="F17" s="327" t="str">
        <f>PROPER(IF($D17="","",VLOOKUP($D17,'[1]m glavni turnir žrebna lista'!$A$7:$R$38,4)))</f>
        <v/>
      </c>
      <c r="G17" s="327"/>
      <c r="H17" s="327" t="str">
        <f>IF($D17="","",VLOOKUP($D17,'[1]m glavni turnir žrebna lista'!$A$7:$R$38,5))</f>
        <v/>
      </c>
      <c r="I17" s="328" t="str">
        <f>IF($D17="","",VLOOKUP($D17,'[1]m glavni turnir žrebna lista'!$A$7:$R$38,14))</f>
        <v/>
      </c>
      <c r="J17" s="329"/>
      <c r="K17" s="330"/>
      <c r="L17" s="302"/>
      <c r="M17" s="339"/>
      <c r="N17" s="304"/>
      <c r="O17" s="343"/>
      <c r="P17" s="304"/>
      <c r="Q17" s="305"/>
      <c r="R17" s="308"/>
      <c r="U17" s="256" t="str">
        <f>IF($D17="","",VLOOKUP($D17,'[1]m glavni turnir žrebna lista'!$A$7:$R$38,2))</f>
        <v/>
      </c>
      <c r="V17" s="283">
        <v>11</v>
      </c>
      <c r="W17" s="283" t="str">
        <f>UPPER(IF($D27="","",VLOOKUP($D27,'[1]m glavni turnir žrebna lista'!$A$7:$R$38,3)))</f>
        <v/>
      </c>
      <c r="X17" s="283" t="str">
        <f>PROPER(IF($D27="","",VLOOKUP($D27,'[1]m glavni turnir žrebna lista'!$A$7:$R$38,4)))</f>
        <v/>
      </c>
      <c r="Y17" s="284" t="str">
        <f t="shared" si="0"/>
        <v/>
      </c>
      <c r="Z17" s="284" t="str">
        <f>IF(Y17="","",IF(AND($Q$63=1,U28=U27),30,IF(AND($Q$63=2,U28=U27),15,IF(AND($Q$63=3,U28=U27),10,""))))</f>
        <v/>
      </c>
      <c r="AA17" s="284" t="str">
        <f>IF(Z17="","",IF(AND($Q$63=1,U27=U26,U26=U28),60,IF(AND($Q$63=2,U27=U26,U26=U28),30,IF(AND($Q$63=3,U27=U26,U26=U28),20,""))))</f>
        <v/>
      </c>
      <c r="AB17" s="284" t="str">
        <f>IF(AA17="","",IF(AND($Q$63=1,U28=U27,U26=U27,U28=U30),120,IF(AND($Q$63=2,U28=U27,U26=U27,U28=U30),60,IF(AND($Q$63=3,U28=U26,U26=U27,U28=U30),40,""))))</f>
        <v/>
      </c>
      <c r="AC17" s="284" t="str">
        <f>IF(AB17="","",IF(AND($Q$63=1,$U$27=$U$28,$U$28=$U$26,$U$26=$U$30,$U$30=$U$22),120,IF(AND($Q$63=2,$U$27=$U$28,$U$28=$U$26,$U$26=$U$30,$U$30=$U$22),60,IF(AND($Q$63=3,$U$27=$U$28,$U$28=$U$26,$U$26=$U$30,$U$30=$U$22),40,""))))</f>
        <v/>
      </c>
      <c r="AD17" s="284" t="str">
        <f>IF(AC17="","",IF(AND($Q$63=1,$U$27=$U$28,$U$28=$U$26,$U$26=$U$30,$U$30=$U$22,$U$38=$U$22),120,IF(AND($Q$63=2,$U$27=$U$28,$U$28=$U$26,$U$26=$U$30,$U$30=$U$22,$U$38=$U$22),60,IF(AND($Q$63=3,$U$27=$U$28,$U$28=$U$26,$U$26=$U$30,$U$30=$U$22,$U$38=$U$22),40,""))))</f>
        <v/>
      </c>
      <c r="AE17" s="312">
        <f t="shared" si="1"/>
        <v>0</v>
      </c>
      <c r="AF17" s="262"/>
      <c r="AG17" s="313"/>
      <c r="AH17" s="313"/>
      <c r="AI17" s="313"/>
      <c r="AJ17" s="313"/>
    </row>
    <row r="18" spans="1:36" s="309" customFormat="1" ht="9.6" customHeight="1" x14ac:dyDescent="0.2">
      <c r="A18" s="314"/>
      <c r="B18" s="315"/>
      <c r="C18" s="315"/>
      <c r="D18" s="331"/>
      <c r="E18" s="316"/>
      <c r="F18" s="316"/>
      <c r="G18" s="317"/>
      <c r="H18" s="302"/>
      <c r="I18" s="332"/>
      <c r="J18" s="318" t="s">
        <v>28</v>
      </c>
      <c r="K18" s="333"/>
      <c r="L18" s="320" t="str">
        <f>UPPER(IF(OR(K18="a",K18="as"),J16,IF(OR(K18="b",K18="bs"),J20,)))</f>
        <v/>
      </c>
      <c r="M18" s="345">
        <f>IF(OR(K18="a",K18="as"),K16,IF(OR(K18="b",K18="bs"),K20,))</f>
        <v>0</v>
      </c>
      <c r="N18" s="304"/>
      <c r="O18" s="343"/>
      <c r="P18" s="304"/>
      <c r="Q18" s="305"/>
      <c r="R18" s="308"/>
      <c r="U18" s="256" t="str">
        <f>IF(OR(K18="a",K18="as"),U16,IF(OR(K18="b",K18="bs"),U20,""))</f>
        <v/>
      </c>
      <c r="V18" s="283">
        <v>12</v>
      </c>
      <c r="W18" s="337" t="str">
        <f>UPPER(IF($D29="","",VLOOKUP($D29,'[1]m glavni turnir žrebna lista'!$A$7:$R$38,3)))</f>
        <v/>
      </c>
      <c r="X18" s="337" t="str">
        <f>PROPER(IF($D29="","",VLOOKUP($D29,'[1]m glavni turnir žrebna lista'!$A$7:$R$38,4)))</f>
        <v/>
      </c>
      <c r="Y18" s="324" t="str">
        <f t="shared" si="0"/>
        <v/>
      </c>
      <c r="Z18" s="324" t="str">
        <f>IF(Y18="","",IF(AND($Q$63=1,U29=U28),30,IF(AND($Q$63=2,U29=U28),15,IF(AND($Q$63=3,U29=U28),10,""))))</f>
        <v/>
      </c>
      <c r="AA18" s="324" t="str">
        <f>IF(Z18="","",IF(AND($Q$63=1,U28=U26,U28=U29),60,IF(AND($Q$63=2,U28=U26,U26=U29),30,IF(AND($Q$63=3,U28=U26,U26=U29),20,""))))</f>
        <v/>
      </c>
      <c r="AB18" s="324" t="str">
        <f>IF(AA18="","",IF(AND($Q$63=1,U29=U28,U26=U28,U29=U30),120,IF(AND($Q$63=2,U29=U28,U26=U28,U29=U30),60,IF(AND($Q$63=3,U29=U26,U26=U28,U29=U30),40,""))))</f>
        <v/>
      </c>
      <c r="AC18" s="324" t="str">
        <f>IF(AB18="","",IF(AND($Q$63=1,$U$29=$U$28,$U$28=$U$26,$U$26=$U$30,$U$30=$U$22),120,IF(AND($Q$63=2,$U$29=$U$28,$U$28=$U$26,$U$26=$U$30,$U$30=$U$22),60,IF(AND($Q$63=3,$U$29=$U$28,$U$28=$U$26,$U$26=$U$30,$U$30=$U$22),40,""))))</f>
        <v/>
      </c>
      <c r="AD18" s="324" t="str">
        <f>IF(AC18="","",IF(AND($Q$63=1,$U$29=$U$28,$U$28=$U$26,$U$26=$U$30,$U$30=$U$22,$U$38=$U$22),120,IF(AND($Q$63=2,$U$29=$U$28,$U$28=$U$26,$U$26=$U$30,$U$30=$U$22,$U$38=$U$22),60,IF(AND($Q$63=3,$U$29=$U$28,$U$28=$U$26,$U$26=$U$30,$U$30=$U$22,$U$38=$U$22),40,""))))</f>
        <v/>
      </c>
      <c r="AE18" s="325">
        <f t="shared" si="1"/>
        <v>0</v>
      </c>
      <c r="AF18" s="262"/>
      <c r="AG18" s="313"/>
      <c r="AH18" s="313"/>
      <c r="AI18" s="313"/>
      <c r="AJ18" s="313"/>
    </row>
    <row r="19" spans="1:36" s="309" customFormat="1" ht="9.6" customHeight="1" x14ac:dyDescent="0.2">
      <c r="A19" s="314">
        <v>7</v>
      </c>
      <c r="B19" s="326" t="str">
        <f>IF($D19="","",VLOOKUP($D19,'[1]m glavni turnir žrebna lista'!$A$7:$R$38,17))</f>
        <v/>
      </c>
      <c r="C19" s="326" t="str">
        <f>IF($D19="","",VLOOKUP($D19,'[1]m glavni turnir žrebna lista'!$A$7:$R$38,2))</f>
        <v/>
      </c>
      <c r="D19" s="300"/>
      <c r="E19" s="327" t="str">
        <f>UPPER(IF($D19="","",VLOOKUP($D19,'[1]m glavni turnir žrebna lista'!$A$7:$R$38,3)))</f>
        <v/>
      </c>
      <c r="F19" s="327" t="str">
        <f>PROPER(IF($D19="","",VLOOKUP($D19,'[1]m glavni turnir žrebna lista'!$A$7:$R$38,4)))</f>
        <v/>
      </c>
      <c r="G19" s="327"/>
      <c r="H19" s="327" t="str">
        <f>IF($D19="","",VLOOKUP($D19,'[1]m glavni turnir žrebna lista'!$A$7:$R$38,5))</f>
        <v/>
      </c>
      <c r="I19" s="301" t="str">
        <f>IF($D19="","",VLOOKUP($D19,'[1]m glavni turnir žrebna lista'!$A$7:$R$38,14))</f>
        <v/>
      </c>
      <c r="J19" s="302"/>
      <c r="K19" s="338"/>
      <c r="L19" s="329"/>
      <c r="M19" s="336"/>
      <c r="N19" s="304"/>
      <c r="O19" s="343"/>
      <c r="P19" s="304"/>
      <c r="Q19" s="305"/>
      <c r="R19" s="308"/>
      <c r="U19" s="256" t="str">
        <f>IF($D19="","",VLOOKUP($D19,'[1]m glavni turnir žrebna lista'!$A$7:$R$38,2))</f>
        <v/>
      </c>
      <c r="V19" s="283">
        <v>13</v>
      </c>
      <c r="W19" s="283" t="str">
        <f>UPPER(IF($D31="","",VLOOKUP($D31,'[1]m glavni turnir žrebna lista'!$A$7:$R$38,3)))</f>
        <v/>
      </c>
      <c r="X19" s="283" t="str">
        <f>PROPER(IF($D31="","",VLOOKUP($D31,'[1]m glavni turnir žrebna lista'!$A$7:$R$38,4)))</f>
        <v/>
      </c>
      <c r="Y19" s="284" t="str">
        <f t="shared" si="0"/>
        <v/>
      </c>
      <c r="Z19" s="284" t="str">
        <f>IF(Y19="","",IF(AND($Q$63=1,U32=U31),30,IF(AND($Q$63=2,U32=U31),15,IF(AND($Q$63=3,U32=U31),10,""))))</f>
        <v/>
      </c>
      <c r="AA19" s="284" t="str">
        <f>IF(Z19="","",IF(AND($Q$63=1,U34=U32,U32=U31),60,IF(AND($Q$63=2,U34=U32,U32=U31),30,IF(AND($Q$63=3,U34=U32,U32=U31),20,""))))</f>
        <v/>
      </c>
      <c r="AB19" s="284" t="str">
        <f>IF(AA19="","",IF(AND($Q$63=1,U31=U32,U32=U34,U30=U34),120,IF(AND($Q$63=2,U31=U32,U32=U34,U30=U34),60,IF(AND($Q$63=3,U31=U32,U32=U34,U30=U34),40,""))))</f>
        <v/>
      </c>
      <c r="AC19" s="284" t="str">
        <f>IF(AB19="","",IF(AND($Q$63=1,$U$31=$U$32,$U$32=$U$34,$U$34=$U$30,$U$30=$U$22),120,IF(AND($Q$63=2,$U$31=$U$32,$U$32=$U$34,$U$34=$U$30,$U$30=$U$22),60,IF(AND($Q$63=3,$U$31=$U$32,$U$32=$U$34,$U$34=$U$30,$U$30=$U$22),40,""))))</f>
        <v/>
      </c>
      <c r="AD19" s="284" t="str">
        <f>IF(AC19="","",IF(AND($Q$63=1,$U$31=$U$32,$U$32=$U$34,$U$34=$U$30,$U$30=$U$22,$U$38=$U$22),120,IF(AND($Q$63=2,$U$31=$U$32,$U$32=$U$34,$U$34=$U$30,$U$30=$U$22,$U$38=$U$22),60,IF(AND($Q$63=3,$U$31=$U$32,$U$32=$U$34,$U$34=$U$30,$U$30=$U$22,$U$38=$U$22),40,""))))</f>
        <v/>
      </c>
      <c r="AE19" s="312">
        <f t="shared" si="1"/>
        <v>0</v>
      </c>
      <c r="AF19" s="262"/>
      <c r="AG19" s="313"/>
      <c r="AH19" s="313"/>
      <c r="AI19" s="313"/>
      <c r="AJ19" s="313"/>
    </row>
    <row r="20" spans="1:36" s="309" customFormat="1" ht="9.6" customHeight="1" x14ac:dyDescent="0.2">
      <c r="A20" s="314"/>
      <c r="B20" s="315"/>
      <c r="C20" s="315"/>
      <c r="D20" s="315"/>
      <c r="E20" s="316"/>
      <c r="F20" s="316"/>
      <c r="G20" s="317"/>
      <c r="H20" s="318" t="s">
        <v>28</v>
      </c>
      <c r="I20" s="319"/>
      <c r="J20" s="320"/>
      <c r="K20" s="346">
        <f>IF(OR(I20="a",I20="as"),I19,IF(OR(I20="b",I20="bs"),I21,))</f>
        <v>0</v>
      </c>
      <c r="L20" s="302"/>
      <c r="M20" s="336"/>
      <c r="N20" s="304"/>
      <c r="O20" s="343"/>
      <c r="P20" s="304"/>
      <c r="Q20" s="305"/>
      <c r="R20" s="308"/>
      <c r="U20" s="256" t="str">
        <f>IF(OR(I20="a",I20="as"),C19,IF(OR(I20="b",I20="bs"),C21,""))</f>
        <v/>
      </c>
      <c r="V20" s="283">
        <v>14</v>
      </c>
      <c r="W20" s="337" t="str">
        <f>UPPER(IF($D33="","",VLOOKUP($D33,'[1]m glavni turnir žrebna lista'!$A$7:$R$38,3)))</f>
        <v/>
      </c>
      <c r="X20" s="337" t="str">
        <f>PROPER(IF($D33="","",VLOOKUP($D33,'[1]m glavni turnir žrebna lista'!$A$7:$R$38,4)))</f>
        <v/>
      </c>
      <c r="Y20" s="324" t="str">
        <f t="shared" si="0"/>
        <v/>
      </c>
      <c r="Z20" s="324" t="str">
        <f>IF(Y20="","",IF(AND($Q$63=1,U33=U32),30,IF(AND($Q$63=2,U33=U32),15,IF(AND($Q$63=3,U33=U32),10,""))))</f>
        <v/>
      </c>
      <c r="AA20" s="324" t="str">
        <f>IF(Z20="","",IF(AND($Q$63=1,U34=U33,U33=U32),60,IF(AND($Q$63=2,U34=U33,U33=U32),30,IF(AND($Q$63=3,U34=U33,U33=U32),20,""))))</f>
        <v/>
      </c>
      <c r="AB20" s="324" t="str">
        <f>IF(AA20="","",IF(AND($Q$63=1,U32=U33,U33=U30,U30=U34),120,IF(AND($Q$63=2,U32=U33,U33=U30,U30=U34),60,IF(AND($Q$63=3,U32=U33,U33=U30,U30=U34),40,""))))</f>
        <v/>
      </c>
      <c r="AC20" s="324" t="str">
        <f>IF(AB20="","",IF(AND($Q$63=1,$U$33=$U$32,$U$32=$U$34,$U$34=$U$30,$U$30=$U$22),120,IF(AND($Q$63=2,$U$33=$U$32,$U$32=$U$34,$U$34=$U$30,$U$30=$U$22),60,IF(AND($Q$63=3,$U$33=$U$32,$U$32=$U$34,$U$34=$U$30,$U$30=$U$22),40,""))))</f>
        <v/>
      </c>
      <c r="AD20" s="324" t="str">
        <f>IF(AC20="","",IF(AND($Q$63=1,$U$33=$U$32,$U$32=$U$34,$U$34=$U$30,$U$30=$U$22,$U$38=$U$22),120,IF(AND($Q$63=2,$U$33=$U$32,$U$32=$U$34,$U$34=$U$30,$U$30=$U$22,$U$38=$U$22),60,IF(AND($Q$63=3,$U$33=$U$32,$U$32=$U$34,$U$34=$U$30,$U$30=$U$22,$U$38=$U$22),40,""))))</f>
        <v/>
      </c>
      <c r="AE20" s="325">
        <f t="shared" si="1"/>
        <v>0</v>
      </c>
      <c r="AF20" s="262"/>
      <c r="AG20" s="313"/>
      <c r="AH20" s="313"/>
      <c r="AI20" s="313"/>
      <c r="AJ20" s="313"/>
    </row>
    <row r="21" spans="1:36" s="309" customFormat="1" ht="9.6" customHeight="1" x14ac:dyDescent="0.2">
      <c r="A21" s="298">
        <v>8</v>
      </c>
      <c r="B21" s="299" t="str">
        <f>IF($D21="","",VLOOKUP($D21,'[1]m glavni turnir žrebna lista'!$A$7:$R$38,17))</f>
        <v/>
      </c>
      <c r="C21" s="299" t="str">
        <f>IF($D21="","",VLOOKUP($D21,'[1]m glavni turnir žrebna lista'!$A$7:$R$38,2))</f>
        <v/>
      </c>
      <c r="D21" s="300"/>
      <c r="E21" s="299" t="str">
        <f>UPPER(IF($D21="","",VLOOKUP($D21,'[1]m glavni turnir žrebna lista'!$A$7:$R$38,3)))</f>
        <v/>
      </c>
      <c r="F21" s="299" t="str">
        <f>PROPER(IF($D21="","",VLOOKUP($D21,'[1]m glavni turnir žrebna lista'!$A$7:$R$38,4)))</f>
        <v/>
      </c>
      <c r="G21" s="299"/>
      <c r="H21" s="299" t="str">
        <f>IF($D21="","",VLOOKUP($D21,'[1]m glavni turnir žrebna lista'!$A$7:$R$38,5))</f>
        <v/>
      </c>
      <c r="I21" s="328" t="str">
        <f>IF($D21="","",VLOOKUP($D21,'[1]m glavni turnir žrebna lista'!$A$7:$R$38,14))</f>
        <v/>
      </c>
      <c r="J21" s="329"/>
      <c r="K21" s="303"/>
      <c r="L21" s="302"/>
      <c r="M21" s="336"/>
      <c r="N21" s="304"/>
      <c r="O21" s="343"/>
      <c r="P21" s="304"/>
      <c r="Q21" s="305"/>
      <c r="R21" s="308"/>
      <c r="U21" s="256" t="str">
        <f>IF($D21="","",VLOOKUP($D21,'[1]m glavni turnir žrebna lista'!$A$7:$R$38,2))</f>
        <v/>
      </c>
      <c r="V21" s="283">
        <v>15</v>
      </c>
      <c r="W21" s="283" t="str">
        <f>UPPER(IF($D35="","",VLOOKUP($D35,'[1]m glavni turnir žrebna lista'!$A$7:$R$38,3)))</f>
        <v/>
      </c>
      <c r="X21" s="283" t="str">
        <f>PROPER(IF($D35="","",VLOOKUP($D35,'[1]m glavni turnir žrebna lista'!$A$7:$R$38,4)))</f>
        <v/>
      </c>
      <c r="Y21" s="284" t="str">
        <f t="shared" si="0"/>
        <v/>
      </c>
      <c r="Z21" s="284" t="str">
        <f>IF(Y21="","",IF(AND($Q$63=1,U36=U35),30,IF(AND($Q$63=2,U36=U35),15,IF(AND($Q$63=3,U36=U35),10,""))))</f>
        <v/>
      </c>
      <c r="AA21" s="284" t="str">
        <f>IF(Z21="","",IF(AND($Q$63=1,U35=U34,U34=U36),60,IF(AND($Q$63=2,U35=U34,U34=U36),30,IF(AND($Q$63=3,U35=U34,U34=U36),20,""))))</f>
        <v/>
      </c>
      <c r="AB21" s="284" t="str">
        <f>IF(AA21="","",IF(AND($Q$63=1,U30=U34,U34=U35,U35=U36),120,IF(AND($Q$63=2,U30=U34,U34=U35,U35=U36),60,IF(AND($Q$63=3,U30=U34,U34=U35,U35=U36),40,""))))</f>
        <v/>
      </c>
      <c r="AC21" s="284" t="str">
        <f>IF(AB21="","",IF(AND($Q$63=1,$U$35=$U$36,$U$36=$U$34,$U$34=$U$30,$U$30=$U$22),120,IF(AND($Q$63=2,$U$35=$U$36,$U$36=$U$34,$U$34=$U$30,$U$30=$U$22),60,IF(AND($Q$63=3,$U$35=$U$36,$U$36=$U$34,$U$34=$U$30,$U$30=$U$22),40,""))))</f>
        <v/>
      </c>
      <c r="AD21" s="284" t="str">
        <f>IF(AC21="","",IF(AND($Q$63=1,$U$35=$U$36,$U$36=$U$34,$U$34=$U$30,$U$30=$U$22,$U$38=$U$22),120,IF(AND($Q$63=2,$U$35=$U$36,$U$36=$U$34,$U$34=$U$30,$U$30=$U$22,$U$38=$U$22),60,IF(AND($Q$63=3,$U$35=$U$36,$U$36=$U$34,$U$34=$U$30,$U$30=$U$22,$U$38=$U$22),40,""))))</f>
        <v/>
      </c>
      <c r="AE21" s="312">
        <f t="shared" si="1"/>
        <v>0</v>
      </c>
      <c r="AF21" s="262"/>
      <c r="AG21" s="313"/>
      <c r="AH21" s="313"/>
      <c r="AI21" s="313"/>
      <c r="AJ21" s="313"/>
    </row>
    <row r="22" spans="1:36" s="309" customFormat="1" ht="9.6" customHeight="1" x14ac:dyDescent="0.2">
      <c r="A22" s="314"/>
      <c r="B22" s="315"/>
      <c r="C22" s="315"/>
      <c r="D22" s="315"/>
      <c r="E22" s="342"/>
      <c r="F22" s="342"/>
      <c r="G22" s="347"/>
      <c r="H22" s="342"/>
      <c r="I22" s="332"/>
      <c r="J22" s="302"/>
      <c r="K22" s="303"/>
      <c r="L22" s="302"/>
      <c r="M22" s="336"/>
      <c r="N22" s="318" t="s">
        <v>28</v>
      </c>
      <c r="O22" s="333" t="s">
        <v>246</v>
      </c>
      <c r="P22" s="320" t="str">
        <f>UPPER(IF(OR(O22="a",O22="as"),N14,IF(OR(O22="b",O22="bs"),N30,)))</f>
        <v>ŠTRUKELJ TOMAŽ</v>
      </c>
      <c r="Q22" s="348">
        <f>IF(OR(O22="a",O22="as"),O14,IF(OR(O22="b",O22="bs"),O30,))</f>
        <v>0</v>
      </c>
      <c r="R22" s="308"/>
      <c r="U22" s="256" t="str">
        <f>IF(OR(O22="a",O22="as"),$U$14,IF(OR(O22="b",O22="bs"),U30,""))</f>
        <v/>
      </c>
      <c r="V22" s="283">
        <v>16</v>
      </c>
      <c r="W22" s="337" t="str">
        <f>UPPER(IF($D37="","",VLOOKUP($D37,'[1]m glavni turnir žrebna lista'!$A$7:$R$38,3)))</f>
        <v/>
      </c>
      <c r="X22" s="337" t="str">
        <f>PROPER(IF($D37="","",VLOOKUP($D37,'[1]m glavni turnir žrebna lista'!$A$7:$R$38,4)))</f>
        <v/>
      </c>
      <c r="Y22" s="324" t="str">
        <f t="shared" si="0"/>
        <v/>
      </c>
      <c r="Z22" s="324" t="str">
        <f>IF(Y22="","",IF(AND($Q$63=1,U37=U36),30,IF(AND($Q$63=2,U37=U36),15,IF(AND($Q$63=3,U37=U36),10,""))))</f>
        <v/>
      </c>
      <c r="AA22" s="324" t="str">
        <f>IF(Z22="","",IF(AND($Q$63=1,U36=U34,U34=U37),60,IF(AND($Q$63=2,U36=U34,U34=U37),30,IF(AND($Q$63=3,U36=U34,U34=U37),20,""))))</f>
        <v/>
      </c>
      <c r="AB22" s="324" t="str">
        <f>IF(AA22="","",IF(AND($Q$63=1,U30=U34,U34=U36,U36=U37),120,IF(AND($Q$63=2,U30=U34,U34=U36,U36=U37),60,IF(AND($Q$63=3,U30=U34,U34=U36,U36=U37),40,""))))</f>
        <v/>
      </c>
      <c r="AC22" s="324" t="str">
        <f>IF(AB22="","",IF(AND($Q$63=1,$U$37=$U$36,$U$36=$U$34,$U$34=$U$30,$U$30=$U$22),120,IF(AND($Q$63=2,$U$37=$U$36,$U$36=$U$34,$U$34=$U$30,$U$30=$U$22),60,IF(AND($Q$63=3,$U$37=$U$36,$U$36=$U$34,$U$34=$U$30,$U$30=$U$22),40,""))))</f>
        <v/>
      </c>
      <c r="AD22" s="324" t="str">
        <f>IF(AC22="","",IF(AND($Q$63=1,$U$37=$U$36,$U$36=$U$34,$U$34=$U$30,$U$30=$U$22,$U$38=$U$22),120,IF(AND($Q$63=2,$U$37=$U$36,$U$36=$U$34,$U$34=$U$30,$U$30=$U$22,$U$38=$U$22),60,IF(AND($Q$63=3,$U$37=$U$36,$U$36=$U$34,$U$34=$U$30,$U$30=$U$22,$U$38=$U$22),40,""))))</f>
        <v/>
      </c>
      <c r="AE22" s="325">
        <f t="shared" si="1"/>
        <v>0</v>
      </c>
      <c r="AF22" s="262"/>
      <c r="AG22" s="313"/>
      <c r="AH22" s="313"/>
      <c r="AI22" s="313"/>
      <c r="AJ22" s="313"/>
    </row>
    <row r="23" spans="1:36" s="309" customFormat="1" ht="9.6" customHeight="1" x14ac:dyDescent="0.2">
      <c r="A23" s="298">
        <v>9</v>
      </c>
      <c r="B23" s="299" t="str">
        <f>IF($D23="","",VLOOKUP($D23,'[1]m glavni turnir žrebna lista'!$A$7:$R$38,17))</f>
        <v/>
      </c>
      <c r="C23" s="299" t="str">
        <f>IF($D23="","",VLOOKUP($D23,'[1]m glavni turnir žrebna lista'!$A$7:$R$38,2))</f>
        <v/>
      </c>
      <c r="D23" s="300"/>
      <c r="E23" s="299" t="s">
        <v>157</v>
      </c>
      <c r="F23" s="299" t="s">
        <v>207</v>
      </c>
      <c r="G23" s="299"/>
      <c r="H23" s="299" t="str">
        <f>IF($D23="","",VLOOKUP($D23,'[1]m glavni turnir žrebna lista'!$A$7:$R$38,5))</f>
        <v/>
      </c>
      <c r="I23" s="301" t="str">
        <f>IF($D23="","",VLOOKUP($D23,'[1]m glavni turnir žrebna lista'!$A$7:$R$38,14))</f>
        <v/>
      </c>
      <c r="J23" s="302"/>
      <c r="K23" s="303"/>
      <c r="L23" s="302"/>
      <c r="M23" s="336"/>
      <c r="N23" s="304"/>
      <c r="O23" s="343"/>
      <c r="P23" s="329" t="s">
        <v>261</v>
      </c>
      <c r="Q23" s="343"/>
      <c r="R23" s="308"/>
      <c r="U23" s="256" t="str">
        <f>IF($D23="","",VLOOKUP($D23,'[1]m glavni turnir žrebna lista'!$A$7:$R$38,2))</f>
        <v/>
      </c>
      <c r="V23" s="283">
        <v>17</v>
      </c>
      <c r="W23" s="283" t="str">
        <f>UPPER(IF($D39="","",VLOOKUP($D39,'[1]m glavni turnir žrebna lista'!$A$7:$R$38,3)))</f>
        <v/>
      </c>
      <c r="X23" s="283" t="str">
        <f>PROPER(IF($D39="","",VLOOKUP($D39,'[1]m glavni turnir žrebna lista'!$A$7:$R$38,4)))</f>
        <v/>
      </c>
      <c r="Y23" s="284" t="str">
        <f t="shared" si="0"/>
        <v/>
      </c>
      <c r="Z23" s="284" t="str">
        <f>IF(Y23="","",IF(AND($Q$63=1,U40=U39),30,IF(AND($Q$63=2,U40=U39),15,IF(AND($Q$63=3,U40=U39),10,""))))</f>
        <v/>
      </c>
      <c r="AA23" s="284" t="str">
        <f>IF(Z23="","",IF(AND($Q$63=1,U39=U40,U40=U42),60,IF(AND($Q$63=2,U39=U40,U40=U42),30,IF(AND($Q$63=3,U39=U40,U40=U42),20,""))))</f>
        <v/>
      </c>
      <c r="AB23" s="284" t="str">
        <f>IF(AA23="","",IF(AND($Q$63=1,U46=U42,U42=U40,U40=U39),120,IF(AND($Q$63=2,U46=U42,U42=U40,U40=U39),60,IF(AND($Q$63=3,U46=U42,U42=U40,U40=U39),40,""))))</f>
        <v/>
      </c>
      <c r="AC23" s="284" t="str">
        <f>IF(AB23="","",IF(AND($Q$63=1,$U$39=$U$40,$U$40=$U$42,$U$42=$U$46,$U$46=$U$54),120,IF(AND($Q$63=2,$U$39=$U$40,$U$40=$U$42,$U$42=$U$46,$U$46=$U$54),60,IF(AND($Q$63=3,$U$39=$U$40,$U$40=$U$42,$U$42=$U$46,$U$46=$U$54),40,""))))</f>
        <v/>
      </c>
      <c r="AD23" s="284" t="str">
        <f>IF(AC23="","",IF(AND($Q$63=1,$U$39=$U$40,$U$40=$U$42,$U$42=$U$46,$U$46=$U$54,$U$38=$U$54),120,IF(AND($Q$63=2,$U$39=$U$40,$U$40=$U$42,$U$42=$U$46,$U$46=$U$54,$U$38=$U$54),60,IF(AND($Q$63=3,$U$39=$U$40,$U$40=$U$42,$U$42=$U$46,$U$46=$U$54,$U$38=$U$54),40,""))))</f>
        <v/>
      </c>
      <c r="AE23" s="312">
        <f t="shared" si="1"/>
        <v>0</v>
      </c>
      <c r="AF23" s="262"/>
      <c r="AG23" s="313"/>
      <c r="AH23" s="313"/>
      <c r="AI23" s="313"/>
      <c r="AJ23" s="313"/>
    </row>
    <row r="24" spans="1:36" s="309" customFormat="1" ht="9.6" customHeight="1" x14ac:dyDescent="0.2">
      <c r="A24" s="314"/>
      <c r="B24" s="315"/>
      <c r="C24" s="315"/>
      <c r="D24" s="315"/>
      <c r="E24" s="316"/>
      <c r="F24" s="316"/>
      <c r="G24" s="317"/>
      <c r="H24" s="318" t="s">
        <v>28</v>
      </c>
      <c r="I24" s="319"/>
      <c r="J24" s="320" t="str">
        <f>UPPER(IF(OR(I24="a",I24="as"),E23,IF(OR(I24="b",I24="bs"),E25,)))</f>
        <v/>
      </c>
      <c r="K24" s="321">
        <f>IF(OR(I24="a",I24="as"),I23,IF(OR(I24="b",I24="bs"),I25,))</f>
        <v>0</v>
      </c>
      <c r="L24" s="302"/>
      <c r="M24" s="336"/>
      <c r="N24" s="304"/>
      <c r="O24" s="343"/>
      <c r="P24" s="304"/>
      <c r="Q24" s="343"/>
      <c r="R24" s="308"/>
      <c r="U24" s="256" t="str">
        <f>IF(OR(I24="a",I24="as"),C23,IF(OR(I24="b",I24="bs"),C25,""))</f>
        <v/>
      </c>
      <c r="V24" s="283">
        <v>18</v>
      </c>
      <c r="W24" s="337" t="str">
        <f>UPPER(IF($D41="","",VLOOKUP($D41,'[1]m glavni turnir žrebna lista'!$A$7:$R$38,3)))</f>
        <v/>
      </c>
      <c r="X24" s="337" t="str">
        <f>PROPER(IF($D41="","",VLOOKUP($D41,'[1]m glavni turnir žrebna lista'!$A$7:$R$38,4)))</f>
        <v/>
      </c>
      <c r="Y24" s="324" t="str">
        <f t="shared" si="0"/>
        <v/>
      </c>
      <c r="Z24" s="324" t="str">
        <f>IF(Y24="","",IF(AND($Q$63=1,U41=U40),30,IF(AND($Q$63=2,U41=U40),15,IF(AND($Q$63=3,U41=U40),10,""))))</f>
        <v/>
      </c>
      <c r="AA24" s="324" t="str">
        <f>IF(Z24="","",IF(AND($Q$63=1,U40=U41,U41=U42),60,IF(AND($Q$63=2,U40=U41,U41=U42),30,IF(AND($Q$63=3,U40=U41,U41=U42),20,""))))</f>
        <v/>
      </c>
      <c r="AB24" s="324" t="str">
        <f>IF(AA24="","",IF(AND($Q$63=1,U46=U42,U42=U40,U40=U41),120,IF(AND($Q$63=2,U46=U42,U42=U40,U40=U41),60,IF(AND($Q$63=3,U46=U42,U42=U40,U41=U40),40,""))))</f>
        <v/>
      </c>
      <c r="AC24" s="324" t="str">
        <f>IF(AB24="","",IF(AND($Q$63=1,$U$41=$U$40,$U$40=$U$42,$U$42=$U$46,$U$46=$U$54),120,IF(AND($Q$63=2,$U$41=$U$40,$U$40=$U$42,$U$42=$U$46,$U$46=$U$54),60,IF(AND($Q$63=3,$U$41=$U$40,$U$40=$U$42,$U$42=$U$46,$U$46=$U$54),40,""))))</f>
        <v/>
      </c>
      <c r="AD24" s="324" t="str">
        <f>IF(AC24="","",IF(AND($Q$63=1,$U$41=$U$40,$U$40=$U$42,$U$42=$U$46,$U$46=$U$54,$U$38=$U$54),120,IF(AND($Q$63=2,$U$41=$U$40,$U$40=$U$42,$U$42=$U$46,$U$46=$U$54,$U$38=$U$54),60,IF(AND($Q$63=3,$U$41=$U$40,$U$40=$U$42,$U$42=$U$46,$U$46=$U$54,$U$38=$U$54),40,""))))</f>
        <v/>
      </c>
      <c r="AE24" s="325">
        <f t="shared" si="1"/>
        <v>0</v>
      </c>
      <c r="AF24" s="262"/>
      <c r="AG24" s="313"/>
      <c r="AH24" s="313"/>
      <c r="AI24" s="313"/>
      <c r="AJ24" s="313"/>
    </row>
    <row r="25" spans="1:36" s="309" customFormat="1" ht="9.6" customHeight="1" x14ac:dyDescent="0.2">
      <c r="A25" s="314">
        <v>10</v>
      </c>
      <c r="B25" s="326" t="str">
        <f>IF($D25="","",VLOOKUP($D25,'[1]m glavni turnir žrebna lista'!$A$7:$R$38,17))</f>
        <v/>
      </c>
      <c r="C25" s="326" t="str">
        <f>IF($D25="","",VLOOKUP($D25,'[1]m glavni turnir žrebna lista'!$A$7:$R$38,2))</f>
        <v/>
      </c>
      <c r="D25" s="300"/>
      <c r="E25" s="327" t="str">
        <f>UPPER(IF($D25="","",VLOOKUP($D25,'[1]m glavni turnir žrebna lista'!$A$7:$R$38,3)))</f>
        <v/>
      </c>
      <c r="F25" s="327" t="str">
        <f>PROPER(IF($D25="","",VLOOKUP($D25,'[1]m glavni turnir žrebna lista'!$A$7:$R$38,4)))</f>
        <v/>
      </c>
      <c r="G25" s="327"/>
      <c r="H25" s="327" t="str">
        <f>IF($D25="","",VLOOKUP($D25,'[1]m glavni turnir žrebna lista'!$A$7:$R$38,5))</f>
        <v/>
      </c>
      <c r="I25" s="328" t="str">
        <f>IF($D25="","",VLOOKUP($D25,'[1]m glavni turnir žrebna lista'!$A$7:$R$38,14))</f>
        <v/>
      </c>
      <c r="J25" s="329"/>
      <c r="K25" s="330"/>
      <c r="L25" s="302"/>
      <c r="M25" s="336"/>
      <c r="N25" s="304"/>
      <c r="O25" s="343"/>
      <c r="P25" s="304"/>
      <c r="Q25" s="343"/>
      <c r="R25" s="308"/>
      <c r="U25" s="256" t="str">
        <f>IF($D25="","",VLOOKUP($D25,'[1]m glavni turnir žrebna lista'!$A$7:$R$38,2))</f>
        <v/>
      </c>
      <c r="V25" s="283">
        <v>19</v>
      </c>
      <c r="W25" s="283" t="str">
        <f>UPPER(IF($D43="","",VLOOKUP($D43,'[1]m glavni turnir žrebna lista'!$A$7:$R$38,3)))</f>
        <v/>
      </c>
      <c r="X25" s="283" t="str">
        <f>PROPER(IF($D43="","",VLOOKUP($D43,'[1]m glavni turnir žrebna lista'!$A$7:$R$38,4)))</f>
        <v/>
      </c>
      <c r="Y25" s="284" t="str">
        <f t="shared" si="0"/>
        <v/>
      </c>
      <c r="Z25" s="284" t="str">
        <f>IF(Y25="","",IF(AND($Q$63=1,U44=U43),30,IF(AND($Q$63=2,U44=U43),15,IF(AND($Q$63=3,U44=U43),10,""))))</f>
        <v/>
      </c>
      <c r="AA25" s="284" t="str">
        <f>IF(Z25="","",IF(AND($Q$63=1,U44=U42,U44=U43),60,IF(AND($Q$63=2,U42=U44,U44=U43),30,IF(AND($Q$63=3,U42=U44,U44=U43),20,""))))</f>
        <v/>
      </c>
      <c r="AB25" s="284" t="str">
        <f>IF(AA25="","",IF(AND($Q$63=1,U46=U42,U42=U44,U44=U43),120,IF(AND($Q$63=2,U46=U42,U42=U44,U44=U43),60,IF(AND($Q$63=3,U46=U42,U42=U44,U44=U43),40,""))))</f>
        <v/>
      </c>
      <c r="AC25" s="284" t="str">
        <f>IF(AB25="","",IF(AND($Q$63=1,$U$43=$U$44,$U$44=$U$42,$U$42=$U$46,$U$46=$U$54),120,IF(AND($Q$63=2,$U$43=$U$44,$U$44=$U$42,$U$42=$U$46,$U$46=$U$54),60,IF(AND($Q$63=3,$U$43=$U$44,$U$44=$U$42,$U$42=$U$46,$U$46=$U$54),40,""))))</f>
        <v/>
      </c>
      <c r="AD25" s="284" t="str">
        <f>IF(AC25="","",IF(AND($Q$63=1,$U$43=$U$44,$U$44=$U$42,$U$42=$U$46,$U$46=$U$54,$U$38=$U$54),120,IF(AND($Q$63=2,$U$43=$U$44,$U$44=$U$42,$U$42=$U$46,$U$46=$U$54,$U$38=$U$54),60,IF(AND($Q$63=3,$U$43=$U$44,$U$44=$U$42,$U$42=$U$46,$U$46=$U$54,$U$38=$U$54),40,""))))</f>
        <v/>
      </c>
      <c r="AE25" s="312">
        <f t="shared" si="1"/>
        <v>0</v>
      </c>
      <c r="AF25" s="262"/>
      <c r="AG25" s="313"/>
      <c r="AH25" s="313"/>
      <c r="AI25" s="313"/>
      <c r="AJ25" s="313"/>
    </row>
    <row r="26" spans="1:36" s="309" customFormat="1" ht="9.6" customHeight="1" x14ac:dyDescent="0.2">
      <c r="A26" s="314"/>
      <c r="B26" s="315"/>
      <c r="C26" s="315"/>
      <c r="D26" s="331"/>
      <c r="E26" s="316"/>
      <c r="F26" s="316"/>
      <c r="G26" s="317"/>
      <c r="H26" s="316"/>
      <c r="I26" s="332"/>
      <c r="J26" s="318" t="s">
        <v>28</v>
      </c>
      <c r="K26" s="333"/>
      <c r="L26" s="320" t="s">
        <v>90</v>
      </c>
      <c r="M26" s="334">
        <f>IF(OR(K26="a",K26="as"),K24,IF(OR(K26="b",K26="bs"),K28,))</f>
        <v>0</v>
      </c>
      <c r="N26" s="304"/>
      <c r="O26" s="343"/>
      <c r="P26" s="304"/>
      <c r="Q26" s="343"/>
      <c r="R26" s="308"/>
      <c r="U26" s="256" t="str">
        <f>IF(OR(K26="a",K26="as"),U24,IF(OR(K26="b",K26="bs"),U28,""))</f>
        <v/>
      </c>
      <c r="V26" s="283">
        <v>20</v>
      </c>
      <c r="W26" s="337" t="str">
        <f>UPPER(IF($D45="","",VLOOKUP($D45,'[1]m glavni turnir žrebna lista'!$A$7:$R$38,3)))</f>
        <v/>
      </c>
      <c r="X26" s="337" t="str">
        <f>PROPER(IF($D45="","",VLOOKUP($D45,'[1]m glavni turnir žrebna lista'!$A$7:$R$38,4)))</f>
        <v/>
      </c>
      <c r="Y26" s="324" t="str">
        <f t="shared" si="0"/>
        <v/>
      </c>
      <c r="Z26" s="324" t="str">
        <f>IF(Y26="","",IF(AND($Q$63=1,U45=U44),30,IF(AND($Q$63=2,U45=U44),15,IF(AND($Q$63=3,U45=U44),10,""))))</f>
        <v/>
      </c>
      <c r="AA26" s="324" t="str">
        <f>IF(Z26="","",IF(AND($Q$63=1,U45=U42,U45=U44),60,IF(AND($Q$63=2,U42=U45,U45=U44),30,IF(AND($Q$63=3,U42=U45,U45=U44),20,""))))</f>
        <v/>
      </c>
      <c r="AB26" s="324" t="str">
        <f>IF(AA26="","",IF(AND($Q$63=1,U46=U42,U42=U44,U45=U44),120,IF(AND($Q$63=2,U46=U42,U42=U44,U45=U44),60,IF(AND($Q$63=3,U46=U42,U42=U44,U45=U44),40,""))))</f>
        <v/>
      </c>
      <c r="AC26" s="324" t="str">
        <f>IF(AB26="","",IF(AND($Q$63=1,$U$45=$U$44,$U$44=$U$42,$U$42=$U$46,$U$46=$U$54),120,IF(AND($Q$63=2,$U$45=$U$44,$U$44=$U$42,$U$42=$U$46,$U$46=$U$54),60,IF(AND($Q$63=3,$U$45=$U$44,$U$44=$U$42,$U$42=$U$46,$U$46=$U$54),40,""))))</f>
        <v/>
      </c>
      <c r="AD26" s="324" t="str">
        <f>IF(AC26="","",IF(AND($Q$63=1,$U$45=$U$44,$U$44=$U$42,$U$42=$U$46,$U$46=$U$54,$U$38=$U$54),120,IF(AND($Q$63=2,$U$45=$U$44,$U$44=$U$42,$U$42=$U$46,$U$46=$U$54,$U$38=$U$54),60,IF(AND($Q$63=3,$U$45=$U$44,$U$44=$U$42,$U$42=$U$46,$U$46=$U$54,$U$38=$U$54),40,""))))</f>
        <v/>
      </c>
      <c r="AE26" s="325">
        <f t="shared" si="1"/>
        <v>0</v>
      </c>
      <c r="AF26" s="262"/>
      <c r="AG26" s="313"/>
      <c r="AH26" s="313"/>
      <c r="AI26" s="313"/>
      <c r="AJ26" s="313"/>
    </row>
    <row r="27" spans="1:36" s="309" customFormat="1" ht="9.6" customHeight="1" x14ac:dyDescent="0.2">
      <c r="A27" s="314">
        <v>11</v>
      </c>
      <c r="B27" s="326" t="str">
        <f>IF($D27="","",VLOOKUP($D27,'[1]m glavni turnir žrebna lista'!$A$7:$R$38,17))</f>
        <v/>
      </c>
      <c r="C27" s="326" t="str">
        <f>IF($D27="","",VLOOKUP($D27,'[1]m glavni turnir žrebna lista'!$A$7:$R$38,2))</f>
        <v/>
      </c>
      <c r="D27" s="300"/>
      <c r="E27" s="327" t="str">
        <f>UPPER(IF($D27="","",VLOOKUP($D27,'[1]m glavni turnir žrebna lista'!$A$7:$R$38,3)))</f>
        <v/>
      </c>
      <c r="F27" s="327" t="str">
        <f>PROPER(IF($D27="","",VLOOKUP($D27,'[1]m glavni turnir žrebna lista'!$A$7:$R$38,4)))</f>
        <v/>
      </c>
      <c r="G27" s="327"/>
      <c r="H27" s="327" t="str">
        <f>IF($D27="","",VLOOKUP($D27,'[1]m glavni turnir žrebna lista'!$A$7:$R$38,5))</f>
        <v/>
      </c>
      <c r="I27" s="301" t="str">
        <f>IF($D27="","",VLOOKUP($D27,'[1]m glavni turnir žrebna lista'!$A$7:$R$38,14))</f>
        <v/>
      </c>
      <c r="J27" s="302"/>
      <c r="K27" s="338"/>
      <c r="L27" s="329"/>
      <c r="M27" s="339"/>
      <c r="N27" s="304"/>
      <c r="O27" s="343"/>
      <c r="P27" s="304"/>
      <c r="Q27" s="343"/>
      <c r="R27" s="308"/>
      <c r="U27" s="256" t="str">
        <f>IF($D27="","",VLOOKUP($D27,'[1]m glavni turnir žrebna lista'!$A$7:$R$38,2))</f>
        <v/>
      </c>
      <c r="V27" s="283">
        <v>21</v>
      </c>
      <c r="W27" s="283" t="str">
        <f>UPPER(IF($D47="","",VLOOKUP($D47,'[1]m glavni turnir žrebna lista'!$A$7:$R$38,3)))</f>
        <v/>
      </c>
      <c r="X27" s="283" t="str">
        <f>PROPER(IF($D47="","",VLOOKUP($D47,'[1]m glavni turnir žrebna lista'!$A$7:$R$38,4)))</f>
        <v/>
      </c>
      <c r="Y27" s="284" t="str">
        <f t="shared" si="0"/>
        <v/>
      </c>
      <c r="Z27" s="284" t="str">
        <f>IF(Y27="","",IF(AND($Q$63=1,U48=U47),30,IF(AND($Q$63=2,U48=U47),15,IF(AND($Q$63=3,U48=U47),10,""))))</f>
        <v/>
      </c>
      <c r="AA27" s="284" t="str">
        <f>IF(Z27="","",IF(AND($Q$63=1,U50=U48,U48=U47),60,IF(AND($Q$63=2,U50=U48,U48=U47),30,IF(AND($Q$63=3,U50=U48,U48=U47),20,""))))</f>
        <v/>
      </c>
      <c r="AB27" s="284" t="str">
        <f>IF(AA27="","",IF(AND($Q$63=1,U46=U50,U50=U48,U48=U47),120,IF(AND($Q$63=2,U46=U50,U50=U48,U48=U47),60,IF(AND($Q$63=3,U46=U50,U50=U48,U48=U47),40,""))))</f>
        <v/>
      </c>
      <c r="AC27" s="284" t="str">
        <f>IF(AB27="","",IF(AND($Q$63=1,$U$47=$U$48,$U$48=$U$50,$U$50=$U$46,$U$46=$U$54),120,IF(AND($Q$63=2,$U$47=$U$48,$U$48=$U$50,$U$50=$U$46,$U$46=$U$54),60,IF(AND($Q$63=3,$U$47=$U$48,$U$48=$U$50,$U$50=$U$46,$U$46=$U$54),40,""))))</f>
        <v/>
      </c>
      <c r="AD27" s="284" t="str">
        <f>IF(AC27="","",IF(AND($Q$63=1,$U$47=$U$48,$U$48=$U$50,$U$50=$U$46,$U$46=$U$54,$U$38=$U$54),120,IF(AND($Q$63=2,$U$47=$U$48,$U$48=$U$50,$U$50=$U$46,$U$46=$U$54,$U$38=$U$54),60,IF(AND($Q$63=3,$U$47=$U$48,$U$48=$U$50,$U$50=$U$46,$U$46=$U$54,$U$38=$U$54),40,""))))</f>
        <v/>
      </c>
      <c r="AE27" s="312">
        <f t="shared" si="1"/>
        <v>0</v>
      </c>
      <c r="AF27" s="262"/>
      <c r="AG27" s="313"/>
      <c r="AH27" s="313"/>
      <c r="AI27" s="313"/>
      <c r="AJ27" s="313"/>
    </row>
    <row r="28" spans="1:36" s="309" customFormat="1" ht="9.6" customHeight="1" x14ac:dyDescent="0.2">
      <c r="A28" s="349"/>
      <c r="B28" s="315"/>
      <c r="C28" s="315"/>
      <c r="D28" s="331"/>
      <c r="E28" s="316"/>
      <c r="F28" s="316"/>
      <c r="G28" s="317"/>
      <c r="H28" s="318" t="s">
        <v>28</v>
      </c>
      <c r="I28" s="319"/>
      <c r="J28" s="320" t="str">
        <f>UPPER(IF(OR(I28="a",I28="as"),E27,IF(OR(I28="b",I28="bs"),E29,)))</f>
        <v/>
      </c>
      <c r="K28" s="340">
        <f>IF(OR(I28="a",I28="as"),I27,IF(OR(I28="b",I28="bs"),I29,))</f>
        <v>0</v>
      </c>
      <c r="L28" s="302"/>
      <c r="M28" s="339"/>
      <c r="N28" s="304"/>
      <c r="O28" s="343"/>
      <c r="P28" s="304"/>
      <c r="Q28" s="343"/>
      <c r="R28" s="308"/>
      <c r="U28" s="256" t="str">
        <f>IF(OR(I28="a",I28="as"),C27,IF(OR(I28="b",I28="bs"),C29,""))</f>
        <v/>
      </c>
      <c r="V28" s="283">
        <v>22</v>
      </c>
      <c r="W28" s="337" t="str">
        <f>UPPER(IF($D49="","",VLOOKUP($D49,'[1]m glavni turnir žrebna lista'!$A$7:$R$38,3)))</f>
        <v/>
      </c>
      <c r="X28" s="337" t="str">
        <f>PROPER(IF($D49="","",VLOOKUP($D49,'[1]m glavni turnir žrebna lista'!$A$7:$R$38,4)))</f>
        <v/>
      </c>
      <c r="Y28" s="324" t="str">
        <f t="shared" si="0"/>
        <v/>
      </c>
      <c r="Z28" s="324" t="str">
        <f>IF(Y28="","",IF(AND($Q$63=1,U49=U48),30,IF(AND($Q$63=2,U49=U48),15,IF(AND($Q$63=3,U49=U48),10,""))))</f>
        <v/>
      </c>
      <c r="AA28" s="324" t="str">
        <f>IF(Z28="","",IF(AND($Q$63=1,U50=U49,U49=U48),60,IF(AND($Q$63=2,U50=U49,U49=U48),30,IF(AND($Q$63=3,U50=U49,U49=U48),20,""))))</f>
        <v/>
      </c>
      <c r="AB28" s="324" t="str">
        <f>IF(AA28="","",IF(AND($Q$63=1,U46=U50,U50=U48,U49=U48),120,IF(AND($Q$63=2,U46=U50,U50=U48,U48=U49),60,IF(AND($Q$63=3,U46=U50,U50=U48,U49=U48),40,""))))</f>
        <v/>
      </c>
      <c r="AC28" s="324" t="str">
        <f>IF(AB28="","",IF(AND($Q$63=1,$U$49=$U$48,$U$48=$U$50,$U$50=$U$46,$U$46=$U$54),120,IF(AND($Q$63=2,$U$49=$U$48,$U$48=$U$50,$U$50=$U$46,$U$46=$U$54),60,IF(AND($Q$63=3,$U$49=$U$48,$U$48=$U$50,$U$50=$U$46,$U$46=$U$54),40,""))))</f>
        <v/>
      </c>
      <c r="AD28" s="324" t="str">
        <f>IF(AC28="","",IF(AND($Q$63=1,$U$49=$U$48,$U$48=$U$50,$U$50=$U$46,$U$46=$U$54,$U$38=$U$54),120,IF(AND($Q$63=2,$U$49=$U$48,$U$48=$U$50,$U$50=$U$46,$U$46=$U$54,$U$38=$U$54),60,IF(AND($Q$63=3,$U$49=$U$48,$U$48=$U$50,$U$50=$U$46,$U$46=$U$54,$U$38=$U$54),40,""))))</f>
        <v/>
      </c>
      <c r="AE28" s="325">
        <f t="shared" si="1"/>
        <v>0</v>
      </c>
      <c r="AF28" s="262"/>
      <c r="AG28" s="313"/>
      <c r="AH28" s="313"/>
      <c r="AI28" s="313"/>
      <c r="AJ28" s="313"/>
    </row>
    <row r="29" spans="1:36" s="309" customFormat="1" ht="9.6" customHeight="1" x14ac:dyDescent="0.2">
      <c r="A29" s="314">
        <v>12</v>
      </c>
      <c r="B29" s="326" t="str">
        <f>IF($D29="","",VLOOKUP($D29,'[1]m glavni turnir žrebna lista'!$A$7:$R$38,17))</f>
        <v/>
      </c>
      <c r="C29" s="326" t="str">
        <f>IF($D29="","",VLOOKUP($D29,'[1]m glavni turnir žrebna lista'!$A$7:$R$38,2))</f>
        <v/>
      </c>
      <c r="D29" s="300"/>
      <c r="E29" s="327" t="str">
        <f>UPPER(IF($D29="","",VLOOKUP($D29,'[1]m glavni turnir žrebna lista'!$A$7:$R$38,3)))</f>
        <v/>
      </c>
      <c r="F29" s="327" t="str">
        <f>PROPER(IF($D29="","",VLOOKUP($D29,'[1]m glavni turnir žrebna lista'!$A$7:$R$38,4)))</f>
        <v/>
      </c>
      <c r="G29" s="327"/>
      <c r="H29" s="327" t="str">
        <f>IF($D29="","",VLOOKUP($D29,'[1]m glavni turnir žrebna lista'!$A$7:$R$38,5))</f>
        <v/>
      </c>
      <c r="I29" s="328" t="str">
        <f>IF($D29="","",VLOOKUP($D29,'[1]m glavni turnir žrebna lista'!$A$7:$R$38,14))</f>
        <v/>
      </c>
      <c r="J29" s="329"/>
      <c r="K29" s="303">
        <f>IF(OR(I29="a",I29="as"),I28,IF(OR(I29="b",I29="bs"),I30,))</f>
        <v>0</v>
      </c>
      <c r="L29" s="302"/>
      <c r="M29" s="339"/>
      <c r="N29" s="304"/>
      <c r="O29" s="343"/>
      <c r="P29" s="304"/>
      <c r="Q29" s="343"/>
      <c r="R29" s="308"/>
      <c r="U29" s="256" t="str">
        <f>IF($D29="","",VLOOKUP($D29,'[1]m glavni turnir žrebna lista'!$A$7:$R$38,2))</f>
        <v/>
      </c>
      <c r="V29" s="283">
        <v>23</v>
      </c>
      <c r="W29" s="283" t="str">
        <f>UPPER(IF($D51="","",VLOOKUP($D51,'[1]m glavni turnir žrebna lista'!$A$7:$R$38,3)))</f>
        <v/>
      </c>
      <c r="X29" s="283" t="str">
        <f>PROPER(IF($D51="","",VLOOKUP($D51,'[1]m glavni turnir žrebna lista'!$A$7:$R$38,4)))</f>
        <v/>
      </c>
      <c r="Y29" s="284" t="str">
        <f t="shared" si="0"/>
        <v/>
      </c>
      <c r="Z29" s="284" t="str">
        <f>IF(Y29="","",IF(AND($Q$63=1,U52=U51),30,IF(AND($Q$63=2,U52=U51),15,IF(AND($Q$63=3,U52=U51),10,""))))</f>
        <v/>
      </c>
      <c r="AA29" s="284" t="str">
        <f>IF(Z29="","",IF(AND($Q$63=1,U51=U50,U50=U52),60,IF(AND($Q$63=2,U51=U50,U50=U52),30,IF(AND($Q$63=3,U51=U50,U50=U52),20,""))))</f>
        <v/>
      </c>
      <c r="AB29" s="284" t="str">
        <f>IF(AA29="","",IF(AND($Q$63=1,U46=U50,U50=U52,U52=U51),120,IF(AND($Q$63=2,U46=U50,U50=U52,U52=U51),60,IF(AND($Q$63=3,U46=U50,U50=U52,U52=U51),40,""))))</f>
        <v/>
      </c>
      <c r="AC29" s="284" t="str">
        <f>IF(AB29="","",IF(AND($Q$63=1,$U$51=$U$52,$U$52=$U$50,$U$50=$U$46,$U$46=$U$54),120,IF(AND($Q$63=2,$U$51=$U$52,$U$52=$U$50,$U$50=$U$46,$U$46=$U$54),60,IF(AND($Q$63=3,$U$51=$U$52,$U$52=$U$50,$U$50=$U$46,$U$46=$U$54),40,""))))</f>
        <v/>
      </c>
      <c r="AD29" s="284" t="str">
        <f>IF(AC29="","",IF(AND($Q$63=1,$U$51=$U$52,$U$52=$U$50,$U$50=$U$46,$U$46=$U$54,$U$38=$U$54),120,IF(AND($Q$63=2,$U$51=$U$52,$U$52=$U$50,$U$50=$U$46,$U$46=$U$54,$U$38=$U$54),60,IF(AND($Q$63=3,$U$51=$U$52,$U$52=$U$50,$U$50=$U$46,$U$46=$U$54,$U$38=$U$54),40,""))))</f>
        <v/>
      </c>
      <c r="AE29" s="312">
        <f t="shared" si="1"/>
        <v>0</v>
      </c>
      <c r="AF29" s="262"/>
      <c r="AG29" s="313"/>
      <c r="AH29" s="313"/>
      <c r="AI29" s="313"/>
      <c r="AJ29" s="313"/>
    </row>
    <row r="30" spans="1:36" s="309" customFormat="1" ht="9.6" customHeight="1" x14ac:dyDescent="0.2">
      <c r="A30" s="314"/>
      <c r="B30" s="315"/>
      <c r="C30" s="315"/>
      <c r="D30" s="331"/>
      <c r="E30" s="302"/>
      <c r="F30" s="302"/>
      <c r="G30" s="341"/>
      <c r="H30" s="342"/>
      <c r="I30" s="332"/>
      <c r="J30" s="302"/>
      <c r="K30" s="303"/>
      <c r="L30" s="318" t="s">
        <v>28</v>
      </c>
      <c r="M30" s="333" t="s">
        <v>246</v>
      </c>
      <c r="N30" s="320" t="str">
        <f>UPPER(IF(OR(M30="a",M30="as"),L26,IF(OR(M30="b",M30="bs"),L34,)))</f>
        <v>MIKLAVČIČ BOJAN</v>
      </c>
      <c r="O30" s="350">
        <f>IF(OR(M30="a",M30="as"),M26,IF(OR(M30="b",M30="bs"),M34,))</f>
        <v>0</v>
      </c>
      <c r="P30" s="304"/>
      <c r="Q30" s="343"/>
      <c r="R30" s="308"/>
      <c r="U30" s="256" t="str">
        <f>IF(OR(M30="a",M30="as"),U26,IF(OR(M30="b",M30="bs"),U34,""))</f>
        <v/>
      </c>
      <c r="V30" s="283">
        <v>24</v>
      </c>
      <c r="W30" s="337" t="str">
        <f>UPPER(IF($D53="","",VLOOKUP($D53,'[1]m glavni turnir žrebna lista'!$A$7:$R$38,3)))</f>
        <v/>
      </c>
      <c r="X30" s="337" t="str">
        <f>PROPER(IF($D53="","",VLOOKUP($D53,'[1]m glavni turnir žrebna lista'!$A$7:$R$38,4)))</f>
        <v/>
      </c>
      <c r="Y30" s="324" t="str">
        <f t="shared" si="0"/>
        <v/>
      </c>
      <c r="Z30" s="324" t="str">
        <f>IF(Y30="","",IF(AND($Q$63=1,U53=U52),30,IF(AND($Q$63=2,U53=U52),15,IF(AND($Q$63=3,U53=U52),10,""))))</f>
        <v/>
      </c>
      <c r="AA30" s="324" t="str">
        <f>IF(Z30="","",IF(AND($Q$63=1,U52=U50,U52=U53),60,IF(AND($Q$63=2,U52=U50,U52=U53),30,IF(AND($Q$63=3,U52=U50,U52=U53),20,""))))</f>
        <v/>
      </c>
      <c r="AB30" s="324" t="str">
        <f>IF(AA30="","",IF(AND($Q$63=1,U46=U50,U50=U52,U53=U52),120,IF(AND($Q$63=2,U46=U50,U50=U52,U53=U52),60,IF(AND($Q$63=3,U46=U50,U50=U52,U53=U52),40,""))))</f>
        <v/>
      </c>
      <c r="AC30" s="324" t="str">
        <f>IF(AB30="","",IF(AND($Q$63=1,$U$53=$U$52,$U$52=$U$50,$U$50=$U$46,$U$46=$U$54),120,IF(AND($Q$63=2,$U$53=$U$52,$U$52=$U$50,$U$50=$U$46,$U$46=$U$54),60,IF(AND($Q$63=3,$U$53=$U$52,$U$52=$U$50,$U$50=$U$46,$U$46=$U$54),40,""))))</f>
        <v/>
      </c>
      <c r="AD30" s="324" t="str">
        <f>IF(AC30="","",IF(AND($Q$63=1,$U$53=$U$52,$U$52=$U$50,$U$50=$U$46,$U$46=$U$54,$U$38=$U$54),120,IF(AND($Q$63=2,$U$53=$U$52,$U$52=$U$50,$U$50=$U$46,$U$46=$U$54,$U$38=$U$54),60,IF(AND($Q$63=3,$U$53=$U$52,$U$52=$U$50,$U$50=$U$46,$U$46=$U$54,$U$38=$U$54),40,""))))</f>
        <v/>
      </c>
      <c r="AE30" s="325">
        <f t="shared" si="1"/>
        <v>0</v>
      </c>
      <c r="AF30" s="262"/>
      <c r="AG30" s="313"/>
      <c r="AH30" s="313"/>
      <c r="AI30" s="313"/>
      <c r="AJ30" s="313"/>
    </row>
    <row r="31" spans="1:36" s="309" customFormat="1" ht="9.6" customHeight="1" x14ac:dyDescent="0.2">
      <c r="A31" s="314">
        <v>13</v>
      </c>
      <c r="B31" s="326" t="str">
        <f>IF($D31="","",VLOOKUP($D31,'[1]m glavni turnir žrebna lista'!$A$7:$R$38,17))</f>
        <v/>
      </c>
      <c r="C31" s="326" t="str">
        <f>IF($D31="","",VLOOKUP($D31,'[1]m glavni turnir žrebna lista'!$A$7:$R$38,2))</f>
        <v/>
      </c>
      <c r="D31" s="300"/>
      <c r="E31" s="327" t="str">
        <f>UPPER(IF($D31="","",VLOOKUP($D31,'[1]m glavni turnir žrebna lista'!$A$7:$R$38,3)))</f>
        <v/>
      </c>
      <c r="F31" s="327" t="str">
        <f>PROPER(IF($D31="","",VLOOKUP($D31,'[1]m glavni turnir žrebna lista'!$A$7:$R$38,4)))</f>
        <v/>
      </c>
      <c r="G31" s="327"/>
      <c r="H31" s="327" t="str">
        <f>IF($D31="","",VLOOKUP($D31,'[1]m glavni turnir žrebna lista'!$A$7:$R$38,5))</f>
        <v/>
      </c>
      <c r="I31" s="301" t="str">
        <f>IF($D31="","",VLOOKUP($D31,'[1]m glavni turnir žrebna lista'!$A$7:$R$38,14))</f>
        <v/>
      </c>
      <c r="J31" s="302"/>
      <c r="K31" s="303"/>
      <c r="L31" s="302"/>
      <c r="M31" s="339"/>
      <c r="N31" s="329" t="s">
        <v>249</v>
      </c>
      <c r="O31" s="305"/>
      <c r="P31" s="304"/>
      <c r="Q31" s="343"/>
      <c r="R31" s="308"/>
      <c r="U31" s="256" t="str">
        <f>IF($D31="","",VLOOKUP($D31,'[1]m glavni turnir žrebna lista'!$A$7:$R$38,2))</f>
        <v/>
      </c>
      <c r="V31" s="283">
        <v>25</v>
      </c>
      <c r="W31" s="283" t="str">
        <f>UPPER(IF($D55="","",VLOOKUP($D55,'[1]m glavni turnir žrebna lista'!$A$7:$R$38,3)))</f>
        <v/>
      </c>
      <c r="X31" s="283" t="str">
        <f>PROPER(IF($D55="","",VLOOKUP($D55,'[1]m glavni turnir žrebna lista'!$A$7:$R$38,4)))</f>
        <v/>
      </c>
      <c r="Y31" s="284" t="str">
        <f t="shared" si="0"/>
        <v/>
      </c>
      <c r="Z31" s="284" t="str">
        <f>IF(Y31="","",IF(AND($Q$63=1,U56=U55),30,IF(AND($Q$63=2,U56=U55),15,IF(AND($Q$63=3,U56=U55),10,""))))</f>
        <v/>
      </c>
      <c r="AA31" s="284" t="str">
        <f>IF(Z31="","",IF(AND($Q$63=1,U55=U56,U56=U58),60,IF(AND($Q$63=2,U55=U56,U56=U58),30,IF(AND($Q$63=3,U55=U56,U56=U58),20,""))))</f>
        <v/>
      </c>
      <c r="AB31" s="284" t="str">
        <f>IF(AA31="","",IF(AND($Q$63=1,U62=U58,U58=U56,U56=U55),120,IF(AND($Q$63=2,U62=U58,U58=U56,U56=U55),60,IF(AND($Q$63=3,U62=U58,U58=U56,U56=U55),40,""))))</f>
        <v/>
      </c>
      <c r="AC31" s="284" t="str">
        <f>IF(AB31="","",IF(AND($Q$63=1,$U$55=$U$56,$U$56=$U$58,$U$58=$U$62,$U$62=$U$54),120,IF(AND($Q$63=2,$U$55=$U$56,$U$56=$U$58,$U$58=$U$62,$U$62=$U$54),60,IF(AND($Q$63=3,$U$55=$U$56,$U$56=$U$58,$U$58=$U$62,$U$62=$U$54),40,""))))</f>
        <v/>
      </c>
      <c r="AD31" s="284" t="str">
        <f>IF(AC31="","",IF(AND($Q$63=1,$U$55=$U$56,$U$56=$U$58,$U$58=$U$62,$U$62=$U$54,$U$38=$U$54),120,IF(AND($Q$63=2,$U$55=$U$56,$U$56=$U$58,$U$58=$U$62,$U$62=$U$54,$U$38=$U$54),60,IF(AND($Q$63=3,$U$55=$U$56,$U$56=$U$58,$U$58=$U$62,$U$62=$U$54,$U$38=$U$54),40,""))))</f>
        <v/>
      </c>
      <c r="AE31" s="312">
        <f t="shared" si="1"/>
        <v>0</v>
      </c>
      <c r="AF31" s="262"/>
      <c r="AG31" s="313"/>
      <c r="AH31" s="313"/>
      <c r="AI31" s="313"/>
      <c r="AJ31" s="313"/>
    </row>
    <row r="32" spans="1:36" s="309" customFormat="1" ht="9.6" customHeight="1" x14ac:dyDescent="0.2">
      <c r="A32" s="314"/>
      <c r="B32" s="315"/>
      <c r="C32" s="315"/>
      <c r="D32" s="331"/>
      <c r="E32" s="316"/>
      <c r="F32" s="316"/>
      <c r="G32" s="317"/>
      <c r="H32" s="318" t="s">
        <v>28</v>
      </c>
      <c r="I32" s="319"/>
      <c r="J32" s="320" t="str">
        <f>UPPER(IF(OR(I32="a",I32="as"),E31,IF(OR(I32="b",I32="bs"),E33,)))</f>
        <v/>
      </c>
      <c r="K32" s="321">
        <f>IF(OR(I32="a",I32="as"),I31,IF(OR(I32="b",I32="bs"),I33,))</f>
        <v>0</v>
      </c>
      <c r="L32" s="302"/>
      <c r="M32" s="339"/>
      <c r="N32" s="304"/>
      <c r="O32" s="305"/>
      <c r="P32" s="304"/>
      <c r="Q32" s="343"/>
      <c r="R32" s="308"/>
      <c r="U32" s="256" t="str">
        <f>IF(OR(I32="a",I32="as"),C31,IF(OR(I32="b",I32="bs"),C33,""))</f>
        <v/>
      </c>
      <c r="V32" s="283">
        <v>26</v>
      </c>
      <c r="W32" s="337" t="str">
        <f>UPPER(IF($D57="","",VLOOKUP($D57,'[1]m glavni turnir žrebna lista'!$A$7:$R$38,3)))</f>
        <v/>
      </c>
      <c r="X32" s="337" t="str">
        <f>PROPER(IF($D57="","",VLOOKUP($D57,'[1]m glavni turnir žrebna lista'!$A$7:$R$38,4)))</f>
        <v/>
      </c>
      <c r="Y32" s="324" t="str">
        <f t="shared" si="0"/>
        <v/>
      </c>
      <c r="Z32" s="324" t="str">
        <f>IF(Y32="","",IF(AND($Q$63=1,U57=U56),30,IF(AND($Q$63=2,U57=U56),15,IF(AND($Q$63=3,U57=U56),10,""))))</f>
        <v/>
      </c>
      <c r="AA32" s="324" t="str">
        <f>IF(Z32="","",IF(AND($Q$63=1,U56=U57,U57=U58),60,IF(AND($Q$63=2,U56=U57,U57=U58),30,IF(AND($Q$63=3,U56=U57,U57=U58),20,""))))</f>
        <v/>
      </c>
      <c r="AB32" s="324" t="str">
        <f>IF(AA32="","",IF(AND($Q$63=1,U62=U58,U58=U56,U56=U57),120,IF(AND($Q$63=2,U62=U58,U58=U56,U56=U57),60,IF(AND($Q$63=3,U62=U58,U58=U56,U56=U57),40,""))))</f>
        <v/>
      </c>
      <c r="AC32" s="324" t="str">
        <f>IF(AB32="","",IF(AND($Q$63=1,$U$57=$U$56,$U$56=$U$58,$U$58=$U$62,$U$62=$U$54),120,IF(AND($Q$63=2,$U$57=$U$56,$U$56=$U$58,$U$58=$U$62,$U$62=$U$54),60,IF(AND($Q$63=3,$U$57=$U$56,$U$56=$U$58,$U$58=$U$62,$U$62=$U$54),40,""))))</f>
        <v/>
      </c>
      <c r="AD32" s="324" t="str">
        <f>IF(AC32="","",IF(AND($Q$63=1,$U$57=$U$56,$U$56=$U$58,$U$58=$U$62,$U$62=$U$54,$U$38=$U$54),120,IF(AND($Q$63=2,$U$57=$U$56,$U$56=$U$58,$U$58=$U$62,$U$62=$U$54,$U$38=$U$54),60,IF(AND($Q$63=3,$U$57=$U$56,$U$56=$U$58,$U$58=$U$62,$U$62=$U$54,$U$38=$U$54),40,""))))</f>
        <v/>
      </c>
      <c r="AE32" s="325">
        <f t="shared" si="1"/>
        <v>0</v>
      </c>
      <c r="AF32" s="262"/>
      <c r="AG32" s="313"/>
      <c r="AH32" s="313"/>
      <c r="AI32" s="313"/>
      <c r="AJ32" s="313"/>
    </row>
    <row r="33" spans="1:36" s="309" customFormat="1" ht="9.6" customHeight="1" x14ac:dyDescent="0.2">
      <c r="A33" s="314">
        <v>14</v>
      </c>
      <c r="B33" s="326" t="str">
        <f>IF($D33="","",VLOOKUP($D33,'[1]m glavni turnir žrebna lista'!$A$7:$R$38,17))</f>
        <v/>
      </c>
      <c r="C33" s="326" t="str">
        <f>IF($D33="","",VLOOKUP($D33,'[1]m glavni turnir žrebna lista'!$A$7:$R$38,2))</f>
        <v/>
      </c>
      <c r="D33" s="300"/>
      <c r="E33" s="327" t="str">
        <f>UPPER(IF($D33="","",VLOOKUP($D33,'[1]m glavni turnir žrebna lista'!$A$7:$R$38,3)))</f>
        <v/>
      </c>
      <c r="F33" s="327" t="str">
        <f>PROPER(IF($D33="","",VLOOKUP($D33,'[1]m glavni turnir žrebna lista'!$A$7:$R$38,4)))</f>
        <v/>
      </c>
      <c r="G33" s="327"/>
      <c r="H33" s="327" t="str">
        <f>IF($D33="","",VLOOKUP($D33,'[1]m glavni turnir žrebna lista'!$A$7:$R$38,5))</f>
        <v/>
      </c>
      <c r="I33" s="328" t="str">
        <f>IF($D33="","",VLOOKUP($D33,'[1]m glavni turnir žrebna lista'!$A$7:$R$38,14))</f>
        <v/>
      </c>
      <c r="J33" s="329"/>
      <c r="K33" s="330"/>
      <c r="L33" s="302"/>
      <c r="M33" s="339"/>
      <c r="N33" s="304"/>
      <c r="O33" s="305"/>
      <c r="P33" s="304"/>
      <c r="Q33" s="343"/>
      <c r="R33" s="308"/>
      <c r="U33" s="256" t="str">
        <f>IF($D33="","",VLOOKUP($D33,'[1]m glavni turnir žrebna lista'!$A$7:$R$38,2))</f>
        <v/>
      </c>
      <c r="V33" s="283">
        <v>27</v>
      </c>
      <c r="W33" s="283" t="str">
        <f>UPPER(IF($D59="","",VLOOKUP($D59,'[1]m glavni turnir žrebna lista'!$A$7:$R$38,3)))</f>
        <v/>
      </c>
      <c r="X33" s="283" t="str">
        <f>PROPER(IF($D59="","",VLOOKUP($D59,'[1]m glavni turnir žrebna lista'!$A$7:$R$38,4)))</f>
        <v/>
      </c>
      <c r="Y33" s="284" t="str">
        <f t="shared" si="0"/>
        <v/>
      </c>
      <c r="Z33" s="284" t="str">
        <f>IF(Y33="","",IF(AND($Q$63=1,U60=U59),30,IF(AND($Q$63=2,U60=U59),15,IF(AND($Q$63=3,U60=U59),10,""))))</f>
        <v/>
      </c>
      <c r="AA33" s="284" t="str">
        <f>IF(Z33="","",IF(AND($Q$63=1,U60=U58,U58=U59),60,IF(AND($Q$63=2,U60=U58,U58=U59),30,IF(AND($Q$63=3,U60=U58,U58=U59),20,""))))</f>
        <v/>
      </c>
      <c r="AB33" s="284" t="str">
        <f>IF(AA33="","",IF(AND($Q$63=1,U62=U58,U58=U60,U60=U59),120,IF(AND($Q$63=2,U62=U58,U58=U60,U60=U59),60,IF(AND($Q$63=3,U62=U58,U58=U60,U60=U59),40,""))))</f>
        <v/>
      </c>
      <c r="AC33" s="284" t="str">
        <f>IF(AB33="","",IF(AND($Q$63=1,$U$59=$U$60,$U$60=$U$58,$U$58=$U$62,$U$62=$U$54),120,IF(AND($Q$63=2,$U$59=$U$60,$U$60=$U$58,$U$58=$U$62,$U$62=$U$54),60,IF(AND($Q$63=3,$U$59=$U$60,$U$60=$U$58,$U$58=$U$62,$U$62=$U$54),40,""))))</f>
        <v/>
      </c>
      <c r="AD33" s="284" t="str">
        <f>IF(AC33="","",IF(AND($Q$63=1,$U$59=$U$60,$U$60=$U$58,$U$58=$U$62,$U$62=$U$54,$U$38=$U$54),120,IF(AND($Q$63=2,$U$59=$U$60,$U$60=$U$58,$U$58=$U$62,$U$62=$U$54,$U$38=$U$54),60,IF(AND($Q$63=3,$U$59=$U$60,$U$60=$U$58,$U$58=$U$62,$U$62=$U$54,$U$38=$U$54),40,""))))</f>
        <v/>
      </c>
      <c r="AE33" s="312">
        <f t="shared" si="1"/>
        <v>0</v>
      </c>
      <c r="AF33" s="262"/>
      <c r="AG33" s="313"/>
      <c r="AH33" s="313"/>
      <c r="AI33" s="313"/>
      <c r="AJ33" s="313"/>
    </row>
    <row r="34" spans="1:36" s="309" customFormat="1" ht="9.6" customHeight="1" x14ac:dyDescent="0.2">
      <c r="A34" s="314"/>
      <c r="B34" s="315"/>
      <c r="C34" s="315"/>
      <c r="D34" s="331"/>
      <c r="E34" s="316"/>
      <c r="F34" s="316"/>
      <c r="G34" s="317"/>
      <c r="H34" s="302"/>
      <c r="I34" s="332"/>
      <c r="J34" s="318" t="s">
        <v>28</v>
      </c>
      <c r="K34" s="333"/>
      <c r="L34" s="320" t="s">
        <v>91</v>
      </c>
      <c r="M34" s="345">
        <f>IF(OR(K34="a",K34="as"),K32,IF(OR(K34="b",K34="bs"),K36,))</f>
        <v>0</v>
      </c>
      <c r="N34" s="304"/>
      <c r="O34" s="305"/>
      <c r="P34" s="304"/>
      <c r="Q34" s="343"/>
      <c r="R34" s="308"/>
      <c r="U34" s="256" t="str">
        <f>IF(OR(K34="a",K34="as"),U32,IF(OR(K34="b",K34="bs"),U36,""))</f>
        <v/>
      </c>
      <c r="V34" s="283">
        <v>28</v>
      </c>
      <c r="W34" s="337" t="str">
        <f>UPPER(IF($D61="","",VLOOKUP($D61,'[1]m glavni turnir žrebna lista'!$A$7:$R$38,3)))</f>
        <v/>
      </c>
      <c r="X34" s="337" t="str">
        <f>PROPER(IF($D61="","",VLOOKUP($D61,'[1]m glavni turnir žrebna lista'!$A$7:$R$38,4)))</f>
        <v/>
      </c>
      <c r="Y34" s="324" t="str">
        <f t="shared" si="0"/>
        <v/>
      </c>
      <c r="Z34" s="324" t="str">
        <f>IF(Y34="","",IF(AND($Q$63=1,U61=U60),30,IF(AND($Q$63=2,U61=U60),15,IF(AND($Q$63=3,U61=U60),10,""))))</f>
        <v/>
      </c>
      <c r="AA34" s="324" t="str">
        <f>IF(Z34="","",IF(AND($Q$63=1,U61=U58,U58=U60),60,IF(AND($Q$63=2,U61=U58,U58=U60),30,IF(AND($Q$63=3,U61=U58,U58=U60),20,""))))</f>
        <v/>
      </c>
      <c r="AB34" s="324" t="str">
        <f>IF(AA34="","",IF(AND($Q$63=1,U62=U58,U58=U60,U60=U61),120,IF(AND($Q$63=2,U62=U58,U58=U60,U60=U61),60,IF(AND($Q$63=3,U62=U58,U58=U60,U60=U61),40,""))))</f>
        <v/>
      </c>
      <c r="AC34" s="324" t="str">
        <f>IF(AB34="","",IF(AND($Q$63=1,$U$61=$U$60,$U$60=$U$58,$U$58=$U$62,$U$62=$U$54),120,IF(AND($Q$63=2,$U$61=$U$60,$U$60=$U$58,$U$58=$U$62,$U$62=$U$54),60,IF(AND($Q$63=3,$U$61=$U$60,$U$60=$U$58,$U$58=$U$62,$U$62=$U$54),40,""))))</f>
        <v/>
      </c>
      <c r="AD34" s="324" t="str">
        <f>IF(AC34="","",IF(AND($Q$63=1,$U$61=$U$60,$U$60=$U$58,$U$58=$U$62,$U$62=$U$54,$U$38=$U$54),120,IF(AND($Q$63=2,$U$61=$U$60,$U$60=$U$58,$U$58=$U$62,$U$62=$U$54,$U$38=$U$54),60,IF(AND($Q$63=3,$U$61=$U$60,$U$60=$U$58,$U$58=$U$62,$U$62=$U$54,$U$38=$U$54),40,""))))</f>
        <v/>
      </c>
      <c r="AE34" s="325">
        <f t="shared" si="1"/>
        <v>0</v>
      </c>
      <c r="AF34" s="262"/>
      <c r="AG34" s="313"/>
      <c r="AH34" s="313"/>
      <c r="AI34" s="313"/>
      <c r="AJ34" s="313"/>
    </row>
    <row r="35" spans="1:36" s="309" customFormat="1" ht="9.6" customHeight="1" x14ac:dyDescent="0.2">
      <c r="A35" s="314">
        <v>15</v>
      </c>
      <c r="B35" s="326" t="str">
        <f>IF($D35="","",VLOOKUP($D35,'[1]m glavni turnir žrebna lista'!$A$7:$R$38,17))</f>
        <v/>
      </c>
      <c r="C35" s="326" t="str">
        <f>IF($D35="","",VLOOKUP($D35,'[1]m glavni turnir žrebna lista'!$A$7:$R$38,2))</f>
        <v/>
      </c>
      <c r="D35" s="300"/>
      <c r="E35" s="327" t="str">
        <f>UPPER(IF($D35="","",VLOOKUP($D35,'[1]m glavni turnir žrebna lista'!$A$7:$R$38,3)))</f>
        <v/>
      </c>
      <c r="F35" s="327" t="str">
        <f>PROPER(IF($D35="","",VLOOKUP($D35,'[1]m glavni turnir žrebna lista'!$A$7:$R$38,4)))</f>
        <v/>
      </c>
      <c r="G35" s="327"/>
      <c r="H35" s="327" t="str">
        <f>IF($D35="","",VLOOKUP($D35,'[1]m glavni turnir žrebna lista'!$A$7:$R$38,5))</f>
        <v/>
      </c>
      <c r="I35" s="301" t="str">
        <f>IF($D35="","",VLOOKUP($D35,'[1]m glavni turnir žrebna lista'!$A$7:$R$38,14))</f>
        <v/>
      </c>
      <c r="J35" s="302"/>
      <c r="K35" s="338"/>
      <c r="L35" s="329"/>
      <c r="M35" s="336"/>
      <c r="N35" s="304"/>
      <c r="O35" s="305"/>
      <c r="P35" s="304"/>
      <c r="Q35" s="343"/>
      <c r="R35" s="308"/>
      <c r="U35" s="256" t="str">
        <f>IF($D35="","",VLOOKUP($D35,'[1]m glavni turnir žrebna lista'!$A$7:$R$38,2))</f>
        <v/>
      </c>
      <c r="V35" s="283">
        <v>29</v>
      </c>
      <c r="W35" s="283" t="str">
        <f>UPPER(IF($D63="","",VLOOKUP($D63,'[1]m glavni turnir žrebna lista'!$A$7:$R$38,3)))</f>
        <v/>
      </c>
      <c r="X35" s="283" t="str">
        <f>PROPER(IF($D63="","",VLOOKUP($D63,'[1]m glavni turnir žrebna lista'!$A$7:$R$38,4)))</f>
        <v/>
      </c>
      <c r="Y35" s="284" t="str">
        <f t="shared" si="0"/>
        <v/>
      </c>
      <c r="Z35" s="284" t="str">
        <f>IF(Y35="","",IF(AND($Q$63=1,U64=U63),30,IF(AND($Q$63=2,U64=U63),15,IF(AND($Q$63=3,U64=U63),10,""))))</f>
        <v/>
      </c>
      <c r="AA35" s="284" t="str">
        <f>IF(Z35="","",IF(AND($Q$63=1,U63=U64,U64=U66),60,IF(AND($Q$63=2,U63=U64,U64=U66),30,IF(AND($Q$63=3,U63=U64,U64=U66),20,""))))</f>
        <v/>
      </c>
      <c r="AB35" s="284" t="str">
        <f>IF(AA35="","",IF(AND($Q$63=1,U62=U66,U66=U64,U64=U63),120,IF(AND($Q$63=2,U62=U66,U66=U64,U64=U63),60,IF(AND($Q$63=3,U62=U66,U66=U64,U64=U63),40,""))))</f>
        <v/>
      </c>
      <c r="AC35" s="284" t="str">
        <f>IF(AB35="","",IF(AND($Q$63=1,$U$63=$U$64,$U$64=$U$66,$U$66=$U$62,$U$62=$U$54),120,IF(AND($Q$63=2,$U$63=$U$64,$U$64=$U$66,$U$66=$U$62,$U$62=$U$54),60,IF(AND($Q$63=3,$U$63=$U$64,$U$64=$U$66,$U$66=$U$62,$U$62=$U$54),40,""))))</f>
        <v/>
      </c>
      <c r="AD35" s="284" t="str">
        <f>IF(AC35="","",IF(AND($Q$63=1,$U$63=$U$64,$U$64=$U$66,$U$66=$U$62,$U$62=$U$54,$U$38=$U$54),120,IF(AND($Q$63=2,$U$63=$U$64,$U$64=$U$66,$U$66=$U$62,$U$62=$U$54,$U$38=$U$54),60,IF(AND($Q$63=3,$U$63=$U$64,$U$64=$U$66,$U$66=$U$62,$U$62=$U$54,$U$38=$U$54),40,""))))</f>
        <v/>
      </c>
      <c r="AE35" s="312">
        <f t="shared" si="1"/>
        <v>0</v>
      </c>
      <c r="AF35" s="262"/>
      <c r="AG35" s="313"/>
      <c r="AH35" s="313"/>
      <c r="AI35" s="313"/>
      <c r="AJ35" s="313"/>
    </row>
    <row r="36" spans="1:36" s="309" customFormat="1" ht="9.6" customHeight="1" x14ac:dyDescent="0.2">
      <c r="A36" s="314"/>
      <c r="B36" s="315"/>
      <c r="C36" s="315"/>
      <c r="D36" s="315"/>
      <c r="E36" s="316"/>
      <c r="F36" s="316"/>
      <c r="G36" s="317"/>
      <c r="H36" s="318" t="s">
        <v>28</v>
      </c>
      <c r="I36" s="319"/>
      <c r="J36" s="320" t="str">
        <f>UPPER(IF(OR(I36="a",I36="as"),E35,IF(OR(I36="b",I36="bs"),E37,)))</f>
        <v/>
      </c>
      <c r="K36" s="340">
        <f>IF(OR(I36="a",I36="as"),I35,IF(OR(I36="b",I36="bs"),I37,))</f>
        <v>0</v>
      </c>
      <c r="L36" s="302"/>
      <c r="M36" s="336"/>
      <c r="N36" s="304"/>
      <c r="O36" s="305"/>
      <c r="P36" s="304"/>
      <c r="Q36" s="343"/>
      <c r="R36" s="308"/>
      <c r="U36" s="256" t="str">
        <f>IF(OR(I36="a",I36="as"),C35,IF(OR(I36="b",I36="bs"),C37,""))</f>
        <v/>
      </c>
      <c r="V36" s="283">
        <v>30</v>
      </c>
      <c r="W36" s="337" t="str">
        <f>UPPER(IF($D65="","",VLOOKUP($D65,'[1]m glavni turnir žrebna lista'!$A$7:$R$38,3)))</f>
        <v/>
      </c>
      <c r="X36" s="337" t="str">
        <f>PROPER(IF($D65="","",VLOOKUP($D65,'[1]m glavni turnir žrebna lista'!$A$7:$R$38,4)))</f>
        <v/>
      </c>
      <c r="Y36" s="324" t="str">
        <f t="shared" si="0"/>
        <v/>
      </c>
      <c r="Z36" s="324" t="str">
        <f>IF(Y36="","",IF(AND($Q$63=1,U65=U64),30,IF(AND($Q$63=2,U65=U64),15,IF(AND($Q$63=3,U65=U64),10,""))))</f>
        <v/>
      </c>
      <c r="AA36" s="324" t="str">
        <f>IF(Z36="","",IF(AND($Q$63=1,U64=U65,U65=U66),60,IF(AND($Q$63=2,U64=U65,U65=U66),30,IF(AND($Q$63=3,U64=U65,U65=U66),20,""))))</f>
        <v/>
      </c>
      <c r="AB36" s="324" t="str">
        <f>IF(AA36="","",IF(AND($Q$63=1,U62=U66,U66=U64,U64=U65),120,IF(AND($Q$63=2,U62=U66,U66=U64,U64=U65),60,IF(AND($Q$63=3,U62=U66,U66=U64,U64=U65),40,""))))</f>
        <v/>
      </c>
      <c r="AC36" s="324" t="str">
        <f>IF(AB36="","",IF(AND($Q$63=1,$U$65=$U$64,$U$64=$U$66,$U$66=$U$62,$U$62=$U$54),120,IF(AND($Q$63=2,$U$65=$U$64,$U$64=$U$66,$U$66=$U$62,$U$62=$U$54),60,IF(AND($Q$63=3,$U$65=$U$64,$U$64=$U$66,$U$66=$U$62,$U$62=$U$54),40,""))))</f>
        <v/>
      </c>
      <c r="AD36" s="324" t="str">
        <f>IF(AC36="","",IF(AND($Q$63=1,$U$65=$U$64,$U$64=$U$66,$U$66=$U$62,$U$62=$U$54,$U$38=$U$54),120,IF(AND($Q$63=2,$U$65=$U$64,$U$64=$U$66,$U$66=$U$62,$U$62=$U$54,$U$38=$U$54),60,IF(AND($Q$63=3,$U$65=$U$64,$U$64=$U$66,$U$66=$U$62,$U$62=$U$54,$U$38=$U$54),40,""))))</f>
        <v/>
      </c>
      <c r="AE36" s="325">
        <f t="shared" si="1"/>
        <v>0</v>
      </c>
      <c r="AF36" s="262"/>
      <c r="AG36" s="313"/>
      <c r="AH36" s="313"/>
      <c r="AI36" s="313"/>
      <c r="AJ36" s="313"/>
    </row>
    <row r="37" spans="1:36" s="309" customFormat="1" ht="9.6" customHeight="1" x14ac:dyDescent="0.2">
      <c r="A37" s="298">
        <v>16</v>
      </c>
      <c r="B37" s="299" t="str">
        <f>IF($D37="","",VLOOKUP($D37,'[1]m glavni turnir žrebna lista'!$A$7:$R$38,17))</f>
        <v/>
      </c>
      <c r="C37" s="299" t="str">
        <f>IF($D37="","",VLOOKUP($D37,'[1]m glavni turnir žrebna lista'!$A$7:$R$38,2))</f>
        <v/>
      </c>
      <c r="D37" s="300"/>
      <c r="E37" s="299" t="s">
        <v>160</v>
      </c>
      <c r="F37" s="299" t="s">
        <v>208</v>
      </c>
      <c r="G37" s="299"/>
      <c r="H37" s="299" t="str">
        <f>IF($D37="","",VLOOKUP($D37,'[1]m glavni turnir žrebna lista'!$A$7:$R$38,5))</f>
        <v/>
      </c>
      <c r="I37" s="328" t="str">
        <f>IF($D37="","",VLOOKUP($D37,'[1]m glavni turnir žrebna lista'!$A$7:$R$38,14))</f>
        <v/>
      </c>
      <c r="J37" s="329"/>
      <c r="K37" s="303"/>
      <c r="L37" s="302"/>
      <c r="M37" s="336"/>
      <c r="N37" s="305"/>
      <c r="O37" s="305"/>
      <c r="P37" s="304"/>
      <c r="Q37" s="343"/>
      <c r="R37" s="308"/>
      <c r="U37" s="256" t="str">
        <f>IF($D37="","",VLOOKUP($D37,'[1]m glavni turnir žrebna lista'!$A$7:$R$38,2))</f>
        <v/>
      </c>
      <c r="V37" s="283">
        <v>31</v>
      </c>
      <c r="W37" s="283" t="str">
        <f>UPPER(IF($D67="","",VLOOKUP($D67,'[1]m glavni turnir žrebna lista'!$A$7:$R$38,3)))</f>
        <v/>
      </c>
      <c r="X37" s="283" t="str">
        <f>PROPER(IF($D67="","",VLOOKUP($D67,'[1]m glavni turnir žrebna lista'!$A$7:$R$38,4)))</f>
        <v/>
      </c>
      <c r="Y37" s="284" t="str">
        <f t="shared" si="0"/>
        <v/>
      </c>
      <c r="Z37" s="284" t="str">
        <f>IF(Y37="","",IF(AND($Q$63=1,U68=U67),30,IF(AND($Q$63=2,U68=U67),15,IF(AND($Q$63=3,U68=U67),10,""))))</f>
        <v/>
      </c>
      <c r="AA37" s="284" t="str">
        <f>IF(Z37="","",IF(AND($Q$63=1,U68=U66,U66=U67),60,IF(AND($Q$63=2,U68=U66,U66=U67),30,IF(AND($Q$63=3,U68=U66,U66=U67),20,""))))</f>
        <v/>
      </c>
      <c r="AB37" s="284" t="str">
        <f>IF(AA37="","",IF(AND($Q$63=1,U62=U66,U66=U68,U68=U67),120,IF(AND($Q$63=2,U62=U66,U66=U68,U68=U67),60,IF(AND($Q$63=3,U62=U66,U66=U68,U68=U67),40,""))))</f>
        <v/>
      </c>
      <c r="AC37" s="284" t="str">
        <f>IF(AB37="","",IF(AND($Q$63=1,$U$67=$U$68,$U$68=$U$66,$U$66=$U$62,$U$62=$U$54),120,IF(AND($Q$63=2,$U$67=$U$68,$U$68=$U$66,$U$66=$U$62,$U$62=$U$54),60,IF(AND($Q$63=3,$U$67=$U$68,$U$68=$U$66,$U$66=$U$62,$U$62=$U$54),40,""))))</f>
        <v/>
      </c>
      <c r="AD37" s="284" t="str">
        <f>IF(AC37="","",IF(AND($Q$63=1,$U$67=$U$68,$U$68=$U$66,$U$66=$U$62,$U$62=$U$54,$U$38=$U$54),120,IF(AND($Q$63=2,$U$67=$U$68,$U$68=$U$66,$U$66=$U$62,$U$62=$U$54,$U$38=$U$54),60,IF(AND($Q$63=3,$U$67=$U$68,$U$68=$U$66,$U$66=$U$62,$U$62=$U$54,$U$38=$U$54),40,""))))</f>
        <v/>
      </c>
      <c r="AE37" s="312">
        <f t="shared" si="1"/>
        <v>0</v>
      </c>
      <c r="AF37" s="262"/>
      <c r="AG37" s="313"/>
      <c r="AH37" s="313"/>
      <c r="AI37" s="313"/>
      <c r="AJ37" s="313"/>
    </row>
    <row r="38" spans="1:36" s="309" customFormat="1" ht="9.6" customHeight="1" x14ac:dyDescent="0.2">
      <c r="A38" s="314"/>
      <c r="B38" s="315"/>
      <c r="C38" s="315"/>
      <c r="D38" s="315"/>
      <c r="E38" s="316"/>
      <c r="F38" s="316"/>
      <c r="G38" s="317"/>
      <c r="H38" s="316"/>
      <c r="I38" s="332"/>
      <c r="J38" s="302"/>
      <c r="K38" s="303"/>
      <c r="L38" s="302"/>
      <c r="M38" s="336"/>
      <c r="N38" s="351" t="s">
        <v>25</v>
      </c>
      <c r="O38" s="352"/>
      <c r="P38" s="320" t="str">
        <f>UPPER(IF(OR(O39="a",O39="as"),P22,IF(OR(O39="b",O39="bs"),P54,)))</f>
        <v>ŠTRUKELJ TOMAŽ</v>
      </c>
      <c r="Q38" s="353"/>
      <c r="R38" s="308"/>
      <c r="U38" s="256" t="str">
        <f>IF(OR(O39="a",O39="as"),U22,IF(OR(O39="b",O39="bs"),U54,""))</f>
        <v/>
      </c>
      <c r="V38" s="283">
        <v>32</v>
      </c>
      <c r="W38" s="337" t="str">
        <f>UPPER(IF($D69="","",VLOOKUP($D69,'[1]m glavni turnir žrebna lista'!$A$7:$R$38,3)))</f>
        <v/>
      </c>
      <c r="X38" s="337" t="str">
        <f>PROPER(IF($D69="","",VLOOKUP($D69,'[1]m glavni turnir žrebna lista'!$A$7:$R$38,4)))</f>
        <v/>
      </c>
      <c r="Y38" s="324" t="str">
        <f t="shared" si="0"/>
        <v/>
      </c>
      <c r="Z38" s="324" t="str">
        <f>IF(Y38="","",IF(AND($Q$63=1,U69=U68),30,IF(AND($Q$63=2,U69=U68),15,IF(AND($Q$63=3,U69=U68),10,""))))</f>
        <v/>
      </c>
      <c r="AA38" s="324" t="str">
        <f>IF(Z38="","",IF(AND($Q$63=1,U69=U66,U66=U68),60,IF(AND($Q$63=2,U69=U66,U66=U68),30,IF(AND($Q$63=3,U69=U66,U66=U68),20,""))))</f>
        <v/>
      </c>
      <c r="AB38" s="324" t="str">
        <f>IF(AA38="","",IF(AND($Q$63=1,U62=U66,U66=U68,U68=U69),120,IF(AND($Q$63=2,U62=U66,U66=U68,U68=U69),60,IF(AND($Q$63=3,U62=U66,U66=U68,U68=U69),40,""))))</f>
        <v/>
      </c>
      <c r="AC38" s="324" t="str">
        <f>IF(AB38="","",IF(AND($Q$63=1,$U$69=$U$68,$U$68=$U$66,$U$66=$U$62,$U$62=$U$54),120,IF(AND($Q$63=2,$U$69=$U$68,$U$68=$U$66,$U$66=$U$62,$U$62=$U$54),60,IF(AND($Q$63=3,$U$69=$U$68,$U$68=$U$66,$U$66=$U$62,$U$62=$U$54),40,""))))</f>
        <v/>
      </c>
      <c r="AD38" s="324" t="str">
        <f>IF(AC38="","",IF(AND($Q$63=1,$U$69=$U$68,$U$68=$U$66,$U$66=$U$62,$U$62=$U$54,$U$38=$U$54),120,IF(AND($Q$63=2,$U$69=$U$68,$U$68=$U$66,$U$66=$U$62,$U$62=$U$54,$U$38=$U$54),60,IF(AND($Q$63=3,$U$69=$U$68,$U$68=$U$66,$U$66=$U$62,$U$62=$U$54,$U$38=$U$54),40,""))))</f>
        <v/>
      </c>
      <c r="AE38" s="325">
        <f t="shared" si="1"/>
        <v>0</v>
      </c>
      <c r="AF38" s="262"/>
      <c r="AG38" s="313"/>
      <c r="AH38" s="313"/>
      <c r="AI38" s="313"/>
      <c r="AJ38" s="313"/>
    </row>
    <row r="39" spans="1:36" s="309" customFormat="1" ht="9.6" customHeight="1" x14ac:dyDescent="0.2">
      <c r="A39" s="298">
        <v>17</v>
      </c>
      <c r="B39" s="299" t="str">
        <f>IF($D39="","",VLOOKUP($D39,'[1]m glavni turnir žrebna lista'!$A$7:$R$38,17))</f>
        <v/>
      </c>
      <c r="C39" s="299" t="str">
        <f>IF($D39="","",VLOOKUP($D39,'[1]m glavni turnir žrebna lista'!$A$7:$R$38,2))</f>
        <v/>
      </c>
      <c r="D39" s="300"/>
      <c r="E39" s="299" t="s">
        <v>158</v>
      </c>
      <c r="F39" s="299" t="s">
        <v>207</v>
      </c>
      <c r="G39" s="299"/>
      <c r="H39" s="299" t="str">
        <f>IF($D39="","",VLOOKUP($D39,'[1]m glavni turnir žrebna lista'!$A$7:$R$38,5))</f>
        <v/>
      </c>
      <c r="I39" s="301" t="str">
        <f>IF($D39="","",VLOOKUP($D39,'[1]m glavni turnir žrebna lista'!$A$7:$R$38,14))</f>
        <v/>
      </c>
      <c r="J39" s="302"/>
      <c r="K39" s="303"/>
      <c r="L39" s="302"/>
      <c r="M39" s="336"/>
      <c r="N39" s="318" t="s">
        <v>28</v>
      </c>
      <c r="O39" s="354" t="s">
        <v>246</v>
      </c>
      <c r="P39" s="329" t="s">
        <v>269</v>
      </c>
      <c r="Q39" s="343"/>
      <c r="R39" s="308"/>
      <c r="U39" s="256" t="str">
        <f>IF($D39="","",VLOOKUP($D39,'[1]m glavni turnir žrebna lista'!$A$7:$R$38,2))</f>
        <v/>
      </c>
      <c r="V39" s="313"/>
      <c r="W39" s="313"/>
      <c r="X39" s="313"/>
      <c r="Y39" s="260">
        <f>COUNTIF(Y7:Y38,"&gt;0")</f>
        <v>0</v>
      </c>
      <c r="Z39" s="260">
        <f t="shared" ref="Z39:AE39" si="2">COUNTIF(Z7:Z38,"&gt;0")</f>
        <v>0</v>
      </c>
      <c r="AA39" s="260">
        <f t="shared" si="2"/>
        <v>0</v>
      </c>
      <c r="AB39" s="260">
        <f t="shared" si="2"/>
        <v>0</v>
      </c>
      <c r="AC39" s="260">
        <f t="shared" si="2"/>
        <v>0</v>
      </c>
      <c r="AD39" s="260">
        <f t="shared" si="2"/>
        <v>0</v>
      </c>
      <c r="AE39" s="260">
        <f t="shared" si="2"/>
        <v>0</v>
      </c>
      <c r="AF39" s="262"/>
      <c r="AG39" s="313"/>
      <c r="AH39" s="313"/>
      <c r="AI39" s="313"/>
      <c r="AJ39" s="313"/>
    </row>
    <row r="40" spans="1:36" s="309" customFormat="1" ht="9.6" customHeight="1" x14ac:dyDescent="0.2">
      <c r="A40" s="314"/>
      <c r="B40" s="315"/>
      <c r="C40" s="315"/>
      <c r="D40" s="315"/>
      <c r="E40" s="316"/>
      <c r="F40" s="316"/>
      <c r="G40" s="317"/>
      <c r="H40" s="318" t="s">
        <v>28</v>
      </c>
      <c r="I40" s="319"/>
      <c r="J40" s="320" t="str">
        <f>UPPER(IF(OR(I40="a",I40="as"),E39,IF(OR(I40="b",I40="bs"),E41,)))</f>
        <v/>
      </c>
      <c r="K40" s="321">
        <f>IF(OR(I40="a",I40="as"),I39,IF(OR(I40="b",I40="bs"),I41,))</f>
        <v>0</v>
      </c>
      <c r="L40" s="302"/>
      <c r="M40" s="336"/>
      <c r="N40" s="304"/>
      <c r="O40" s="305"/>
      <c r="P40" s="304"/>
      <c r="Q40" s="343"/>
      <c r="R40" s="308"/>
      <c r="U40" s="256" t="str">
        <f>IF(OR(I40="a",I40="as"),C39,IF(OR(I40="b",I40="bs"),C41,""))</f>
        <v/>
      </c>
      <c r="V40" s="313"/>
      <c r="W40" s="313"/>
      <c r="X40" s="313"/>
      <c r="Y40" s="313"/>
      <c r="Z40" s="313"/>
      <c r="AA40" s="313"/>
      <c r="AB40" s="313"/>
      <c r="AC40" s="313"/>
      <c r="AD40" s="313"/>
      <c r="AE40" s="313"/>
      <c r="AF40" s="262"/>
      <c r="AG40" s="313"/>
      <c r="AH40" s="313"/>
      <c r="AI40" s="313"/>
      <c r="AJ40" s="313"/>
    </row>
    <row r="41" spans="1:36" s="309" customFormat="1" ht="9.6" customHeight="1" x14ac:dyDescent="0.2">
      <c r="A41" s="314">
        <v>18</v>
      </c>
      <c r="B41" s="326" t="str">
        <f>IF($D41="","",VLOOKUP($D41,'[1]m glavni turnir žrebna lista'!$A$7:$R$38,17))</f>
        <v/>
      </c>
      <c r="C41" s="326" t="str">
        <f>IF($D41="","",VLOOKUP($D41,'[1]m glavni turnir žrebna lista'!$A$7:$R$38,2))</f>
        <v/>
      </c>
      <c r="D41" s="300"/>
      <c r="E41" s="327" t="str">
        <f>UPPER(IF($D41="","",VLOOKUP($D41,'[1]m glavni turnir žrebna lista'!$A$7:$R$38,3)))</f>
        <v/>
      </c>
      <c r="F41" s="327" t="str">
        <f>PROPER(IF($D41="","",VLOOKUP($D41,'[1]m glavni turnir žrebna lista'!$A$7:$R$38,4)))</f>
        <v/>
      </c>
      <c r="G41" s="327"/>
      <c r="H41" s="327" t="str">
        <f>IF($D41="","",VLOOKUP($D41,'[1]m glavni turnir žrebna lista'!$A$7:$R$38,5))</f>
        <v/>
      </c>
      <c r="I41" s="328" t="str">
        <f>IF($D41="","",VLOOKUP($D41,'[1]m glavni turnir žrebna lista'!$A$7:$R$38,14))</f>
        <v/>
      </c>
      <c r="J41" s="329"/>
      <c r="K41" s="330"/>
      <c r="L41" s="302"/>
      <c r="M41" s="336"/>
      <c r="N41" s="304"/>
      <c r="O41" s="305"/>
      <c r="P41" s="304"/>
      <c r="Q41" s="343"/>
      <c r="R41" s="308"/>
      <c r="U41" s="256" t="str">
        <f>IF($D41="","",VLOOKUP($D41,'[1]m glavni turnir žrebna lista'!$A$7:$R$38,2))</f>
        <v/>
      </c>
      <c r="V41" s="589" t="s">
        <v>31</v>
      </c>
      <c r="W41" s="589"/>
      <c r="X41" s="589"/>
      <c r="Y41" s="589"/>
      <c r="Z41" s="589"/>
      <c r="AA41" s="355"/>
      <c r="AB41" s="355"/>
      <c r="AC41" s="355"/>
      <c r="AD41" s="355"/>
      <c r="AE41" s="356"/>
      <c r="AF41" s="357"/>
      <c r="AG41" s="358" t="s">
        <v>32</v>
      </c>
      <c r="AH41" s="357"/>
      <c r="AI41" s="357"/>
      <c r="AJ41" s="357"/>
    </row>
    <row r="42" spans="1:36" s="309" customFormat="1" ht="9.6" customHeight="1" x14ac:dyDescent="0.2">
      <c r="A42" s="314"/>
      <c r="B42" s="315"/>
      <c r="C42" s="315"/>
      <c r="D42" s="331"/>
      <c r="E42" s="316"/>
      <c r="F42" s="316"/>
      <c r="G42" s="317"/>
      <c r="H42" s="316"/>
      <c r="I42" s="332"/>
      <c r="J42" s="318" t="s">
        <v>28</v>
      </c>
      <c r="K42" s="333"/>
      <c r="L42" s="320" t="s">
        <v>92</v>
      </c>
      <c r="M42" s="334">
        <f>IF(OR(K42="a",K42="as"),K40,IF(OR(K42="b",K42="bs"),K44,))</f>
        <v>0</v>
      </c>
      <c r="N42" s="304"/>
      <c r="O42" s="305"/>
      <c r="P42" s="304"/>
      <c r="Q42" s="343"/>
      <c r="R42" s="308"/>
      <c r="U42" s="256" t="str">
        <f>IF(OR(K42="a",K42="as"),U40,IF(OR(K42="b",K42="bs"),U44,""))</f>
        <v/>
      </c>
      <c r="V42" s="357"/>
      <c r="W42" s="359"/>
      <c r="X42" s="360"/>
      <c r="Y42" s="355"/>
      <c r="Z42" s="355"/>
      <c r="AA42" s="355"/>
      <c r="AB42" s="355"/>
      <c r="AC42" s="355"/>
      <c r="AD42" s="355"/>
      <c r="AE42" s="356"/>
      <c r="AF42" s="357"/>
      <c r="AG42" s="357"/>
      <c r="AH42" s="357"/>
      <c r="AI42" s="357"/>
      <c r="AJ42" s="357"/>
    </row>
    <row r="43" spans="1:36" s="309" customFormat="1" ht="9.6" customHeight="1" x14ac:dyDescent="0.2">
      <c r="A43" s="314">
        <v>19</v>
      </c>
      <c r="B43" s="326" t="str">
        <f>IF($D43="","",VLOOKUP($D43,'[1]m glavni turnir žrebna lista'!$A$7:$R$38,17))</f>
        <v/>
      </c>
      <c r="C43" s="326" t="str">
        <f>IF($D43="","",VLOOKUP($D43,'[1]m glavni turnir žrebna lista'!$A$7:$R$38,2))</f>
        <v/>
      </c>
      <c r="D43" s="300"/>
      <c r="E43" s="327" t="str">
        <f>UPPER(IF($D43="","",VLOOKUP($D43,'[1]m glavni turnir žrebna lista'!$A$7:$R$38,3)))</f>
        <v/>
      </c>
      <c r="F43" s="327" t="str">
        <f>PROPER(IF($D43="","",VLOOKUP($D43,'[1]m glavni turnir žrebna lista'!$A$7:$R$38,4)))</f>
        <v/>
      </c>
      <c r="G43" s="327"/>
      <c r="H43" s="327" t="str">
        <f>IF($D43="","",VLOOKUP($D43,'[1]m glavni turnir žrebna lista'!$A$7:$R$38,5))</f>
        <v/>
      </c>
      <c r="I43" s="301" t="str">
        <f>IF($D43="","",VLOOKUP($D43,'[1]m glavni turnir žrebna lista'!$A$7:$R$38,14))</f>
        <v/>
      </c>
      <c r="J43" s="302"/>
      <c r="K43" s="338"/>
      <c r="L43" s="329"/>
      <c r="M43" s="339"/>
      <c r="N43" s="304"/>
      <c r="O43" s="305"/>
      <c r="P43" s="304"/>
      <c r="Q43" s="343"/>
      <c r="R43" s="308"/>
      <c r="U43" s="256" t="str">
        <f>IF($D43="","",VLOOKUP($D43,'[1]m glavni turnir žrebna lista'!$A$7:$R$38,2))</f>
        <v/>
      </c>
      <c r="V43" s="361" t="s">
        <v>21</v>
      </c>
      <c r="W43" s="359" t="s">
        <v>15</v>
      </c>
      <c r="X43" s="359" t="s">
        <v>16</v>
      </c>
      <c r="Y43" s="355" t="s">
        <v>22</v>
      </c>
      <c r="Z43" s="355" t="s">
        <v>23</v>
      </c>
      <c r="AA43" s="355" t="s">
        <v>18</v>
      </c>
      <c r="AB43" s="355" t="s">
        <v>19</v>
      </c>
      <c r="AC43" s="355" t="s">
        <v>20</v>
      </c>
      <c r="AD43" s="355"/>
      <c r="AE43" s="362" t="s">
        <v>26</v>
      </c>
      <c r="AF43" s="357"/>
      <c r="AG43" s="359" t="s">
        <v>15</v>
      </c>
      <c r="AH43" s="359" t="s">
        <v>16</v>
      </c>
      <c r="AI43" s="359" t="s">
        <v>6</v>
      </c>
      <c r="AJ43" s="358" t="s">
        <v>26</v>
      </c>
    </row>
    <row r="44" spans="1:36" s="309" customFormat="1" ht="9.6" customHeight="1" x14ac:dyDescent="0.2">
      <c r="A44" s="314"/>
      <c r="B44" s="315"/>
      <c r="C44" s="315"/>
      <c r="D44" s="331"/>
      <c r="E44" s="316"/>
      <c r="F44" s="316"/>
      <c r="G44" s="317"/>
      <c r="H44" s="318" t="s">
        <v>28</v>
      </c>
      <c r="I44" s="319"/>
      <c r="J44" s="320" t="str">
        <f>UPPER(IF(OR(I44="a",I44="as"),E43,IF(OR(I44="b",I44="bs"),E45,)))</f>
        <v/>
      </c>
      <c r="K44" s="340">
        <f>IF(OR(I44="a",I44="as"),I43,IF(OR(I44="b",I44="bs"),I45,))</f>
        <v>0</v>
      </c>
      <c r="L44" s="302"/>
      <c r="M44" s="339"/>
      <c r="N44" s="304"/>
      <c r="O44" s="305"/>
      <c r="P44" s="304"/>
      <c r="Q44" s="343"/>
      <c r="R44" s="308"/>
      <c r="S44" s="363"/>
      <c r="T44" s="364"/>
      <c r="U44" s="365" t="str">
        <f>IF(OR(I44="a",I44="as"),C43,IF(OR(I44="b",I44="bs"),C45,""))</f>
        <v/>
      </c>
      <c r="V44" s="359"/>
      <c r="W44" s="359"/>
      <c r="X44" s="359"/>
      <c r="Y44" s="355"/>
      <c r="Z44" s="355"/>
      <c r="AA44" s="355"/>
      <c r="AB44" s="355"/>
      <c r="AC44" s="355"/>
      <c r="AD44" s="355"/>
      <c r="AE44" s="366"/>
      <c r="AF44" s="357"/>
      <c r="AG44" s="357"/>
      <c r="AH44" s="357"/>
      <c r="AI44" s="357"/>
      <c r="AJ44" s="367"/>
    </row>
    <row r="45" spans="1:36" s="309" customFormat="1" ht="9.6" customHeight="1" x14ac:dyDescent="0.2">
      <c r="A45" s="314">
        <v>20</v>
      </c>
      <c r="B45" s="326" t="str">
        <f>IF($D45="","",VLOOKUP($D45,'[1]m glavni turnir žrebna lista'!$A$7:$R$38,17))</f>
        <v/>
      </c>
      <c r="C45" s="326" t="str">
        <f>IF($D45="","",VLOOKUP($D45,'[1]m glavni turnir žrebna lista'!$A$7:$R$38,2))</f>
        <v/>
      </c>
      <c r="D45" s="300"/>
      <c r="E45" s="327" t="str">
        <f>UPPER(IF($D45="","",VLOOKUP($D45,'[1]m glavni turnir žrebna lista'!$A$7:$R$38,3)))</f>
        <v/>
      </c>
      <c r="F45" s="327" t="str">
        <f>PROPER(IF($D45="","",VLOOKUP($D45,'[1]m glavni turnir žrebna lista'!$A$7:$R$38,4)))</f>
        <v/>
      </c>
      <c r="G45" s="327"/>
      <c r="H45" s="327" t="str">
        <f>IF($D45="","",VLOOKUP($D45,'[1]m glavni turnir žrebna lista'!$A$7:$R$38,5))</f>
        <v/>
      </c>
      <c r="I45" s="328" t="str">
        <f>IF($D45="","",VLOOKUP($D45,'[1]m glavni turnir žrebna lista'!$A$7:$R$38,14))</f>
        <v/>
      </c>
      <c r="J45" s="329"/>
      <c r="K45" s="303"/>
      <c r="L45" s="302"/>
      <c r="M45" s="339"/>
      <c r="N45" s="304"/>
      <c r="O45" s="305"/>
      <c r="P45" s="304"/>
      <c r="Q45" s="343"/>
      <c r="R45" s="308"/>
      <c r="S45" s="364"/>
      <c r="T45" s="364"/>
      <c r="U45" s="365" t="str">
        <f>IF($D45="","",VLOOKUP($D45,'[1]m glavni turnir žrebna lista'!$A$7:$R$38,2))</f>
        <v/>
      </c>
      <c r="V45" s="359">
        <v>1</v>
      </c>
      <c r="W45" s="368" t="str">
        <f>UPPER(IF($D$7="","",VLOOKUP($D$7,'[1]m glavni turnir žrebna lista'!$A$7:$R$38,3)))</f>
        <v/>
      </c>
      <c r="X45" s="359" t="str">
        <f>PROPER(IF($D$7="","",VLOOKUP($D$7,'[1]m glavni turnir žrebna lista'!$A$7:$R$38,4)))</f>
        <v/>
      </c>
      <c r="Y45" s="369" t="str">
        <f>IF($W$45="","",IF($U$7&lt;&gt;$U$8,"",IF($J$9="bb",1,IF($J$9="","0",$I$9))))</f>
        <v/>
      </c>
      <c r="Z45" s="355" t="str">
        <f>IF($W$45="","",IF($U$10&lt;&gt;$U$7,"",IF($L$11="bb",1,IF($L$11="","0",$K$12))))</f>
        <v/>
      </c>
      <c r="AA45" s="369" t="str">
        <f>IF($W$45="","",IF($U$14&lt;&gt;$U$7,"",IF($N$15="bb",1,IF($N$15="","0",$M$18))))</f>
        <v/>
      </c>
      <c r="AB45" s="369" t="str">
        <f>IF($W$45="","",IF($U$22&lt;&gt;$U$7,"",IF($P$23="bb",1,IF($P$23="","0",$O$30))))</f>
        <v/>
      </c>
      <c r="AC45" s="370" t="str">
        <f>IF($W$45="","",IF($U$38&lt;&gt;$U$7,"",IF($P$39="bb",1,IF($P$39="","0",$Q$54))))</f>
        <v/>
      </c>
      <c r="AD45" s="355"/>
      <c r="AE45" s="366">
        <f>IF($C$2="B turnir",SUM(Y45:AD45)*0.1,SUM(Y45:AD45))</f>
        <v>0</v>
      </c>
      <c r="AF45" s="357" t="str">
        <f>IF($C7="","",'m glavni 32 (5)'!$C$7)</f>
        <v/>
      </c>
      <c r="AG45" s="359" t="str">
        <f>UPPER(IF($D$7="","",VLOOKUP($D$7,'[1]m glavni turnir žrebna lista'!$A$7:$R$38,3)))</f>
        <v/>
      </c>
      <c r="AH45" s="359" t="str">
        <f>PROPER(IF($D$7="","",VLOOKUP($D$7,'[1]m glavni turnir žrebna lista'!$A$7:$R$38,4)))</f>
        <v/>
      </c>
      <c r="AI45" s="359" t="str">
        <f>UPPER(IF($D$7="","",VLOOKUP($D$7,'[1]m glavni turnir žrebna lista'!$A$7:$R$38,5)))</f>
        <v/>
      </c>
      <c r="AJ45" s="366">
        <f>SUM(AE7,AE45)</f>
        <v>0</v>
      </c>
    </row>
    <row r="46" spans="1:36" s="309" customFormat="1" ht="9.6" customHeight="1" x14ac:dyDescent="0.2">
      <c r="A46" s="314"/>
      <c r="B46" s="315"/>
      <c r="C46" s="315"/>
      <c r="D46" s="331"/>
      <c r="E46" s="302"/>
      <c r="F46" s="302"/>
      <c r="G46" s="341"/>
      <c r="H46" s="342"/>
      <c r="I46" s="332"/>
      <c r="J46" s="302"/>
      <c r="K46" s="303"/>
      <c r="L46" s="318" t="s">
        <v>28</v>
      </c>
      <c r="M46" s="333" t="s">
        <v>245</v>
      </c>
      <c r="N46" s="320" t="str">
        <f>UPPER(IF(OR(M46="a",M46="as"),L42,IF(OR(M46="b",M46="bs"),L50,)))</f>
        <v>VAJDA BOJAN</v>
      </c>
      <c r="O46" s="371">
        <f>IF(OR(M46="a",M46="as"),M42,IF(OR(M46="b",M46="bs"),M50,))</f>
        <v>0</v>
      </c>
      <c r="P46" s="304"/>
      <c r="Q46" s="343"/>
      <c r="R46" s="308"/>
      <c r="S46" s="372"/>
      <c r="T46" s="364"/>
      <c r="U46" s="365" t="str">
        <f>IF(OR(M46="a",M46="as"),U42,IF(OR(M46="b",M46="bs"),U50,""))</f>
        <v/>
      </c>
      <c r="V46" s="359">
        <v>2</v>
      </c>
      <c r="W46" s="359" t="str">
        <f>UPPER(IF($D$9="","",VLOOKUP($D$9,'[1]m glavni turnir žrebna lista'!$A$7:$R$38,3)))</f>
        <v/>
      </c>
      <c r="X46" s="359" t="str">
        <f>PROPER(IF($D$9="","",VLOOKUP($D$9,'[1]m glavni turnir žrebna lista'!$A$7:$R$38,4)))</f>
        <v/>
      </c>
      <c r="Y46" s="355" t="str">
        <f>IF(W46="","",IF($U$9&lt;&gt;$U$8,"",IF($J$9="bb",1,IF($J$9="","0",$I$7))))</f>
        <v/>
      </c>
      <c r="Z46" s="355" t="str">
        <f>IF($W$45="","",IF($U$10&lt;&gt;$U$9,"",IF($L$11="bb",1,IF($L$11="","0",$K$12))))</f>
        <v/>
      </c>
      <c r="AA46" s="355" t="str">
        <f>IF($W$45="","",IF($U$14&lt;&gt;$U$9,"",IF($N$15="bb",1,IF($N$15="","0",$M$18))))</f>
        <v/>
      </c>
      <c r="AB46" s="355" t="str">
        <f>IF($W$45="","",IF($U$22&lt;&gt;$U$9,"",IF($P$23="bb",1,IF($P$23="","0",$O$30))))</f>
        <v/>
      </c>
      <c r="AC46" s="355" t="str">
        <f>IF($W$45="","",IF($U$38&lt;&gt;$U$9,"",IF($P$39="bb",1,IF($P$39="","0",$Q$54))))</f>
        <v/>
      </c>
      <c r="AD46" s="355"/>
      <c r="AE46" s="366">
        <f t="shared" ref="AE46:AE76" si="3">IF($C$2="B turnir",SUM(Y46:AD46)*0.1,SUM(Y46:AD46))</f>
        <v>0</v>
      </c>
      <c r="AF46" s="357" t="str">
        <f>IF($C9="","",'m glavni 32 (5)'!$C$9)</f>
        <v/>
      </c>
      <c r="AG46" s="359" t="str">
        <f>UPPER(IF($D$9="","",VLOOKUP($D$9,'[1]m glavni turnir žrebna lista'!$A$7:$R$38,3)))</f>
        <v/>
      </c>
      <c r="AH46" s="359" t="str">
        <f>PROPER(IF($D$9="","",VLOOKUP($D$9,'[1]m glavni turnir žrebna lista'!$A$7:$R$38,4)))</f>
        <v/>
      </c>
      <c r="AI46" s="359" t="str">
        <f>UPPER(IF($D$9="","",VLOOKUP($D$9,'[1]m glavni turnir žrebna lista'!$A$7:$R$38,5)))</f>
        <v/>
      </c>
      <c r="AJ46" s="366">
        <f>SUM(AE8,AE46)</f>
        <v>0</v>
      </c>
    </row>
    <row r="47" spans="1:36" s="309" customFormat="1" ht="9.6" customHeight="1" x14ac:dyDescent="0.2">
      <c r="A47" s="314">
        <v>21</v>
      </c>
      <c r="B47" s="326" t="str">
        <f>IF($D47="","",VLOOKUP($D47,'[1]m glavni turnir žrebna lista'!$A$7:$R$38,17))</f>
        <v/>
      </c>
      <c r="C47" s="326" t="str">
        <f>IF($D47="","",VLOOKUP($D47,'[1]m glavni turnir žrebna lista'!$A$7:$R$38,2))</f>
        <v/>
      </c>
      <c r="D47" s="300"/>
      <c r="E47" s="327" t="str">
        <f>UPPER(IF($D47="","",VLOOKUP($D47,'[1]m glavni turnir žrebna lista'!$A$7:$R$38,3)))</f>
        <v/>
      </c>
      <c r="F47" s="327" t="str">
        <f>PROPER(IF($D47="","",VLOOKUP($D47,'[1]m glavni turnir žrebna lista'!$A$7:$R$38,4)))</f>
        <v/>
      </c>
      <c r="G47" s="327"/>
      <c r="H47" s="327" t="str">
        <f>IF($D47="","",VLOOKUP($D47,'[1]m glavni turnir žrebna lista'!$A$7:$R$38,5))</f>
        <v/>
      </c>
      <c r="I47" s="301" t="str">
        <f>IF($D47="","",VLOOKUP($D47,'[1]m glavni turnir žrebna lista'!$A$7:$R$38,14))</f>
        <v/>
      </c>
      <c r="J47" s="302"/>
      <c r="K47" s="303"/>
      <c r="L47" s="302"/>
      <c r="M47" s="339"/>
      <c r="N47" s="329" t="s">
        <v>250</v>
      </c>
      <c r="O47" s="343"/>
      <c r="P47" s="304"/>
      <c r="Q47" s="343"/>
      <c r="R47" s="308"/>
      <c r="S47" s="373"/>
      <c r="T47" s="364"/>
      <c r="U47" s="365" t="str">
        <f>IF($D47="","",VLOOKUP($D47,'[1]m glavni turnir žrebna lista'!$A$7:$R$38,2))</f>
        <v/>
      </c>
      <c r="V47" s="359">
        <v>3</v>
      </c>
      <c r="W47" s="359" t="str">
        <f>UPPER(IF($D$11="","",VLOOKUP($D$11,'[1]m glavni turnir žrebna lista'!$A$7:$R$38,3)))</f>
        <v/>
      </c>
      <c r="X47" s="359" t="str">
        <f>PROPER(IF($D$11="","",VLOOKUP($D$11,'[1]m glavni turnir žrebna lista'!$A$7:$R$38,4)))</f>
        <v/>
      </c>
      <c r="Y47" s="355" t="str">
        <f>IF(W47="","",IF($U$11&lt;&gt;$U$12,"",IF($J$13="bb",1,IF($J$13="","0",$I$13))))</f>
        <v/>
      </c>
      <c r="Z47" s="355" t="str">
        <f>IF($W$45="","",IF($U$10&lt;&gt;$U$11,"",IF($L$11="bb",1,IF($L$11="","0",$K$8))))</f>
        <v/>
      </c>
      <c r="AA47" s="355" t="str">
        <f>IF($W$45="","",IF($U$14&lt;&gt;$U$11,"",IF($N$15="bb",1,IF($N$15="","0",$M$18))))</f>
        <v/>
      </c>
      <c r="AB47" s="355" t="str">
        <f>IF($W$45="","",IF($U$22&lt;&gt;$U11,"",IF($P$23="bb",1,IF($P$23="","0",$O$30))))</f>
        <v/>
      </c>
      <c r="AC47" s="355" t="str">
        <f>IF($W$45="","",IF($U$38&lt;&gt;$U$11,"",IF($P$39="bb",1,IF($P$39="","0",$Q$54))))</f>
        <v/>
      </c>
      <c r="AD47" s="355"/>
      <c r="AE47" s="366">
        <f t="shared" si="3"/>
        <v>0</v>
      </c>
      <c r="AF47" s="357" t="str">
        <f>IF($C11="","",'m glavni 32 (5)'!$C$11)</f>
        <v/>
      </c>
      <c r="AG47" s="359" t="str">
        <f>UPPER(IF($D$11="","",VLOOKUP($D$11,'[1]m glavni turnir žrebna lista'!$A$7:$R$38,3)))</f>
        <v/>
      </c>
      <c r="AH47" s="359" t="str">
        <f>PROPER(IF($D$11="","",VLOOKUP($D$11,'[1]m glavni turnir žrebna lista'!$A$7:$R$38,4)))</f>
        <v/>
      </c>
      <c r="AI47" s="359" t="str">
        <f>UPPER(IF($D$11="","",VLOOKUP($D$11,'[1]m glavni turnir žrebna lista'!$A$7:$R$38,5)))</f>
        <v/>
      </c>
      <c r="AJ47" s="366">
        <f t="shared" ref="AJ47:AJ76" si="4">SUM(AE9,AE47)</f>
        <v>0</v>
      </c>
    </row>
    <row r="48" spans="1:36" s="309" customFormat="1" ht="9.6" customHeight="1" x14ac:dyDescent="0.2">
      <c r="A48" s="314"/>
      <c r="B48" s="315"/>
      <c r="C48" s="315"/>
      <c r="D48" s="331"/>
      <c r="E48" s="316"/>
      <c r="F48" s="316"/>
      <c r="G48" s="317"/>
      <c r="H48" s="318" t="s">
        <v>28</v>
      </c>
      <c r="I48" s="319"/>
      <c r="J48" s="320" t="str">
        <f>UPPER(IF(OR(I48="a",I48="as"),E47,IF(OR(I48="b",I48="bs"),E49,)))</f>
        <v/>
      </c>
      <c r="K48" s="321">
        <f>IF(OR(I48="a",I48="as"),I47,IF(OR(I48="b",I48="bs"),I49,))</f>
        <v>0</v>
      </c>
      <c r="L48" s="302"/>
      <c r="M48" s="339"/>
      <c r="N48" s="304"/>
      <c r="O48" s="343"/>
      <c r="P48" s="304"/>
      <c r="Q48" s="343"/>
      <c r="R48" s="308"/>
      <c r="S48" s="373"/>
      <c r="T48" s="364"/>
      <c r="U48" s="365" t="str">
        <f>IF(OR(I48="a",I48="as"),C47,IF(OR(I48="b",I48="bs"),C49,""))</f>
        <v/>
      </c>
      <c r="V48" s="359">
        <v>4</v>
      </c>
      <c r="W48" s="359" t="str">
        <f>UPPER(IF($D$13="","",VLOOKUP($D$13,'[1]m glavni turnir žrebna lista'!$A$7:$R$38,3)))</f>
        <v/>
      </c>
      <c r="X48" s="359" t="str">
        <f>PROPER(IF($D$13="","",VLOOKUP($D$13,'[1]m glavni turnir žrebna lista'!$A$7:$R$38,4)))</f>
        <v/>
      </c>
      <c r="Y48" s="355" t="str">
        <f>IF(W48="","",IF($U$12&lt;&gt;$U$13,"",IF($J$13="bb",1,IF($J$13="","0",$I$11))))</f>
        <v/>
      </c>
      <c r="Z48" s="355" t="str">
        <f>IF($W$45="","",IF($U$10&lt;&gt;$U$13,"",IF($L$11="bb",1,IF($L$11="","0",$K$8))))</f>
        <v/>
      </c>
      <c r="AA48" s="355" t="str">
        <f>IF($W$45="","",IF($U$14&lt;&gt;$U$13,"",IF($N$15="bb",1,IF($N$15="","0",$M$18))))</f>
        <v/>
      </c>
      <c r="AB48" s="355" t="str">
        <f>IF($W$45="","",IF($U$22&lt;&gt;$U$13,"",IF($P$23="bb",1,IF($P$23="","0",$O$30))))</f>
        <v/>
      </c>
      <c r="AC48" s="355" t="str">
        <f>IF($W$45="","",IF($U$38&lt;&gt;$U$13,"",IF($P$39="bb",1,IF($P$39="","0",$Q$54))))</f>
        <v/>
      </c>
      <c r="AD48" s="355"/>
      <c r="AE48" s="366">
        <f t="shared" si="3"/>
        <v>0</v>
      </c>
      <c r="AF48" s="357" t="str">
        <f>IF($C13="","",'m glavni 32 (5)'!$C$13)</f>
        <v/>
      </c>
      <c r="AG48" s="359" t="str">
        <f>UPPER(IF($D$13="","",VLOOKUP($D$13,'[1]m glavni turnir žrebna lista'!$A$7:$R$38,3)))</f>
        <v/>
      </c>
      <c r="AH48" s="359" t="str">
        <f>PROPER(IF($D$13="","",VLOOKUP($D$13,'[1]m glavni turnir žrebna lista'!$A$7:$R$38,4)))</f>
        <v/>
      </c>
      <c r="AI48" s="359" t="str">
        <f>UPPER(IF($D$13="","",VLOOKUP($D$13,'[1]m glavni turnir žrebna lista'!$A$7:$R$38,5)))</f>
        <v/>
      </c>
      <c r="AJ48" s="366">
        <f t="shared" si="4"/>
        <v>0</v>
      </c>
    </row>
    <row r="49" spans="1:36" s="309" customFormat="1" ht="9.6" customHeight="1" x14ac:dyDescent="0.2">
      <c r="A49" s="314">
        <v>22</v>
      </c>
      <c r="B49" s="326" t="str">
        <f>IF($D49="","",VLOOKUP($D49,'[1]m glavni turnir žrebna lista'!$A$7:$R$38,17))</f>
        <v/>
      </c>
      <c r="C49" s="326" t="str">
        <f>IF($D49="","",VLOOKUP($D49,'[1]m glavni turnir žrebna lista'!$A$7:$R$38,2))</f>
        <v/>
      </c>
      <c r="D49" s="300"/>
      <c r="E49" s="327" t="str">
        <f>UPPER(IF($D49="","",VLOOKUP($D49,'[1]m glavni turnir žrebna lista'!$A$7:$R$38,3)))</f>
        <v/>
      </c>
      <c r="F49" s="327" t="str">
        <f>PROPER(IF($D49="","",VLOOKUP($D49,'[1]m glavni turnir žrebna lista'!$A$7:$R$38,4)))</f>
        <v/>
      </c>
      <c r="G49" s="327"/>
      <c r="H49" s="327" t="str">
        <f>IF($D49="","",VLOOKUP($D49,'[1]m glavni turnir žrebna lista'!$A$7:$R$38,5))</f>
        <v/>
      </c>
      <c r="I49" s="328" t="str">
        <f>IF($D49="","",VLOOKUP($D49,'[1]m glavni turnir žrebna lista'!$A$7:$R$38,14))</f>
        <v/>
      </c>
      <c r="J49" s="329"/>
      <c r="K49" s="330"/>
      <c r="L49" s="302"/>
      <c r="M49" s="339"/>
      <c r="N49" s="304"/>
      <c r="O49" s="343"/>
      <c r="P49" s="304"/>
      <c r="Q49" s="343"/>
      <c r="R49" s="308"/>
      <c r="S49" s="373"/>
      <c r="T49" s="364"/>
      <c r="U49" s="365" t="str">
        <f>IF($D49="","",VLOOKUP($D49,'[1]m glavni turnir žrebna lista'!$A$7:$R$38,2))</f>
        <v/>
      </c>
      <c r="V49" s="359">
        <v>5</v>
      </c>
      <c r="W49" s="359" t="str">
        <f>UPPER(IF($D$15="","",VLOOKUP($D$15,'[1]m glavni turnir žrebna lista'!$A$7:$R$38,3)))</f>
        <v/>
      </c>
      <c r="X49" s="359" t="str">
        <f>PROPER(IF($D$15="","",VLOOKUP($D$15,'[1]m glavni turnir žrebna lista'!$A$7:$R$38,4)))</f>
        <v/>
      </c>
      <c r="Y49" s="355" t="str">
        <f>IF(W49="","",IF($U$16&lt;&gt;$U$15,"",IF($J$17="bb",1,IF($J$17="","0",$I$17))))</f>
        <v/>
      </c>
      <c r="Z49" s="355" t="str">
        <f>IF($W$45="","",IF($U$18&lt;&gt;$U$15,"",IF($L$19="bb",1,IF($L$19="","0",$K$20))))</f>
        <v/>
      </c>
      <c r="AA49" s="355" t="str">
        <f>IF($W$45="","",IF($U$14&lt;&gt;$U$15,"",IF($N$15="bb",1,IF($N$15="","0",$M$10))))</f>
        <v/>
      </c>
      <c r="AB49" s="355" t="str">
        <f>IF($W$45="","",IF($U$22&lt;&gt;$U$15,"",IF($P$23="bb",1,IF($P$23="","0",$O$30))))</f>
        <v/>
      </c>
      <c r="AC49" s="355" t="str">
        <f>IF($W$45="","",IF($U$38&lt;&gt;$U$15,"",IF($P$39="bb",1,IF($P$39="","0",$Q$54))))</f>
        <v/>
      </c>
      <c r="AD49" s="355"/>
      <c r="AE49" s="366">
        <f t="shared" si="3"/>
        <v>0</v>
      </c>
      <c r="AF49" s="357" t="str">
        <f>IF($C15="","",'m glavni 32 (5)'!$C$15)</f>
        <v/>
      </c>
      <c r="AG49" s="359" t="str">
        <f>UPPER(IF($D$15="","",VLOOKUP($D$15,'[1]m glavni turnir žrebna lista'!$A$7:$R$38,3)))</f>
        <v/>
      </c>
      <c r="AH49" s="359" t="str">
        <f>PROPER(IF($D$15="","",VLOOKUP($D$15,'[1]m glavni turnir žrebna lista'!$A$7:$R$38,4)))</f>
        <v/>
      </c>
      <c r="AI49" s="359" t="str">
        <f>UPPER(IF($D$15="","",VLOOKUP($D$15,'[1]m glavni turnir žrebna lista'!$A$7:$R$38,5)))</f>
        <v/>
      </c>
      <c r="AJ49" s="366">
        <f t="shared" si="4"/>
        <v>0</v>
      </c>
    </row>
    <row r="50" spans="1:36" s="309" customFormat="1" ht="9.6" customHeight="1" x14ac:dyDescent="0.2">
      <c r="A50" s="314"/>
      <c r="B50" s="315"/>
      <c r="C50" s="315"/>
      <c r="D50" s="331"/>
      <c r="E50" s="316"/>
      <c r="F50" s="316"/>
      <c r="G50" s="317"/>
      <c r="H50" s="302"/>
      <c r="I50" s="332"/>
      <c r="J50" s="318" t="s">
        <v>28</v>
      </c>
      <c r="K50" s="333"/>
      <c r="L50" s="320" t="s">
        <v>93</v>
      </c>
      <c r="M50" s="345">
        <f>IF(OR(K50="a",K50="as"),K48,IF(OR(K50="b",K50="bs"),K52,))</f>
        <v>0</v>
      </c>
      <c r="N50" s="304"/>
      <c r="O50" s="343"/>
      <c r="P50" s="304"/>
      <c r="Q50" s="343"/>
      <c r="R50" s="308"/>
      <c r="S50" s="373"/>
      <c r="T50" s="364"/>
      <c r="U50" s="365" t="str">
        <f>IF(OR(K50="a",K50="as"),U48,IF(OR(K50="b",K50="bs"),U52,""))</f>
        <v/>
      </c>
      <c r="V50" s="359">
        <v>6</v>
      </c>
      <c r="W50" s="359" t="str">
        <f>UPPER(IF($D$17="","",VLOOKUP($D$17,'[1]m glavni turnir žrebna lista'!$A$7:$R$38,3)))</f>
        <v/>
      </c>
      <c r="X50" s="359" t="str">
        <f>PROPER(IF($D$17="","",VLOOKUP($D$17,'[1]m glavni turnir žrebna lista'!$A$7:$R$38,4)))</f>
        <v/>
      </c>
      <c r="Y50" s="355" t="str">
        <f>IF(W50="","",IF($U$16&lt;&gt;$U$17,"",IF($J$17="bb",1,IF($J$17="","0",$I$15))))</f>
        <v/>
      </c>
      <c r="Z50" s="355" t="str">
        <f>IF($W$45="","",IF($U$18&lt;&gt;$U$17,"",IF($L$19="bb",1,IF($L$19="","0",$K$20))))</f>
        <v/>
      </c>
      <c r="AA50" s="355" t="str">
        <f>IF($W$45="","",IF($U$14&lt;&gt;$U$17,"",IF($N$15="bb",1,IF($N$15="","0",$M$10))))</f>
        <v/>
      </c>
      <c r="AB50" s="355" t="str">
        <f>IF($W$45="","",IF($U$22&lt;&gt;$U$17,"",IF($P$23="bb",1,IF($P$23="","0",$O$30))))</f>
        <v/>
      </c>
      <c r="AC50" s="355" t="str">
        <f>IF($W$45="","",IF($U$38&lt;&gt;$U$17,"",IF($P$39="bb",1,IF($P$39="","0",$Q$54))))</f>
        <v/>
      </c>
      <c r="AD50" s="355"/>
      <c r="AE50" s="366">
        <f t="shared" si="3"/>
        <v>0</v>
      </c>
      <c r="AF50" s="357" t="str">
        <f>IF($C17="","",'m glavni 32 (5)'!$C$17)</f>
        <v/>
      </c>
      <c r="AG50" s="359" t="str">
        <f>UPPER(IF($D$17="","",VLOOKUP($D$17,'[1]m glavni turnir žrebna lista'!$A$7:$R$38,3)))</f>
        <v/>
      </c>
      <c r="AH50" s="359" t="str">
        <f>PROPER(IF($D$17="","",VLOOKUP($D$17,'[1]m glavni turnir žrebna lista'!$A$7:$R$38,4)))</f>
        <v/>
      </c>
      <c r="AI50" s="359" t="str">
        <f>UPPER(IF($D$17="","",VLOOKUP($D$17,'[1]m glavni turnir žrebna lista'!$A$7:$R$38,5)))</f>
        <v/>
      </c>
      <c r="AJ50" s="366">
        <f t="shared" si="4"/>
        <v>0</v>
      </c>
    </row>
    <row r="51" spans="1:36" s="309" customFormat="1" ht="9.6" customHeight="1" x14ac:dyDescent="0.2">
      <c r="A51" s="314">
        <v>23</v>
      </c>
      <c r="B51" s="326" t="str">
        <f>IF($D51="","",VLOOKUP($D51,'[1]m glavni turnir žrebna lista'!$A$7:$R$38,17))</f>
        <v/>
      </c>
      <c r="C51" s="326" t="str">
        <f>IF($D51="","",VLOOKUP($D51,'[1]m glavni turnir žrebna lista'!$A$7:$R$38,2))</f>
        <v/>
      </c>
      <c r="D51" s="300"/>
      <c r="E51" s="327" t="str">
        <f>UPPER(IF($D51="","",VLOOKUP($D51,'[1]m glavni turnir žrebna lista'!$A$7:$R$38,3)))</f>
        <v/>
      </c>
      <c r="F51" s="327" t="str">
        <f>PROPER(IF($D51="","",VLOOKUP($D51,'[1]m glavni turnir žrebna lista'!$A$7:$R$38,4)))</f>
        <v/>
      </c>
      <c r="G51" s="327"/>
      <c r="H51" s="327" t="str">
        <f>IF($D51="","",VLOOKUP($D51,'[1]m glavni turnir žrebna lista'!$A$7:$R$38,5))</f>
        <v/>
      </c>
      <c r="I51" s="301" t="str">
        <f>IF($D51="","",VLOOKUP($D51,'[1]m glavni turnir žrebna lista'!$A$7:$R$38,14))</f>
        <v/>
      </c>
      <c r="J51" s="302"/>
      <c r="K51" s="338"/>
      <c r="L51" s="329"/>
      <c r="M51" s="336"/>
      <c r="N51" s="304"/>
      <c r="O51" s="343"/>
      <c r="P51" s="304"/>
      <c r="Q51" s="343"/>
      <c r="R51" s="308"/>
      <c r="S51" s="373"/>
      <c r="T51" s="364"/>
      <c r="U51" s="365" t="str">
        <f>IF($D51="","",VLOOKUP($D51,'[1]m glavni turnir žrebna lista'!$A$7:$R$38,2))</f>
        <v/>
      </c>
      <c r="V51" s="359">
        <v>7</v>
      </c>
      <c r="W51" s="359" t="str">
        <f>UPPER(IF($D$19="","",VLOOKUP($D$19,'[1]m glavni turnir žrebna lista'!$A$7:$R$38,3)))</f>
        <v/>
      </c>
      <c r="X51" s="359" t="str">
        <f>PROPER(IF($D$19="","",VLOOKUP($D$19,'[1]m glavni turnir žrebna lista'!$A$7:$R$38,4)))</f>
        <v/>
      </c>
      <c r="Y51" s="355" t="str">
        <f>IF(W51="","",IF($U$20&lt;&gt;$U$19,"",IF($J$21="bb",1,IF($J$21="","0",$I$21))))</f>
        <v/>
      </c>
      <c r="Z51" s="355" t="str">
        <f>IF($W$45="","",IF($U$18&lt;&gt;$U$19,"",IF($L$19="bb",1,IF($L$19="","0",$K$16))))</f>
        <v/>
      </c>
      <c r="AA51" s="355" t="str">
        <f>IF($W$45="","",IF($U$14&lt;&gt;$U$19,"",IF($N$15="bb",1,IF($N$15="","0",$M$10))))</f>
        <v/>
      </c>
      <c r="AB51" s="355" t="str">
        <f>IF($W$45="","",IF($U$22&lt;&gt;$U$19,"",IF($P$23="bb",1,IF($P$23="","0",$O$30))))</f>
        <v/>
      </c>
      <c r="AC51" s="355" t="str">
        <f>IF($W$45="","",IF($U$38&lt;&gt;$U$19,"",IF($P$39="bb",1,IF($P$39="","0",$Q$54))))</f>
        <v/>
      </c>
      <c r="AD51" s="355"/>
      <c r="AE51" s="366">
        <f t="shared" si="3"/>
        <v>0</v>
      </c>
      <c r="AF51" s="357" t="str">
        <f>IF($C19="","",'m glavni 32 (5)'!$C$19)</f>
        <v/>
      </c>
      <c r="AG51" s="359" t="str">
        <f>UPPER(IF($D$19="","",VLOOKUP($D$19,'[1]m glavni turnir žrebna lista'!$A$7:$R$38,3)))</f>
        <v/>
      </c>
      <c r="AH51" s="359" t="str">
        <f>PROPER(IF($D$19="","",VLOOKUP($D$19,'[1]m glavni turnir žrebna lista'!$A$7:$R$38,4)))</f>
        <v/>
      </c>
      <c r="AI51" s="359" t="str">
        <f>UPPER(IF($D$19="","",VLOOKUP($D$19,'[1]m glavni turnir žrebna lista'!$A$7:$R$38,5)))</f>
        <v/>
      </c>
      <c r="AJ51" s="366">
        <f t="shared" si="4"/>
        <v>0</v>
      </c>
    </row>
    <row r="52" spans="1:36" s="309" customFormat="1" ht="9.6" customHeight="1" x14ac:dyDescent="0.2">
      <c r="A52" s="314"/>
      <c r="B52" s="315"/>
      <c r="C52" s="315"/>
      <c r="D52" s="315"/>
      <c r="E52" s="316"/>
      <c r="F52" s="316"/>
      <c r="G52" s="317"/>
      <c r="H52" s="318" t="s">
        <v>28</v>
      </c>
      <c r="I52" s="319"/>
      <c r="J52" s="320" t="str">
        <f>UPPER(IF(OR(I52="a",I52="as"),E51,IF(OR(I52="b",I52="bs"),E53,)))</f>
        <v/>
      </c>
      <c r="K52" s="340">
        <f>IF(OR(I52="a",I52="as"),I51,IF(OR(I52="b",I52="bs"),I53,))</f>
        <v>0</v>
      </c>
      <c r="L52" s="302"/>
      <c r="M52" s="336"/>
      <c r="N52" s="304"/>
      <c r="O52" s="343"/>
      <c r="P52" s="304"/>
      <c r="Q52" s="343"/>
      <c r="R52" s="308"/>
      <c r="S52" s="374"/>
      <c r="U52" s="375" t="str">
        <f>IF(OR(I52="a",I52="as"),C51,IF(OR(I52="b",I52="bs"),C53,""))</f>
        <v/>
      </c>
      <c r="V52" s="359">
        <v>8</v>
      </c>
      <c r="W52" s="359" t="str">
        <f>UPPER(IF($D$21="","",VLOOKUP($D$21,'[1]m glavni turnir žrebna lista'!$A$7:$R$38,3)))</f>
        <v/>
      </c>
      <c r="X52" s="359" t="str">
        <f>PROPER(IF($D$21="","",VLOOKUP($D$21,'[1]m glavni turnir žrebna lista'!$A$7:$R$38,4)))</f>
        <v/>
      </c>
      <c r="Y52" s="355" t="str">
        <f>IF(W52="","",IF($U$20&lt;&gt;$U$21,"",IF($J$21="bb",1,IF($J$21="","0",$I$19))))</f>
        <v/>
      </c>
      <c r="Z52" s="355" t="str">
        <f>IF($W$45="","",IF($U$18&lt;&gt;$U$21,"",IF($L$19="bb",1,IF($L$19="","0",$K$16))))</f>
        <v/>
      </c>
      <c r="AA52" s="355" t="str">
        <f>IF($W$45="","",IF($U$14&lt;&gt;$U$21,"",IF($N$15="bb",1,IF($N$15="","0",$M$10))))</f>
        <v/>
      </c>
      <c r="AB52" s="355" t="str">
        <f>IF($W$45="","",IF($U$22&lt;&gt;$U$21,"",IF($P$23="bb",1,IF($P$23="","0",$O$30))))</f>
        <v/>
      </c>
      <c r="AC52" s="355" t="str">
        <f>IF($W$45="","",IF($U$38&lt;&gt;$U$21,"",IF($P$39="bb",1,IF($P$39="","0",$Q$54))))</f>
        <v/>
      </c>
      <c r="AD52" s="355"/>
      <c r="AE52" s="366">
        <f t="shared" si="3"/>
        <v>0</v>
      </c>
      <c r="AF52" s="357" t="str">
        <f>IF($C21="","",'m glavni 32 (5)'!$C$21)</f>
        <v/>
      </c>
      <c r="AG52" s="359" t="str">
        <f>UPPER(IF($D$21="","",VLOOKUP($D$21,'[1]m glavni turnir žrebna lista'!$A$7:$R$38,3)))</f>
        <v/>
      </c>
      <c r="AH52" s="359" t="str">
        <f>PROPER(IF($D$21="","",VLOOKUP($D$21,'[1]m glavni turnir žrebna lista'!$A$7:$R$38,4)))</f>
        <v/>
      </c>
      <c r="AI52" s="359" t="str">
        <f>UPPER(IF($D$21="","",VLOOKUP($D$21,'[1]m glavni turnir žrebna lista'!$A$7:$R$38,5)))</f>
        <v/>
      </c>
      <c r="AJ52" s="366">
        <f t="shared" si="4"/>
        <v>0</v>
      </c>
    </row>
    <row r="53" spans="1:36" s="309" customFormat="1" ht="9.6" customHeight="1" x14ac:dyDescent="0.2">
      <c r="A53" s="298">
        <v>24</v>
      </c>
      <c r="B53" s="299" t="str">
        <f>IF($D53="","",VLOOKUP($D53,'[1]m glavni turnir žrebna lista'!$A$7:$R$38,17))</f>
        <v/>
      </c>
      <c r="C53" s="299" t="str">
        <f>IF($D53="","",VLOOKUP($D53,'[1]m glavni turnir žrebna lista'!$A$7:$R$38,2))</f>
        <v/>
      </c>
      <c r="D53" s="300"/>
      <c r="E53" s="299" t="s">
        <v>161</v>
      </c>
      <c r="F53" s="299" t="s">
        <v>207</v>
      </c>
      <c r="G53" s="299"/>
      <c r="H53" s="299" t="str">
        <f>IF($D53="","",VLOOKUP($D53,'[1]m glavni turnir žrebna lista'!$A$7:$R$38,5))</f>
        <v/>
      </c>
      <c r="I53" s="328" t="str">
        <f>IF($D53="","",VLOOKUP($D53,'[1]m glavni turnir žrebna lista'!$A$7:$R$38,14))</f>
        <v/>
      </c>
      <c r="J53" s="329"/>
      <c r="K53" s="303"/>
      <c r="L53" s="302"/>
      <c r="M53" s="336"/>
      <c r="N53" s="304"/>
      <c r="O53" s="343"/>
      <c r="P53" s="304"/>
      <c r="Q53" s="343"/>
      <c r="R53" s="308"/>
      <c r="S53" s="374"/>
      <c r="U53" s="256" t="str">
        <f>IF($D53="","",VLOOKUP($D53,'[1]m glavni turnir žrebna lista'!$A$7:$R$38,2))</f>
        <v/>
      </c>
      <c r="V53" s="359">
        <v>9</v>
      </c>
      <c r="W53" s="359" t="str">
        <f>UPPER(IF($D$23="","",VLOOKUP($D$23,'[1]m glavni turnir žrebna lista'!$A$7:$R$38,3)))</f>
        <v/>
      </c>
      <c r="X53" s="359" t="str">
        <f>PROPER(IF($D$23="","",VLOOKUP($D$23,'[1]m glavni turnir žrebna lista'!$A$7:$R$38,4)))</f>
        <v/>
      </c>
      <c r="Y53" s="355" t="str">
        <f>IF(W53="","",IF($U$24&lt;&gt;$U$23,"",IF($J$25="bb",1,IF($J$25="","0",$I$25))))</f>
        <v/>
      </c>
      <c r="Z53" s="355" t="str">
        <f>IF($W$45="","",IF($U$26&lt;&gt;$U$23,"",IF($L$27="bb",1,IF($L$27="","0",$K$28))))</f>
        <v/>
      </c>
      <c r="AA53" s="355" t="str">
        <f>IF($W$45="","",IF($U$30&lt;&gt;$U$23,"",IF($N$31="bb",1,IF($N$31="","0",$M$34))))</f>
        <v/>
      </c>
      <c r="AB53" s="355" t="str">
        <f>IF($W$45="","",IF($U$22&lt;&gt;$U$23,"",IF($P$23="bb",1,IF($P$23="","0",$O$14))))</f>
        <v/>
      </c>
      <c r="AC53" s="355" t="str">
        <f>IF($W$45="","",IF($U$38&lt;&gt;$U$23,"",IF($P$39="bb",1,IF($P$39="","0",$Q$54))))</f>
        <v/>
      </c>
      <c r="AD53" s="355"/>
      <c r="AE53" s="366">
        <f t="shared" si="3"/>
        <v>0</v>
      </c>
      <c r="AF53" s="357" t="str">
        <f>IF($C23="","",'m glavni 32 (5)'!$C$23)</f>
        <v/>
      </c>
      <c r="AG53" s="359" t="str">
        <f>UPPER(IF($D$23="","",VLOOKUP($D$23,'[1]m glavni turnir žrebna lista'!$A$7:$R$38,3)))</f>
        <v/>
      </c>
      <c r="AH53" s="359" t="str">
        <f>PROPER(IF($D$23="","",VLOOKUP($D$23,'[1]m glavni turnir žrebna lista'!$A$7:$R$38,4)))</f>
        <v/>
      </c>
      <c r="AI53" s="359" t="str">
        <f>UPPER(IF($D$23="","",VLOOKUP($D$23,'[1]m glavni turnir žrebna lista'!$A$7:$R$38,5)))</f>
        <v/>
      </c>
      <c r="AJ53" s="366">
        <f t="shared" si="4"/>
        <v>0</v>
      </c>
    </row>
    <row r="54" spans="1:36" s="309" customFormat="1" ht="9.6" customHeight="1" x14ac:dyDescent="0.2">
      <c r="A54" s="314"/>
      <c r="B54" s="315"/>
      <c r="C54" s="315"/>
      <c r="D54" s="315"/>
      <c r="E54" s="342"/>
      <c r="F54" s="342"/>
      <c r="G54" s="347"/>
      <c r="H54" s="342"/>
      <c r="I54" s="332"/>
      <c r="J54" s="302"/>
      <c r="K54" s="303"/>
      <c r="L54" s="302"/>
      <c r="M54" s="336"/>
      <c r="N54" s="318" t="s">
        <v>28</v>
      </c>
      <c r="O54" s="333" t="s">
        <v>246</v>
      </c>
      <c r="P54" s="320" t="str">
        <f>UPPER(IF(OR(O54="a",O54="as"),N46,IF(OR(O54="b",O54="bs"),N62,)))</f>
        <v>VAJDA BOJAN</v>
      </c>
      <c r="Q54" s="350">
        <f>IF(OR(O54="a",O54="as"),O46,IF(OR(O54="b",O54="bs"),O62,))</f>
        <v>0</v>
      </c>
      <c r="R54" s="308"/>
      <c r="S54" s="374"/>
      <c r="U54" s="256" t="str">
        <f>IF(OR(O54="a",O54="as"),U46,IF(OR(O54="b",O54="bs"),U62,""))</f>
        <v/>
      </c>
      <c r="V54" s="359">
        <v>10</v>
      </c>
      <c r="W54" s="359" t="str">
        <f>UPPER(IF($D$25="","",VLOOKUP($D$25,'[1]m glavni turnir žrebna lista'!$A$7:$R$38,3)))</f>
        <v/>
      </c>
      <c r="X54" s="359" t="str">
        <f>PROPER(IF($D$25="","",VLOOKUP($D$25,'[1]m glavni turnir žrebna lista'!$A$7:$R$38,4)))</f>
        <v/>
      </c>
      <c r="Y54" s="355" t="str">
        <f>IF(W54="","",IF($U$24&lt;&gt;$U$25,"",IF($J$25="bb",1,IF($J$25="","0",$I$23))))</f>
        <v/>
      </c>
      <c r="Z54" s="355" t="str">
        <f>IF($W$45="","",IF($U$26&lt;&gt;$U$25,"",IF($L$27="bb",1,IF($L$27="","0",$K$28))))</f>
        <v/>
      </c>
      <c r="AA54" s="355" t="str">
        <f>IF($W$45="","",IF($U$30&lt;&gt;$U$25,"",IF($N$31="bb",1,IF($N$31="","0",$M$34))))</f>
        <v/>
      </c>
      <c r="AB54" s="355" t="str">
        <f>IF($W$45="","",IF($U$22&lt;&gt;$U$25,"",IF($P$23="bb",1,IF($P$23="","0",$O$14))))</f>
        <v/>
      </c>
      <c r="AC54" s="355" t="str">
        <f>IF($W$45="","",IF($U$38&lt;&gt;$U$25,"",IF($P$39="bb",1,IF($P$39="","0",$Q$54))))</f>
        <v/>
      </c>
      <c r="AD54" s="355"/>
      <c r="AE54" s="366">
        <f t="shared" si="3"/>
        <v>0</v>
      </c>
      <c r="AF54" s="357" t="str">
        <f>IF($C25="","",'m glavni 32 (5)'!$C$25)</f>
        <v/>
      </c>
      <c r="AG54" s="359" t="str">
        <f>UPPER(IF($D$25="","",VLOOKUP($D$25,'[1]m glavni turnir žrebna lista'!$A$7:$R$38,3)))</f>
        <v/>
      </c>
      <c r="AH54" s="359" t="str">
        <f>PROPER(IF($D$25="","",VLOOKUP($D$25,'[1]m glavni turnir žrebna lista'!$A$7:$R$38,4)))</f>
        <v/>
      </c>
      <c r="AI54" s="359" t="str">
        <f>UPPER(IF($D$25="","",VLOOKUP($D$25,'[1]m glavni turnir žrebna lista'!$A$7:$R$38,5)))</f>
        <v/>
      </c>
      <c r="AJ54" s="366">
        <f t="shared" si="4"/>
        <v>0</v>
      </c>
    </row>
    <row r="55" spans="1:36" s="309" customFormat="1" ht="9.6" customHeight="1" x14ac:dyDescent="0.2">
      <c r="A55" s="298">
        <v>25</v>
      </c>
      <c r="B55" s="299" t="str">
        <f>IF($D55="","",VLOOKUP($D55,'[1]m glavni turnir žrebna lista'!$A$7:$R$38,17))</f>
        <v/>
      </c>
      <c r="C55" s="299" t="str">
        <f>IF($D55="","",VLOOKUP($D55,'[1]m glavni turnir žrebna lista'!$A$7:$R$38,2))</f>
        <v/>
      </c>
      <c r="D55" s="300"/>
      <c r="E55" s="299" t="str">
        <f>UPPER(IF($D55="","",VLOOKUP($D55,'[1]m glavni turnir žrebna lista'!$A$7:$R$38,3)))</f>
        <v/>
      </c>
      <c r="F55" s="299" t="str">
        <f>PROPER(IF($D55="","",VLOOKUP($D55,'[1]m glavni turnir žrebna lista'!$A$7:$R$38,4)))</f>
        <v/>
      </c>
      <c r="G55" s="299"/>
      <c r="H55" s="299" t="str">
        <f>IF($D55="","",VLOOKUP($D55,'[1]m glavni turnir žrebna lista'!$A$7:$R$38,5))</f>
        <v/>
      </c>
      <c r="I55" s="301" t="str">
        <f>IF($D55="","",VLOOKUP($D55,'[1]m glavni turnir žrebna lista'!$A$7:$R$38,14))</f>
        <v/>
      </c>
      <c r="J55" s="302"/>
      <c r="K55" s="303"/>
      <c r="L55" s="302"/>
      <c r="M55" s="336"/>
      <c r="N55" s="304"/>
      <c r="O55" s="343"/>
      <c r="P55" s="329" t="s">
        <v>260</v>
      </c>
      <c r="Q55" s="305"/>
      <c r="R55" s="308"/>
      <c r="S55" s="374"/>
      <c r="U55" s="256" t="str">
        <f>IF($D55="","",VLOOKUP($D55,'[1]m glavni turnir žrebna lista'!$A$7:$R$38,2))</f>
        <v/>
      </c>
      <c r="V55" s="359">
        <v>11</v>
      </c>
      <c r="W55" s="359" t="str">
        <f>UPPER(IF($D$27="","",VLOOKUP($D$27,'[1]m glavni turnir žrebna lista'!$A$7:$R$38,3)))</f>
        <v/>
      </c>
      <c r="X55" s="359" t="str">
        <f>PROPER(IF($D$27="","",VLOOKUP($D$27,'[1]m glavni turnir žrebna lista'!$A$7:$R$38,4)))</f>
        <v/>
      </c>
      <c r="Y55" s="355" t="str">
        <f>IF(W55="","",IF($U$28&lt;&gt;$U$27,"",IF($J$29="bb",1,IF($J$29="","0",$I$29))))</f>
        <v/>
      </c>
      <c r="Z55" s="355" t="str">
        <f>IF($W$45="","",IF($U$26&lt;&gt;$U$27,"",IF($L$27="bb",1,IF($L$27="","0",$K$24))))</f>
        <v/>
      </c>
      <c r="AA55" s="355" t="str">
        <f>IF($W$45="","",IF($U$30&lt;&gt;$U$27,"",IF($N$31="bb",1,IF($N$31="","0",$M$34))))</f>
        <v/>
      </c>
      <c r="AB55" s="355" t="str">
        <f>IF($W$45="","",IF($U$22&lt;&gt;$U$27,"",IF($P$23="bb",1,IF($P$23="","0",$O$14))))</f>
        <v/>
      </c>
      <c r="AC55" s="355" t="str">
        <f>IF($W$45="","",IF($U$38&lt;&gt;$U$27,"",IF($P$39="bb",1,IF($P$39="","0",$Q$54))))</f>
        <v/>
      </c>
      <c r="AD55" s="355"/>
      <c r="AE55" s="366">
        <f t="shared" si="3"/>
        <v>0</v>
      </c>
      <c r="AF55" s="357" t="str">
        <f>IF($C27="","",'m glavni 32 (5)'!$C$27)</f>
        <v/>
      </c>
      <c r="AG55" s="359" t="str">
        <f>UPPER(IF($D$27="","",VLOOKUP($D$27,'[1]m glavni turnir žrebna lista'!$A$7:$R$38,3)))</f>
        <v/>
      </c>
      <c r="AH55" s="359" t="str">
        <f>PROPER(IF($D$27="","",VLOOKUP($D$27,'[1]m glavni turnir žrebna lista'!$A$7:$R$38,4)))</f>
        <v/>
      </c>
      <c r="AI55" s="359" t="str">
        <f>UPPER(IF($D$27="","",VLOOKUP($D$27,'[1]m glavni turnir žrebna lista'!$A$7:$R$38,5)))</f>
        <v/>
      </c>
      <c r="AJ55" s="366">
        <f t="shared" si="4"/>
        <v>0</v>
      </c>
    </row>
    <row r="56" spans="1:36" s="309" customFormat="1" ht="9.6" customHeight="1" x14ac:dyDescent="0.2">
      <c r="A56" s="314"/>
      <c r="B56" s="315"/>
      <c r="C56" s="315"/>
      <c r="D56" s="315"/>
      <c r="E56" s="316"/>
      <c r="F56" s="316"/>
      <c r="G56" s="317"/>
      <c r="H56" s="318" t="s">
        <v>28</v>
      </c>
      <c r="I56" s="319"/>
      <c r="J56" s="320"/>
      <c r="K56" s="321">
        <f>IF(OR(I56="a",I56="as"),I55,IF(OR(I56="b",I56="bs"),I57,))</f>
        <v>0</v>
      </c>
      <c r="L56" s="302"/>
      <c r="M56" s="336"/>
      <c r="N56" s="304"/>
      <c r="O56" s="343"/>
      <c r="P56" s="304"/>
      <c r="Q56" s="305"/>
      <c r="R56" s="308"/>
      <c r="S56" s="374"/>
      <c r="U56" s="256" t="str">
        <f>IF(OR(I56="a",I56="as"),C55,IF(OR(I56="b",I56="bs"),C57,""))</f>
        <v/>
      </c>
      <c r="V56" s="359">
        <v>12</v>
      </c>
      <c r="W56" s="359" t="str">
        <f>UPPER(IF($D$29="","",VLOOKUP($D$29,'[1]m glavni turnir žrebna lista'!$A$7:$R$38,3)))</f>
        <v/>
      </c>
      <c r="X56" s="359" t="str">
        <f>PROPER(IF($D$29="","",VLOOKUP($D$29,'[1]m glavni turnir žrebna lista'!$A$7:$R$38,4)))</f>
        <v/>
      </c>
      <c r="Y56" s="355" t="str">
        <f>IF(W56="","",IF($U$28&lt;&gt;$U$29,"",IF($J$29="bb",1,IF($J$29="","0",$I$27))))</f>
        <v/>
      </c>
      <c r="Z56" s="355" t="str">
        <f>IF($W$45="","",IF($U$26&lt;&gt;$U$29,"",IF($L$27="bb",1,IF($L$27="","0",$K$24))))</f>
        <v/>
      </c>
      <c r="AA56" s="355" t="str">
        <f>IF($W$45="","",IF($U$30&lt;&gt;$U$29,"",IF($N$31="bb",1,IF($N$31="","0",$M$34))))</f>
        <v/>
      </c>
      <c r="AB56" s="355" t="str">
        <f>IF($W$45="","",IF($U$22&lt;&gt;$U$29,"",IF($P$23="bb",1,IF($P$23="","0",$O$14))))</f>
        <v/>
      </c>
      <c r="AC56" s="355" t="str">
        <f>IF($W$45="","",IF($U$38&lt;&gt;$U$29,"",IF($P$39="bb",1,IF($P$39="","0",$Q$54))))</f>
        <v/>
      </c>
      <c r="AD56" s="355"/>
      <c r="AE56" s="366">
        <f t="shared" si="3"/>
        <v>0</v>
      </c>
      <c r="AF56" s="357" t="str">
        <f>IF($C29="","",'m glavni 32 (5)'!$C$29)</f>
        <v/>
      </c>
      <c r="AG56" s="359" t="str">
        <f>UPPER(IF($D$29="","",VLOOKUP($D$29,'[1]m glavni turnir žrebna lista'!$A$7:$R$38,3)))</f>
        <v/>
      </c>
      <c r="AH56" s="359" t="str">
        <f>PROPER(IF($D$29="","",VLOOKUP($D$29,'[1]m glavni turnir žrebna lista'!$A$7:$R$38,4)))</f>
        <v/>
      </c>
      <c r="AI56" s="359" t="str">
        <f>UPPER(IF($D$29="","",VLOOKUP($D$29,'[1]m glavni turnir žrebna lista'!$A$7:$R$38,5)))</f>
        <v/>
      </c>
      <c r="AJ56" s="366">
        <f t="shared" si="4"/>
        <v>0</v>
      </c>
    </row>
    <row r="57" spans="1:36" s="309" customFormat="1" ht="9.6" customHeight="1" x14ac:dyDescent="0.2">
      <c r="A57" s="314">
        <v>26</v>
      </c>
      <c r="B57" s="326" t="str">
        <f>IF($D57="","",VLOOKUP($D57,'[1]m glavni turnir žrebna lista'!$A$7:$R$38,17))</f>
        <v/>
      </c>
      <c r="C57" s="326" t="str">
        <f>IF($D57="","",VLOOKUP($D57,'[1]m glavni turnir žrebna lista'!$A$7:$R$38,2))</f>
        <v/>
      </c>
      <c r="D57" s="300"/>
      <c r="E57" s="327" t="str">
        <f>UPPER(IF($D57="","",VLOOKUP($D57,'[1]m glavni turnir žrebna lista'!$A$7:$R$38,3)))</f>
        <v/>
      </c>
      <c r="F57" s="327" t="str">
        <f>PROPER(IF($D57="","",VLOOKUP($D57,'[1]m glavni turnir žrebna lista'!$A$7:$R$38,4)))</f>
        <v/>
      </c>
      <c r="G57" s="327"/>
      <c r="H57" s="327" t="str">
        <f>IF($D57="","",VLOOKUP($D57,'[1]m glavni turnir žrebna lista'!$A$7:$R$38,5))</f>
        <v/>
      </c>
      <c r="I57" s="328" t="str">
        <f>IF($D57="","",VLOOKUP($D57,'[1]m glavni turnir žrebna lista'!$A$7:$R$38,14))</f>
        <v/>
      </c>
      <c r="J57" s="329"/>
      <c r="K57" s="330"/>
      <c r="L57" s="302"/>
      <c r="M57" s="304"/>
      <c r="O57" s="343"/>
      <c r="P57" s="304"/>
      <c r="Q57" s="305"/>
      <c r="R57" s="308"/>
      <c r="S57" s="374"/>
      <c r="U57" s="256" t="str">
        <f>IF($D57="","",VLOOKUP($D57,'[1]m glavni turnir žrebna lista'!$A$7:$R$38,2))</f>
        <v/>
      </c>
      <c r="V57" s="359">
        <v>13</v>
      </c>
      <c r="W57" s="359" t="str">
        <f>UPPER(IF($D$31="","",VLOOKUP($D$31,'[1]m glavni turnir žrebna lista'!$A$7:$R$38,3)))</f>
        <v/>
      </c>
      <c r="X57" s="359" t="str">
        <f>PROPER(IF($D$31="","",VLOOKUP($D$31,'[1]m glavni turnir žrebna lista'!$A$7:$R$38,4)))</f>
        <v/>
      </c>
      <c r="Y57" s="355" t="str">
        <f>IF(W57="","",IF($U$32&lt;&gt;$U$31,"",IF($J$33="bb",1,IF($J$33="","0",$I$33))))</f>
        <v/>
      </c>
      <c r="Z57" s="355" t="str">
        <f>IF($W$45="","",IF($U$34&lt;&gt;$U$31,"",IF($L$35="bb",1,IF($L$35="","0",$K$36))))</f>
        <v/>
      </c>
      <c r="AA57" s="355" t="str">
        <f>IF($W$45="","",IF($U$30&lt;&gt;$U$31,"",IF($N$31="bb",1,IF($N$31="","0",$M$26))))</f>
        <v/>
      </c>
      <c r="AB57" s="355" t="str">
        <f>IF($W$45="","",IF($U$22&lt;&gt;$U$31,"",IF($P$23="bb",1,IF($P$23="","0",$O$14))))</f>
        <v/>
      </c>
      <c r="AC57" s="355" t="str">
        <f>IF($W$45="","",IF($U$38&lt;&gt;$U$31,"",IF($P$39="bb",1,IF($P$39="","0",$Q$54))))</f>
        <v/>
      </c>
      <c r="AD57" s="355"/>
      <c r="AE57" s="366">
        <f t="shared" si="3"/>
        <v>0</v>
      </c>
      <c r="AF57" s="357" t="str">
        <f>IF($C31="","",'m glavni 32 (5)'!$C$31)</f>
        <v/>
      </c>
      <c r="AG57" s="359" t="str">
        <f>UPPER(IF($D$31="","",VLOOKUP($D$31,'[1]m glavni turnir žrebna lista'!$A$7:$R$38,3)))</f>
        <v/>
      </c>
      <c r="AH57" s="359" t="str">
        <f>PROPER(IF($D$31="","",VLOOKUP($D$31,'[1]m glavni turnir žrebna lista'!$A$7:$R$38,4)))</f>
        <v/>
      </c>
      <c r="AI57" s="359" t="str">
        <f>UPPER(IF($D$31="","",VLOOKUP($D$31,'[1]m glavni turnir žrebna lista'!$A$7:$R$38,5)))</f>
        <v/>
      </c>
      <c r="AJ57" s="366">
        <f t="shared" si="4"/>
        <v>0</v>
      </c>
    </row>
    <row r="58" spans="1:36" s="309" customFormat="1" ht="9.6" customHeight="1" x14ac:dyDescent="0.2">
      <c r="A58" s="314"/>
      <c r="B58" s="315"/>
      <c r="C58" s="315"/>
      <c r="D58" s="331"/>
      <c r="E58" s="316"/>
      <c r="F58" s="316"/>
      <c r="G58" s="317"/>
      <c r="H58" s="316"/>
      <c r="I58" s="332"/>
      <c r="J58" s="318" t="s">
        <v>28</v>
      </c>
      <c r="K58" s="333"/>
      <c r="L58" s="320"/>
      <c r="M58" s="334">
        <f>IF(OR(K58="a",K58="as"),K56,IF(OR(K58="b",K58="bs"),K60,))</f>
        <v>0</v>
      </c>
      <c r="N58" s="304"/>
      <c r="O58" s="343"/>
      <c r="P58" s="304"/>
      <c r="Q58" s="305"/>
      <c r="R58" s="308"/>
      <c r="S58" s="374"/>
      <c r="U58" s="256" t="str">
        <f>IF(OR(K58="a",K58="as"),U56,IF(OR(K58="b",K58="bs"),U60,""))</f>
        <v/>
      </c>
      <c r="V58" s="359">
        <v>14</v>
      </c>
      <c r="W58" s="359" t="str">
        <f>UPPER(IF($D$33="","",VLOOKUP($D$33,'[1]m glavni turnir žrebna lista'!$A$7:$R$38,3)))</f>
        <v/>
      </c>
      <c r="X58" s="359" t="str">
        <f>PROPER(IF($D$33="","",VLOOKUP($D$33,'[1]m glavni turnir žrebna lista'!$A$7:$R$38,4)))</f>
        <v/>
      </c>
      <c r="Y58" s="355" t="str">
        <f>IF(W58="","",IF($U$32&lt;&gt;$U$33,"",IF($J$33="bb",1,IF($J$33="","0",$I$31))))</f>
        <v/>
      </c>
      <c r="Z58" s="355" t="str">
        <f>IF($W$45="","",IF($U$34&lt;&gt;$U$33,"",IF($L$35="bb",1,IF($L$35="","0",$K$36))))</f>
        <v/>
      </c>
      <c r="AA58" s="355" t="str">
        <f>IF($W$45="","",IF($U$30&lt;&gt;$U$33,"",IF($N$31="bb",1,IF($N$31="","0",$M$26))))</f>
        <v/>
      </c>
      <c r="AB58" s="355" t="str">
        <f>IF($W$45="","",IF($U$22&lt;&gt;$U$33,"",IF($P$23="bb",1,IF($P$23="","0",$O$14))))</f>
        <v/>
      </c>
      <c r="AC58" s="355" t="str">
        <f>IF($W$45="","",IF($U$38&lt;&gt;$U$33,"",IF($P$39="bb",1,IF($P$39="","0",$Q$54))))</f>
        <v/>
      </c>
      <c r="AD58" s="355"/>
      <c r="AE58" s="366">
        <f t="shared" si="3"/>
        <v>0</v>
      </c>
      <c r="AF58" s="357" t="str">
        <f>IF($C33="","",'m glavni 32 (5)'!$C$33)</f>
        <v/>
      </c>
      <c r="AG58" s="359" t="str">
        <f>UPPER(IF($D$33="","",VLOOKUP($D$33,'[1]m glavni turnir žrebna lista'!$A$7:$R$38,3)))</f>
        <v/>
      </c>
      <c r="AH58" s="359" t="str">
        <f>PROPER(IF($D$33="","",VLOOKUP($D$33,'[1]m glavni turnir žrebna lista'!$A$7:$R$38,4)))</f>
        <v/>
      </c>
      <c r="AI58" s="359" t="str">
        <f>UPPER(IF($D$33="","",VLOOKUP($D$33,'[1]m glavni turnir žrebna lista'!$A$7:$R$38,5)))</f>
        <v/>
      </c>
      <c r="AJ58" s="366">
        <f t="shared" si="4"/>
        <v>0</v>
      </c>
    </row>
    <row r="59" spans="1:36" s="309" customFormat="1" ht="9.6" customHeight="1" x14ac:dyDescent="0.2">
      <c r="A59" s="314">
        <v>27</v>
      </c>
      <c r="B59" s="326" t="str">
        <f>IF($D59="","",VLOOKUP($D59,'[1]m glavni turnir žrebna lista'!$A$7:$R$38,17))</f>
        <v/>
      </c>
      <c r="C59" s="326" t="str">
        <f>IF($D59="","",VLOOKUP($D59,'[1]m glavni turnir žrebna lista'!$A$7:$R$38,2))</f>
        <v/>
      </c>
      <c r="D59" s="300"/>
      <c r="E59" s="327" t="str">
        <f>UPPER(IF($D59="","",VLOOKUP($D59,'[1]m glavni turnir žrebna lista'!$A$7:$R$38,3)))</f>
        <v/>
      </c>
      <c r="F59" s="327" t="str">
        <f>PROPER(IF($D59="","",VLOOKUP($D59,'[1]m glavni turnir žrebna lista'!$A$7:$R$38,4)))</f>
        <v/>
      </c>
      <c r="G59" s="327"/>
      <c r="H59" s="327" t="str">
        <f>IF($D59="","",VLOOKUP($D59,'[1]m glavni turnir žrebna lista'!$A$7:$R$38,5))</f>
        <v/>
      </c>
      <c r="I59" s="301" t="str">
        <f>IF($D59="","",VLOOKUP($D59,'[1]m glavni turnir žrebna lista'!$A$7:$R$38,14))</f>
        <v/>
      </c>
      <c r="J59" s="302"/>
      <c r="K59" s="338"/>
      <c r="L59" s="329"/>
      <c r="M59" s="339"/>
      <c r="N59" s="304"/>
      <c r="O59" s="343"/>
      <c r="P59" s="304"/>
      <c r="Q59" s="305"/>
      <c r="R59" s="376"/>
      <c r="S59" s="374"/>
      <c r="U59" s="256" t="str">
        <f>IF($D59="","",VLOOKUP($D59,'[1]m glavni turnir žrebna lista'!$A$7:$R$38,2))</f>
        <v/>
      </c>
      <c r="V59" s="359">
        <v>15</v>
      </c>
      <c r="W59" s="359" t="str">
        <f>UPPER(IF($D$35="","",VLOOKUP($D$35,'[1]m glavni turnir žrebna lista'!$A$7:$R$38,3)))</f>
        <v/>
      </c>
      <c r="X59" s="359" t="str">
        <f>PROPER(IF($D$35="","",VLOOKUP($D$35,'[1]m glavni turnir žrebna lista'!$A$7:$R$38,4)))</f>
        <v/>
      </c>
      <c r="Y59" s="355" t="str">
        <f>IF(W59="","",IF($U$36&lt;&gt;$U$35,"",IF($J$37="bb",1,IF($J$37="","0",$I$37))))</f>
        <v/>
      </c>
      <c r="Z59" s="355" t="str">
        <f>IF($W$45="","",IF($U$34&lt;&gt;$U$35,"",IF($L$35="bb",1,IF($L$35="","0",$K$32))))</f>
        <v/>
      </c>
      <c r="AA59" s="355" t="str">
        <f>IF($W$45="","",IF($U$30&lt;&gt;$U$35,"",IF($N$31="bb",1,IF($N$31="","0",$M$26))))</f>
        <v/>
      </c>
      <c r="AB59" s="355" t="str">
        <f>IF($W$45="","",IF($U$22&lt;&gt;$U$35,"",IF($P$23="bb",1,IF($P$23="","0",$O$14))))</f>
        <v/>
      </c>
      <c r="AC59" s="355" t="str">
        <f>IF($W$45="","",IF($U$38&lt;&gt;$U$35,"",IF($P$39="bb",1,IF($P$39="","0",$Q$54))))</f>
        <v/>
      </c>
      <c r="AD59" s="355"/>
      <c r="AE59" s="366">
        <f t="shared" si="3"/>
        <v>0</v>
      </c>
      <c r="AF59" s="357" t="str">
        <f>IF($C35="","",'m glavni 32 (5)'!$C$35)</f>
        <v/>
      </c>
      <c r="AG59" s="359" t="str">
        <f>UPPER(IF($D$35="","",VLOOKUP($D$35,'[1]m glavni turnir žrebna lista'!$A$7:$R$38,3)))</f>
        <v/>
      </c>
      <c r="AH59" s="359" t="str">
        <f>PROPER(IF($D$35="","",VLOOKUP($D$35,'[1]m glavni turnir žrebna lista'!$A$7:$R$38,4)))</f>
        <v/>
      </c>
      <c r="AI59" s="359" t="str">
        <f>UPPER(IF($D$35="","",VLOOKUP($D$35,'[1]m glavni turnir žrebna lista'!$A$7:$R$38,5)))</f>
        <v/>
      </c>
      <c r="AJ59" s="366">
        <f t="shared" si="4"/>
        <v>0</v>
      </c>
    </row>
    <row r="60" spans="1:36" s="309" customFormat="1" ht="9.6" customHeight="1" x14ac:dyDescent="0.2">
      <c r="A60" s="314"/>
      <c r="B60" s="315"/>
      <c r="C60" s="315"/>
      <c r="D60" s="331"/>
      <c r="E60" s="316"/>
      <c r="F60" s="316"/>
      <c r="G60" s="317"/>
      <c r="H60" s="318" t="s">
        <v>28</v>
      </c>
      <c r="I60" s="319"/>
      <c r="J60" s="320" t="str">
        <f>UPPER(IF(OR(I60="a",I60="as"),E59,IF(OR(I60="b",I60="bs"),E61,)))</f>
        <v/>
      </c>
      <c r="K60" s="340">
        <f>IF(OR(I60="a",I60="as"),I59,IF(OR(I60="b",I60="bs"),I61,))</f>
        <v>0</v>
      </c>
      <c r="L60" s="302"/>
      <c r="M60" s="339"/>
      <c r="N60" s="304"/>
      <c r="O60" s="343"/>
      <c r="P60" s="590"/>
      <c r="Q60" s="602"/>
      <c r="R60" s="308"/>
      <c r="S60" s="374"/>
      <c r="U60" s="256" t="str">
        <f>IF(OR(I60="a",I60="as"),C59,IF(OR(I60="b",I60="bs"),C61,""))</f>
        <v/>
      </c>
      <c r="V60" s="359">
        <v>16</v>
      </c>
      <c r="W60" s="359" t="str">
        <f>UPPER(IF($D$37="","",VLOOKUP($D$37,'[1]m glavni turnir žrebna lista'!$A$7:$R$38,3)))</f>
        <v/>
      </c>
      <c r="X60" s="359" t="str">
        <f>PROPER(IF($D$37="","",VLOOKUP($D$37,'[1]m glavni turnir žrebna lista'!$A$7:$R$38,4)))</f>
        <v/>
      </c>
      <c r="Y60" s="355" t="str">
        <f>IF(W60="","",IF($U$36&lt;&gt;$U$37,"",IF($J$37="bb",1,IF($J$37="","0",$I$35))))</f>
        <v/>
      </c>
      <c r="Z60" s="355" t="str">
        <f>IF($W$45="","",IF($U$34&lt;&gt;$U$37,"",IF($L$35="bb",1,IF($L$35="","0",$K$32))))</f>
        <v/>
      </c>
      <c r="AA60" s="355" t="str">
        <f>IF($W$45="","",IF($U$30&lt;&gt;$U$37,"",IF($N$31="bb",1,IF($N$31="","0",$M$26))))</f>
        <v/>
      </c>
      <c r="AB60" s="355" t="str">
        <f>IF($W$45="","",IF($U$22&lt;&gt;$U$37,"",IF($P$23="bb",1,IF($P$23="","0",$O$14))))</f>
        <v/>
      </c>
      <c r="AC60" s="355" t="str">
        <f>IF($W$45="","",IF($U$38&lt;&gt;$U$37,"",IF($P$39="bb",1,IF($P$39="","0",$Q$54))))</f>
        <v/>
      </c>
      <c r="AD60" s="355"/>
      <c r="AE60" s="366">
        <f t="shared" si="3"/>
        <v>0</v>
      </c>
      <c r="AF60" s="357" t="str">
        <f>IF($C37="","",'m glavni 32 (5)'!$C$37)</f>
        <v/>
      </c>
      <c r="AG60" s="359" t="str">
        <f>UPPER(IF($D$37="","",VLOOKUP($D$37,'[1]m glavni turnir žrebna lista'!$A$7:$R$38,3)))</f>
        <v/>
      </c>
      <c r="AH60" s="359" t="str">
        <f>PROPER(IF($D$37="","",VLOOKUP($D$37,'[1]m glavni turnir žrebna lista'!$A$7:$R$38,4)))</f>
        <v/>
      </c>
      <c r="AI60" s="359" t="str">
        <f>UPPER(IF($D$37="","",VLOOKUP($D$37,'[1]m glavni turnir žrebna lista'!$A$7:$R$38,5)))</f>
        <v/>
      </c>
      <c r="AJ60" s="366">
        <f t="shared" si="4"/>
        <v>0</v>
      </c>
    </row>
    <row r="61" spans="1:36" s="309" customFormat="1" ht="9.6" customHeight="1" x14ac:dyDescent="0.2">
      <c r="A61" s="314">
        <v>28</v>
      </c>
      <c r="B61" s="326" t="str">
        <f>IF($D61="","",VLOOKUP($D61,'[1]m glavni turnir žrebna lista'!$A$7:$R$38,17))</f>
        <v/>
      </c>
      <c r="C61" s="326" t="str">
        <f>IF($D61="","",VLOOKUP($D61,'[1]m glavni turnir žrebna lista'!$A$7:$R$38,2))</f>
        <v/>
      </c>
      <c r="D61" s="300"/>
      <c r="E61" s="327" t="str">
        <f>UPPER(IF($D61="","",VLOOKUP($D61,'[1]m glavni turnir žrebna lista'!$A$7:$R$38,3)))</f>
        <v/>
      </c>
      <c r="F61" s="327" t="str">
        <f>PROPER(IF($D61="","",VLOOKUP($D61,'[1]m glavni turnir žrebna lista'!$A$7:$R$38,4)))</f>
        <v/>
      </c>
      <c r="G61" s="327"/>
      <c r="H61" s="327" t="str">
        <f>IF($D61="","",VLOOKUP($D61,'[1]m glavni turnir žrebna lista'!$A$7:$R$38,5))</f>
        <v/>
      </c>
      <c r="I61" s="328" t="str">
        <f>IF($D61="","",VLOOKUP($D61,'[1]m glavni turnir žrebna lista'!$A$7:$R$38,14))</f>
        <v/>
      </c>
      <c r="J61" s="329"/>
      <c r="K61" s="303"/>
      <c r="L61" s="302"/>
      <c r="M61" s="339"/>
      <c r="N61" s="304"/>
      <c r="O61" s="377"/>
      <c r="P61" s="590" t="s">
        <v>35</v>
      </c>
      <c r="Q61" s="591"/>
      <c r="R61" s="308"/>
      <c r="S61" s="374"/>
      <c r="U61" s="256" t="str">
        <f>IF($D61="","",VLOOKUP($D61,'[1]m glavni turnir žrebna lista'!$A$7:$R$38,2))</f>
        <v/>
      </c>
      <c r="V61" s="359">
        <v>17</v>
      </c>
      <c r="W61" s="359" t="str">
        <f>UPPER(IF($D$39="","",VLOOKUP($D$39,'[1]m glavni turnir žrebna lista'!$A$7:$R$38,3)))</f>
        <v/>
      </c>
      <c r="X61" s="359" t="str">
        <f>PROPER(IF($D$39="","",VLOOKUP($D$39,'[1]m glavni turnir žrebna lista'!$A$7:$R$38,4)))</f>
        <v/>
      </c>
      <c r="Y61" s="355" t="str">
        <f>IF(W61="","",IF($U$40&lt;&gt;$U$39,"",IF($J$41="bb",1,IF($J$41="","0",$I$41))))</f>
        <v/>
      </c>
      <c r="Z61" s="355" t="str">
        <f>IF($W$45="","",IF($U$42&lt;&gt;$U$39,"",IF($L$43="bb",1,IF($L$43="","0",$K$44))))</f>
        <v/>
      </c>
      <c r="AA61" s="355" t="str">
        <f>IF($W$45="","",IF($U$46&lt;&gt;$U$39,"",IF($N$47="bb",1,IF($N$47="","0",$M$50))))</f>
        <v/>
      </c>
      <c r="AB61" s="355" t="str">
        <f>IF($W$45="","",IF($U$54&lt;&gt;$U$39,"",IF($P$55="bb",1,IF($P$55="","0",$O$62))))</f>
        <v/>
      </c>
      <c r="AC61" s="355" t="str">
        <f>IF($W$45="","",IF($U$38&lt;&gt;$U$39,"",IF($P$39="bb",1,IF($P$39="","0",$Q$22))))</f>
        <v/>
      </c>
      <c r="AD61" s="355"/>
      <c r="AE61" s="366">
        <f t="shared" si="3"/>
        <v>0</v>
      </c>
      <c r="AF61" s="357" t="str">
        <f>IF($C39="","",'m glavni 32 (5)'!$C$39)</f>
        <v/>
      </c>
      <c r="AG61" s="359" t="str">
        <f>UPPER(IF($D$39="","",VLOOKUP($D$39,'[1]m glavni turnir žrebna lista'!$A$7:$R$38,3)))</f>
        <v/>
      </c>
      <c r="AH61" s="359" t="str">
        <f>PROPER(IF($D$39="","",VLOOKUP($D$39,'[1]m glavni turnir žrebna lista'!$A$7:$R$38,4)))</f>
        <v/>
      </c>
      <c r="AI61" s="359" t="str">
        <f>UPPER(IF($D$39="","",VLOOKUP($D$39,'[1]m glavni turnir žrebna lista'!$A$7:$R$38,5)))</f>
        <v/>
      </c>
      <c r="AJ61" s="366">
        <f t="shared" si="4"/>
        <v>0</v>
      </c>
    </row>
    <row r="62" spans="1:36" s="309" customFormat="1" ht="9.6" customHeight="1" x14ac:dyDescent="0.2">
      <c r="A62" s="314"/>
      <c r="B62" s="315"/>
      <c r="C62" s="315"/>
      <c r="D62" s="331"/>
      <c r="E62" s="302"/>
      <c r="F62" s="302"/>
      <c r="G62" s="341"/>
      <c r="H62" s="342"/>
      <c r="I62" s="332"/>
      <c r="J62" s="302"/>
      <c r="K62" s="303"/>
      <c r="L62" s="318" t="s">
        <v>28</v>
      </c>
      <c r="M62" s="333" t="s">
        <v>245</v>
      </c>
      <c r="N62" s="320" t="str">
        <f>UPPER(IF(OR(M62="a",M62="as"),L58,IF(OR(M62="b",M62="bs"),L66,)))</f>
        <v>OGRINC MARJAN</v>
      </c>
      <c r="O62" s="371">
        <f>IF(OR(M62="a",M62="as"),M58,IF(OR(M62="b",M62="bs"),M66,))</f>
        <v>0</v>
      </c>
      <c r="P62" s="590"/>
      <c r="Q62" s="591"/>
      <c r="R62" s="378" t="str">
        <f>IF($R$63&gt;=310,1,IF($R$63&gt;=220,2,IF($R$63&gt;=10,3,"")))</f>
        <v/>
      </c>
      <c r="S62" s="374"/>
      <c r="U62" s="256" t="str">
        <f>IF(OR(M62="a",M62="as"),U58,IF(OR(M62="b",M62="bs"),U66,""))</f>
        <v/>
      </c>
      <c r="V62" s="359">
        <v>18</v>
      </c>
      <c r="W62" s="359" t="str">
        <f>UPPER(IF($D$41="","",VLOOKUP($D$41,'[1]m glavni turnir žrebna lista'!$A$7:$R$38,3)))</f>
        <v/>
      </c>
      <c r="X62" s="359" t="str">
        <f>PROPER(IF($D$41="","",VLOOKUP($D$41,'[1]m glavni turnir žrebna lista'!$A$7:$R$38,4)))</f>
        <v/>
      </c>
      <c r="Y62" s="355" t="str">
        <f>IF(W62="","",IF($U$40&lt;&gt;$U$41,"",IF($J$41="bb",1,IF($J$41="","0",$I$39))))</f>
        <v/>
      </c>
      <c r="Z62" s="355" t="str">
        <f>IF($W$45="","",IF($U$42&lt;&gt;$U$41,"",IF($L$43="bb",1,IF($L$43="","0",$K$44))))</f>
        <v/>
      </c>
      <c r="AA62" s="355" t="str">
        <f>IF($W$45="","",IF($U$46&lt;&gt;$U$41,"",IF($N$47="bb",1,IF($N$47="","0",$M$50))))</f>
        <v/>
      </c>
      <c r="AB62" s="355" t="str">
        <f>IF($W$45="","",IF($U$54&lt;&gt;$U$41,"",IF($P$55="bb",1,IF($P$55="","0",$O$62))))</f>
        <v/>
      </c>
      <c r="AC62" s="355" t="str">
        <f>IF($W$45="","",IF($U$38&lt;&gt;$U$41,"",IF($P$39="bb",1,IF($P$39="","0",$Q$22))))</f>
        <v/>
      </c>
      <c r="AD62" s="355"/>
      <c r="AE62" s="366">
        <f t="shared" si="3"/>
        <v>0</v>
      </c>
      <c r="AF62" s="357" t="str">
        <f>IF($C41="","",'m glavni 32 (5)'!$C$41)</f>
        <v/>
      </c>
      <c r="AG62" s="359" t="str">
        <f>UPPER(IF($D$41="","",VLOOKUP($D$41,'[1]m glavni turnir žrebna lista'!$A$7:$R$38,3)))</f>
        <v/>
      </c>
      <c r="AH62" s="359" t="str">
        <f>PROPER(IF($D$41="","",VLOOKUP($D$41,'[1]m glavni turnir žrebna lista'!$A$7:$R$38,4)))</f>
        <v/>
      </c>
      <c r="AI62" s="359" t="str">
        <f>UPPER(IF($D$41="","",VLOOKUP($D$41,'[1]m glavni turnir žrebna lista'!$A$7:$R$38,5)))</f>
        <v/>
      </c>
      <c r="AJ62" s="366">
        <f t="shared" si="4"/>
        <v>0</v>
      </c>
    </row>
    <row r="63" spans="1:36" s="309" customFormat="1" ht="9.6" customHeight="1" x14ac:dyDescent="0.2">
      <c r="A63" s="314">
        <v>29</v>
      </c>
      <c r="B63" s="326" t="str">
        <f>IF($D63="","",VLOOKUP($D63,'[1]m glavni turnir žrebna lista'!$A$7:$R$38,17))</f>
        <v/>
      </c>
      <c r="C63" s="326" t="str">
        <f>IF($D63="","",VLOOKUP($D63,'[1]m glavni turnir žrebna lista'!$A$7:$R$38,2))</f>
        <v/>
      </c>
      <c r="D63" s="300"/>
      <c r="E63" s="327" t="str">
        <f>UPPER(IF($D63="","",VLOOKUP($D63,'[1]m glavni turnir žrebna lista'!$A$7:$R$38,3)))</f>
        <v/>
      </c>
      <c r="F63" s="327" t="str">
        <f>PROPER(IF($D63="","",VLOOKUP($D63,'[1]m glavni turnir žrebna lista'!$A$7:$R$38,4)))</f>
        <v/>
      </c>
      <c r="G63" s="327"/>
      <c r="H63" s="327" t="str">
        <f>IF($D63="","",VLOOKUP($D63,'[1]m glavni turnir žrebna lista'!$A$7:$R$38,5))</f>
        <v/>
      </c>
      <c r="I63" s="301" t="str">
        <f>IF($D63="","",VLOOKUP($D63,'[1]m glavni turnir žrebna lista'!$A$7:$R$38,14))</f>
        <v/>
      </c>
      <c r="J63" s="302"/>
      <c r="K63" s="303"/>
      <c r="L63" s="302"/>
      <c r="M63" s="339"/>
      <c r="N63" s="329"/>
      <c r="O63" s="336"/>
      <c r="P63" s="379" t="s">
        <v>36</v>
      </c>
      <c r="Q63" s="380">
        <f>MIN(J4,R62)</f>
        <v>1</v>
      </c>
      <c r="R63" s="378">
        <f>SUM(LARGE(H72:H79,{1}),LARGE(H72:H79,{2}),LARGE(H72:H79,{3}),LARGE(H72:H79,{4}))</f>
        <v>0</v>
      </c>
      <c r="S63" s="374"/>
      <c r="U63" s="256" t="str">
        <f>IF($D63="","",VLOOKUP($D63,'[1]m glavni turnir žrebna lista'!$A$7:$R$38,2))</f>
        <v/>
      </c>
      <c r="V63" s="359">
        <v>19</v>
      </c>
      <c r="W63" s="359" t="str">
        <f>UPPER(IF($D$43="","",VLOOKUP($D$43,'[1]m glavni turnir žrebna lista'!$A$7:$R$38,3)))</f>
        <v/>
      </c>
      <c r="X63" s="359" t="str">
        <f>PROPER(IF($D$43="","",VLOOKUP($D$43,'[1]m glavni turnir žrebna lista'!$A$7:$R$38,4)))</f>
        <v/>
      </c>
      <c r="Y63" s="355" t="str">
        <f>IF(W63="","",IF($U$44&lt;&gt;$U$43,"",IF($J$45="bb",1,IF($J$45="","0",$I$45))))</f>
        <v/>
      </c>
      <c r="Z63" s="355" t="str">
        <f>IF($W$45="","",IF($U$42&lt;&gt;$U$43,"",IF($L$43="bb",1,IF($L$43="","0",$K$40))))</f>
        <v/>
      </c>
      <c r="AA63" s="355" t="str">
        <f>IF($W$45="","",IF($U$46&lt;&gt;$U$43,"",IF($N$47="bb",1,IF($N$47="","0",$M$50))))</f>
        <v/>
      </c>
      <c r="AB63" s="355" t="str">
        <f>IF($W$45="","",IF($U$54&lt;&gt;$U$43,"",IF($P$55="bb",1,IF($P$55="","0",$O$62))))</f>
        <v/>
      </c>
      <c r="AC63" s="355" t="str">
        <f>IF($W$45="","",IF($U$38&lt;&gt;$U$43,"",IF($P$39="bb",1,IF($P$39="","0",$Q$22))))</f>
        <v/>
      </c>
      <c r="AD63" s="355"/>
      <c r="AE63" s="366">
        <f t="shared" si="3"/>
        <v>0</v>
      </c>
      <c r="AF63" s="357" t="str">
        <f>IF($C43="","",'m glavni 32 (5)'!$C$43)</f>
        <v/>
      </c>
      <c r="AG63" s="359" t="str">
        <f>UPPER(IF($D$43="","",VLOOKUP($D$43,'[1]m glavni turnir žrebna lista'!$A$7:$R$38,3)))</f>
        <v/>
      </c>
      <c r="AH63" s="359" t="str">
        <f>PROPER(IF($D$43="","",VLOOKUP($D$43,'[1]m glavni turnir žrebna lista'!$A$7:$R$38,4)))</f>
        <v/>
      </c>
      <c r="AI63" s="359" t="str">
        <f>UPPER(IF($D$43="","",VLOOKUP($D$43,'[1]m glavni turnir žrebna lista'!$A$7:$R$38,5)))</f>
        <v/>
      </c>
      <c r="AJ63" s="366">
        <f t="shared" si="4"/>
        <v>0</v>
      </c>
    </row>
    <row r="64" spans="1:36" s="309" customFormat="1" ht="9.6" customHeight="1" x14ac:dyDescent="0.2">
      <c r="A64" s="314"/>
      <c r="B64" s="315"/>
      <c r="C64" s="315"/>
      <c r="D64" s="331"/>
      <c r="E64" s="316"/>
      <c r="F64" s="316"/>
      <c r="G64" s="317"/>
      <c r="H64" s="318" t="s">
        <v>28</v>
      </c>
      <c r="I64" s="319"/>
      <c r="J64" s="320" t="str">
        <f>UPPER(IF(OR(I64="a",I64="as"),E63,IF(OR(I64="b",I64="bs"),E65,)))</f>
        <v/>
      </c>
      <c r="K64" s="321">
        <f>IF(OR(I64="a",I64="as"),I63,IF(OR(I64="b",I64="bs"),I65,))</f>
        <v>0</v>
      </c>
      <c r="L64" s="302"/>
      <c r="M64" s="339"/>
      <c r="N64" s="335"/>
      <c r="O64" s="336"/>
      <c r="P64" s="381" t="s">
        <v>37</v>
      </c>
      <c r="Q64" s="382">
        <f>IF($C$2="B turnir",16,IF($Q$63=1,480,IF($Q$63=2,240,IF($Q$63=3,160,""))))</f>
        <v>480</v>
      </c>
      <c r="R64" s="308"/>
      <c r="S64" s="374"/>
      <c r="U64" s="256" t="str">
        <f>IF(OR(I64="a",I64="as"),C63,IF(OR(I64="b",I64="bs"),C65,""))</f>
        <v/>
      </c>
      <c r="V64" s="359">
        <v>20</v>
      </c>
      <c r="W64" s="359" t="str">
        <f>UPPER(IF($D$45="","",VLOOKUP($D$45,'[1]m glavni turnir žrebna lista'!$A$7:$R$38,3)))</f>
        <v/>
      </c>
      <c r="X64" s="359" t="str">
        <f>PROPER(IF($D$45="","",VLOOKUP($D$45,'[1]m glavni turnir žrebna lista'!$A$7:$R$38,4)))</f>
        <v/>
      </c>
      <c r="Y64" s="355" t="str">
        <f>IF(W64="","",IF($U$44&lt;&gt;$U$45,"",IF($J$45="bb",1,IF($J$45="","0",$I$43))))</f>
        <v/>
      </c>
      <c r="Z64" s="355" t="str">
        <f>IF($W$45="","",IF($U$42&lt;&gt;$U$45,"",IF($L$43="bb",1,IF($L$43="","0",$K$40))))</f>
        <v/>
      </c>
      <c r="AA64" s="355" t="str">
        <f>IF($W$45="","",IF($U$46&lt;&gt;$U$45,"",IF($N$47="bb",1,IF($N$47="","0",$M$50))))</f>
        <v/>
      </c>
      <c r="AB64" s="355" t="str">
        <f>IF($W$45="","",IF($U$54&lt;&gt;$U$45,"",IF($P$55="bb",1,IF($P$55="","0",$O$62))))</f>
        <v/>
      </c>
      <c r="AC64" s="355" t="str">
        <f>IF($W$45="","",IF($U$38&lt;&gt;$U$45,"",IF($P$39="bb",1,IF($P$39="","0",$Q$22))))</f>
        <v/>
      </c>
      <c r="AD64" s="355"/>
      <c r="AE64" s="366">
        <f t="shared" si="3"/>
        <v>0</v>
      </c>
      <c r="AF64" s="357" t="str">
        <f>IF($C45="","",'m glavni 32 (5)'!$C$45)</f>
        <v/>
      </c>
      <c r="AG64" s="359" t="str">
        <f>UPPER(IF($D$45="","",VLOOKUP($D$45,'[1]m glavni turnir žrebna lista'!$A$7:$R$38,3)))</f>
        <v/>
      </c>
      <c r="AH64" s="359" t="str">
        <f>PROPER(IF($D$45="","",VLOOKUP($D$45,'[1]m glavni turnir žrebna lista'!$A$7:$R$38,4)))</f>
        <v/>
      </c>
      <c r="AI64" s="359" t="str">
        <f>UPPER(IF($D$45="","",VLOOKUP($D$45,'[1]m glavni turnir žrebna lista'!$A$7:$R$38,5)))</f>
        <v/>
      </c>
      <c r="AJ64" s="366">
        <f t="shared" si="4"/>
        <v>0</v>
      </c>
    </row>
    <row r="65" spans="1:36" s="309" customFormat="1" ht="9.6" customHeight="1" x14ac:dyDescent="0.2">
      <c r="A65" s="314">
        <v>30</v>
      </c>
      <c r="B65" s="326" t="str">
        <f>IF($D65="","",VLOOKUP($D65,'[1]m glavni turnir žrebna lista'!$A$7:$R$38,17))</f>
        <v/>
      </c>
      <c r="C65" s="326" t="str">
        <f>IF($D65="","",VLOOKUP($D65,'[1]m glavni turnir žrebna lista'!$A$7:$R$38,2))</f>
        <v/>
      </c>
      <c r="D65" s="300"/>
      <c r="E65" s="327" t="str">
        <f>UPPER(IF($D65="","",VLOOKUP($D65,'[1]m glavni turnir žrebna lista'!$A$7:$R$38,3)))</f>
        <v/>
      </c>
      <c r="F65" s="327" t="str">
        <f>PROPER(IF($D65="","",VLOOKUP($D65,'[1]m glavni turnir žrebna lista'!$A$7:$R$38,4)))</f>
        <v/>
      </c>
      <c r="G65" s="327"/>
      <c r="H65" s="327" t="str">
        <f>IF($D65="","",VLOOKUP($D65,'[1]m glavni turnir žrebna lista'!$A$7:$R$38,5))</f>
        <v/>
      </c>
      <c r="I65" s="328" t="str">
        <f>IF($D65="","",VLOOKUP($D65,'[1]m glavni turnir žrebna lista'!$A$7:$R$38,14))</f>
        <v/>
      </c>
      <c r="J65" s="329"/>
      <c r="K65" s="330"/>
      <c r="L65" s="302"/>
      <c r="M65" s="339"/>
      <c r="N65" s="335"/>
      <c r="O65" s="336"/>
      <c r="P65" s="383" t="s">
        <v>38</v>
      </c>
      <c r="Q65" s="384">
        <f>IF($C$2="B turnir",12,IF($Q$63=1,360,IF($Q$63=2,180,IF($Q$63=3,120,""))))</f>
        <v>360</v>
      </c>
      <c r="R65" s="308"/>
      <c r="S65" s="374"/>
      <c r="U65" s="256" t="str">
        <f>IF($D65="","",VLOOKUP($D65,'[1]m glavni turnir žrebna lista'!$A$7:$R$38,2))</f>
        <v/>
      </c>
      <c r="V65" s="359">
        <v>21</v>
      </c>
      <c r="W65" s="359" t="str">
        <f>UPPER(IF($D$47="","",VLOOKUP($D$47,'[1]m glavni turnir žrebna lista'!$A$7:$R$38,3)))</f>
        <v/>
      </c>
      <c r="X65" s="359" t="str">
        <f>PROPER(IF($D$47="","",VLOOKUP($D$47,'[1]m glavni turnir žrebna lista'!$A$7:$R$38,4)))</f>
        <v/>
      </c>
      <c r="Y65" s="355" t="str">
        <f>IF(W65="","",IF($U$48&lt;&gt;$U$47,"",IF($J$49="bb",1,IF($J$49="","0",$I$49))))</f>
        <v/>
      </c>
      <c r="Z65" s="355" t="str">
        <f>IF($W$45="","",IF($U$50&lt;&gt;$U$47,"",IF($L$51="bb",1,IF($L$51="","0",$K$52))))</f>
        <v/>
      </c>
      <c r="AA65" s="355" t="str">
        <f>IF($W$45="","",IF($U$46&lt;&gt;$U$47,"",IF($N$47="bb",1,IF($N$47="","0",$M$42))))</f>
        <v/>
      </c>
      <c r="AB65" s="355" t="str">
        <f>IF($W$45="","",IF($U$54&lt;&gt;$U$47,"",IF($P$55="bb",1,IF($P$55="","0",$O$62))))</f>
        <v/>
      </c>
      <c r="AC65" s="355" t="str">
        <f>IF($W$45="","",IF($U$38&lt;&gt;$U$47,"",IF($P$39="bb",1,IF($P$39="","0",$Q$22))))</f>
        <v/>
      </c>
      <c r="AD65" s="355"/>
      <c r="AE65" s="366">
        <f t="shared" si="3"/>
        <v>0</v>
      </c>
      <c r="AF65" s="357" t="str">
        <f>IF($C47="","",'m glavni 32 (5)'!$C$47)</f>
        <v/>
      </c>
      <c r="AG65" s="359" t="str">
        <f>UPPER(IF($D$47="","",VLOOKUP($D$47,'[1]m glavni turnir žrebna lista'!$A$7:$R$38,3)))</f>
        <v/>
      </c>
      <c r="AH65" s="359" t="str">
        <f>PROPER(IF($D$47="","",VLOOKUP($D$47,'[1]m glavni turnir žrebna lista'!$A$7:$R$38,4)))</f>
        <v/>
      </c>
      <c r="AI65" s="359" t="str">
        <f>UPPER(IF($D$47="","",VLOOKUP($D$47,'[1]m glavni turnir žrebna lista'!$A$7:$R$38,5)))</f>
        <v/>
      </c>
      <c r="AJ65" s="366">
        <f t="shared" si="4"/>
        <v>0</v>
      </c>
    </row>
    <row r="66" spans="1:36" s="309" customFormat="1" ht="9.6" customHeight="1" x14ac:dyDescent="0.2">
      <c r="A66" s="314"/>
      <c r="B66" s="315"/>
      <c r="C66" s="315"/>
      <c r="D66" s="331"/>
      <c r="E66" s="316"/>
      <c r="F66" s="316"/>
      <c r="G66" s="317"/>
      <c r="H66" s="302"/>
      <c r="I66" s="332"/>
      <c r="J66" s="318" t="s">
        <v>28</v>
      </c>
      <c r="K66" s="333"/>
      <c r="L66" s="320" t="s">
        <v>94</v>
      </c>
      <c r="M66" s="345">
        <f>IF(OR(K66="a",K66="as"),K64,IF(OR(K66="b",K66="bs"),K68,))</f>
        <v>0</v>
      </c>
      <c r="N66" s="335"/>
      <c r="O66" s="336"/>
      <c r="P66" s="383" t="s">
        <v>40</v>
      </c>
      <c r="Q66" s="384">
        <f>IF($C$2="B turnir",8,IF($Q$63=1,240,IF($Q$63=2,120,IF($Q$63=3,80,""))))</f>
        <v>240</v>
      </c>
      <c r="R66" s="308"/>
      <c r="S66" s="374"/>
      <c r="U66" s="256" t="str">
        <f>IF(OR(K66="a",K66="as"),U64,IF(OR(K66="b",K66="bs"),U68,""))</f>
        <v/>
      </c>
      <c r="V66" s="359">
        <v>22</v>
      </c>
      <c r="W66" s="359" t="str">
        <f>UPPER(IF($D$49="","",VLOOKUP($D$49,'[1]m glavni turnir žrebna lista'!$A$7:$R$38,3)))</f>
        <v/>
      </c>
      <c r="X66" s="359" t="str">
        <f>PROPER(IF($D$49="","",VLOOKUP($D$49,'[1]m glavni turnir žrebna lista'!$A$7:$R$38,4)))</f>
        <v/>
      </c>
      <c r="Y66" s="355" t="str">
        <f>IF(W66="","",IF($U$48&lt;&gt;$U$49,"",IF($J$49="bb",1,IF($J$49="","0",$I$47))))</f>
        <v/>
      </c>
      <c r="Z66" s="355" t="str">
        <f>IF($W$45="","",IF($U$50&lt;&gt;$U$49,"",IF($L$51="bb",1,IF($L$51="","0",$K$52))))</f>
        <v/>
      </c>
      <c r="AA66" s="355" t="str">
        <f>IF($W$45="","",IF($U$46&lt;&gt;$U$49,"",IF($N$47="bb",1,IF($N$47="","0",$M$42))))</f>
        <v/>
      </c>
      <c r="AB66" s="355" t="str">
        <f>IF($W$45="","",IF($U$54&lt;&gt;$U$49,"",IF($P$55="bb",1,IF($P$55="","0",$O$62))))</f>
        <v/>
      </c>
      <c r="AC66" s="355" t="str">
        <f>IF($W$45="","",IF($U$38&lt;&gt;$U$49,"",IF($P$39="bb",1,IF($P$39="","0",$Q$22))))</f>
        <v/>
      </c>
      <c r="AD66" s="355"/>
      <c r="AE66" s="366">
        <f t="shared" si="3"/>
        <v>0</v>
      </c>
      <c r="AF66" s="357" t="str">
        <f>IF($C49="","",'m glavni 32 (5)'!$C$49)</f>
        <v/>
      </c>
      <c r="AG66" s="359" t="str">
        <f>UPPER(IF($D$49="","",VLOOKUP($D$49,'[1]m glavni turnir žrebna lista'!$A$7:$R$38,3)))</f>
        <v/>
      </c>
      <c r="AH66" s="359" t="str">
        <f>PROPER(IF($D$49="","",VLOOKUP($D$49,'[1]m glavni turnir žrebna lista'!$A$7:$R$38,4)))</f>
        <v/>
      </c>
      <c r="AI66" s="359" t="str">
        <f>UPPER(IF($D$49="","",VLOOKUP($D49,'[1]m glavni turnir žrebna lista'!$A$7:$R$38,5)))</f>
        <v/>
      </c>
      <c r="AJ66" s="366">
        <f t="shared" si="4"/>
        <v>0</v>
      </c>
    </row>
    <row r="67" spans="1:36" s="309" customFormat="1" ht="9.6" customHeight="1" x14ac:dyDescent="0.2">
      <c r="A67" s="314">
        <v>31</v>
      </c>
      <c r="B67" s="326" t="str">
        <f>IF($D67="","",VLOOKUP($D67,'[1]m glavni turnir žrebna lista'!$A$7:$R$38,17))</f>
        <v/>
      </c>
      <c r="C67" s="326" t="str">
        <f>IF($D67="","",VLOOKUP($D67,'[1]m glavni turnir žrebna lista'!$A$7:$R$38,2))</f>
        <v/>
      </c>
      <c r="D67" s="300"/>
      <c r="E67" s="327" t="str">
        <f>UPPER(IF($D67="","",VLOOKUP($D67,'[1]m glavni turnir žrebna lista'!$A$7:$R$38,3)))</f>
        <v/>
      </c>
      <c r="F67" s="327" t="str">
        <f>PROPER(IF($D67="","",VLOOKUP($D67,'[1]m glavni turnir žrebna lista'!$A$7:$R$38,4)))</f>
        <v/>
      </c>
      <c r="G67" s="327"/>
      <c r="H67" s="327" t="str">
        <f>IF($D67="","",VLOOKUP($D67,'[1]m glavni turnir žrebna lista'!$A$7:$R$38,5))</f>
        <v/>
      </c>
      <c r="I67" s="301" t="str">
        <f>IF($D67="","",VLOOKUP($D67,'[1]m glavni turnir žrebna lista'!$A$7:$R$38,14))</f>
        <v/>
      </c>
      <c r="J67" s="302"/>
      <c r="K67" s="338"/>
      <c r="L67" s="329"/>
      <c r="M67" s="336"/>
      <c r="N67" s="335"/>
      <c r="O67" s="336"/>
      <c r="P67" s="383" t="s">
        <v>41</v>
      </c>
      <c r="Q67" s="384">
        <f>IF($C$2="B turnir",4,IF($Q$63=1,120,IF($Q$63=2,60,IF($Q$63=3,40,""))))</f>
        <v>120</v>
      </c>
      <c r="R67" s="308"/>
      <c r="S67" s="374"/>
      <c r="U67" s="256" t="str">
        <f>IF($D67="","",VLOOKUP($D67,'[1]m glavni turnir žrebna lista'!$A$7:$R$38,2))</f>
        <v/>
      </c>
      <c r="V67" s="359">
        <v>23</v>
      </c>
      <c r="W67" s="359" t="str">
        <f>UPPER(IF($D$51="","",VLOOKUP($D$51,'[1]m glavni turnir žrebna lista'!$A$7:$R$38,3)))</f>
        <v/>
      </c>
      <c r="X67" s="359" t="str">
        <f>PROPER(IF($D$51="","",VLOOKUP($D$51,'[1]m glavni turnir žrebna lista'!$A$7:$R$38,4)))</f>
        <v/>
      </c>
      <c r="Y67" s="355" t="str">
        <f>IF(W67="","",IF($U$52&lt;&gt;$U$51,"",IF($J$53="bb",1,IF($J$53="","0",$I$53))))</f>
        <v/>
      </c>
      <c r="Z67" s="355" t="str">
        <f>IF($W$45="","",IF($U$50&lt;&gt;$U$51,"",IF($L$51="bb",1,IF($L$51="","0",$K$48))))</f>
        <v/>
      </c>
      <c r="AA67" s="355" t="str">
        <f>IF($W$45="","",IF($U$46&lt;&gt;$U$51,"",IF($N$47="bb",1,IF($N$47="","0",$M$42))))</f>
        <v/>
      </c>
      <c r="AB67" s="355" t="str">
        <f>IF($W$45="","",IF($U$54&lt;&gt;$U$51,"",IF($P$55="bb",1,IF($P$55="","0",$O$62))))</f>
        <v/>
      </c>
      <c r="AC67" s="355" t="str">
        <f>IF($W$45="","",IF($U$38&lt;&gt;$U$51,"",IF($P$39="bb",1,IF($P$39="","0",$Q$22))))</f>
        <v/>
      </c>
      <c r="AD67" s="355"/>
      <c r="AE67" s="366">
        <f t="shared" si="3"/>
        <v>0</v>
      </c>
      <c r="AF67" s="357" t="str">
        <f>IF($C51="","",'m glavni 32 (5)'!$C$51)</f>
        <v/>
      </c>
      <c r="AG67" s="359" t="str">
        <f>UPPER(IF($D$51="","",VLOOKUP($D$51,'[1]m glavni turnir žrebna lista'!$A$7:$R$38,3)))</f>
        <v/>
      </c>
      <c r="AH67" s="359" t="str">
        <f>PROPER(IF($D$51="","",VLOOKUP($D$51,'[1]m glavni turnir žrebna lista'!$A$7:$R$38,4)))</f>
        <v/>
      </c>
      <c r="AI67" s="359" t="str">
        <f>UPPER(IF($D$51="","",VLOOKUP($D$51,'[1]m glavni turnir žrebna lista'!$A$7:$R$38,5)))</f>
        <v/>
      </c>
      <c r="AJ67" s="366">
        <f t="shared" si="4"/>
        <v>0</v>
      </c>
    </row>
    <row r="68" spans="1:36" s="309" customFormat="1" ht="9.6" customHeight="1" x14ac:dyDescent="0.2">
      <c r="A68" s="314"/>
      <c r="B68" s="315"/>
      <c r="C68" s="315"/>
      <c r="D68" s="315"/>
      <c r="E68" s="316"/>
      <c r="F68" s="316"/>
      <c r="G68" s="317"/>
      <c r="H68" s="318" t="s">
        <v>28</v>
      </c>
      <c r="I68" s="319"/>
      <c r="J68" s="320" t="str">
        <f>UPPER(IF(OR(I68="a",I68="as"),E67,IF(OR(I68="b",I68="bs"),E69,)))</f>
        <v/>
      </c>
      <c r="K68" s="340">
        <f>IF(OR(I68="a",I68="as"),I67,IF(OR(I68="b",I68="bs"),I69,))</f>
        <v>0</v>
      </c>
      <c r="L68" s="302"/>
      <c r="M68" s="336"/>
      <c r="N68" s="335"/>
      <c r="O68" s="336"/>
      <c r="P68" s="383" t="s">
        <v>42</v>
      </c>
      <c r="Q68" s="384">
        <f>IF($C$2="B turnir",2,IF($Q$63=1,60,IF($Q$63=2,30,IF($Q$63=3,20,""))))</f>
        <v>60</v>
      </c>
      <c r="R68" s="308"/>
      <c r="S68" s="374"/>
      <c r="U68" s="256" t="str">
        <f>IF(OR(I68="a",I68="as"),C67,IF(OR(I68="b",I68="bs"),C69,""))</f>
        <v/>
      </c>
      <c r="V68" s="359">
        <v>24</v>
      </c>
      <c r="W68" s="359" t="str">
        <f>UPPER(IF($D$53="","",VLOOKUP($D$53,'[1]m glavni turnir žrebna lista'!$A$7:$R$38,3)))</f>
        <v/>
      </c>
      <c r="X68" s="359" t="str">
        <f>PROPER(IF($D$53="","",VLOOKUP($D$53,'[1]m glavni turnir žrebna lista'!$A$7:$R$38,4)))</f>
        <v/>
      </c>
      <c r="Y68" s="355" t="str">
        <f>IF(W68="","",IF($U$52&lt;&gt;$U$53,"",IF($J$53="bb",1,IF($J$53="","0",$I$51))))</f>
        <v/>
      </c>
      <c r="Z68" s="355" t="str">
        <f>IF($W$45="","",IF($U$50&lt;&gt;$U$53,"",IF($L$51="bb",1,IF($L$51="","0",$K$48))))</f>
        <v/>
      </c>
      <c r="AA68" s="355" t="str">
        <f>IF($W$45="","",IF($U$46&lt;&gt;$U$53,"",IF($N$47="bb",1,IF($N$47="","0",$M$42))))</f>
        <v/>
      </c>
      <c r="AB68" s="355" t="str">
        <f>IF($W$45="","",IF($U$54&lt;&gt;$U$53,"",IF($P$55="bb",1,IF($P$55="","0",$O$62))))</f>
        <v/>
      </c>
      <c r="AC68" s="355" t="str">
        <f>IF($W$45="","",IF($U$38&lt;&gt;$U$53,"",IF($P$39="bb",1,IF($P$39="","0",$Q$22))))</f>
        <v/>
      </c>
      <c r="AD68" s="355"/>
      <c r="AE68" s="366">
        <f t="shared" si="3"/>
        <v>0</v>
      </c>
      <c r="AF68" s="357" t="str">
        <f>IF($C53="","",'m glavni 32 (5)'!$C$53)</f>
        <v/>
      </c>
      <c r="AG68" s="359" t="str">
        <f>UPPER(IF($D$53="","",VLOOKUP($D$53,'[1]m glavni turnir žrebna lista'!$A$7:$R$38,3)))</f>
        <v/>
      </c>
      <c r="AH68" s="359" t="str">
        <f>PROPER(IF($D$53="","",VLOOKUP($D$53,'[1]m glavni turnir žrebna lista'!$A$7:$R$38,4)))</f>
        <v/>
      </c>
      <c r="AI68" s="359" t="str">
        <f>UPPER(IF($D$53="","",VLOOKUP($D$53,'[1]m glavni turnir žrebna lista'!$A$7:$R$38,5)))</f>
        <v/>
      </c>
      <c r="AJ68" s="366">
        <f t="shared" si="4"/>
        <v>0</v>
      </c>
    </row>
    <row r="69" spans="1:36" s="309" customFormat="1" ht="9.6" customHeight="1" x14ac:dyDescent="0.2">
      <c r="A69" s="298">
        <v>32</v>
      </c>
      <c r="B69" s="299" t="str">
        <f>IF($D69="","",VLOOKUP($D69,'[1]m glavni turnir žrebna lista'!$A$7:$R$38,17))</f>
        <v/>
      </c>
      <c r="C69" s="299" t="str">
        <f>IF($D69="","",VLOOKUP($D69,'[1]m glavni turnir žrebna lista'!$A$7:$R$38,2))</f>
        <v/>
      </c>
      <c r="D69" s="300"/>
      <c r="E69" s="299" t="s">
        <v>209</v>
      </c>
      <c r="F69" s="299" t="s">
        <v>210</v>
      </c>
      <c r="G69" s="299"/>
      <c r="H69" s="299" t="str">
        <f>IF($D69="","",VLOOKUP($D69,'[1]m glavni turnir žrebna lista'!$A$7:$R$38,5))</f>
        <v/>
      </c>
      <c r="I69" s="328" t="str">
        <f>IF($D69="","",VLOOKUP($D69,'[1]m glavni turnir žrebna lista'!$A$7:$R$38,14))</f>
        <v/>
      </c>
      <c r="J69" s="329"/>
      <c r="K69" s="303"/>
      <c r="L69" s="302"/>
      <c r="M69" s="303"/>
      <c r="N69" s="304"/>
      <c r="O69" s="305"/>
      <c r="P69" s="383" t="s">
        <v>43</v>
      </c>
      <c r="Q69" s="384">
        <f>IF($C$2="B turnir",1,IF($Q$63=1,30,IF($Q$63=2,15,IF($Q$63=3,10,""))))</f>
        <v>30</v>
      </c>
      <c r="R69" s="308"/>
      <c r="U69" s="256" t="str">
        <f>IF($D69="","",VLOOKUP($D69,'[1]m glavni turnir žrebna lista'!$A$7:$R$38,2))</f>
        <v/>
      </c>
      <c r="V69" s="359">
        <v>25</v>
      </c>
      <c r="W69" s="359" t="str">
        <f>UPPER(IF($D$55="","",VLOOKUP($D$55,'[1]m glavni turnir žrebna lista'!$A$7:$R$38,3)))</f>
        <v/>
      </c>
      <c r="X69" s="359" t="str">
        <f>PROPER(IF($D$55="","",VLOOKUP($D$55,'[1]m glavni turnir žrebna lista'!$A$7:$R$38,4)))</f>
        <v/>
      </c>
      <c r="Y69" s="355" t="str">
        <f>IF(W69="","",IF($U$56&lt;&gt;$U$55,"",IF($J$57="bb",1,IF($J$57="","0",$I$57))))</f>
        <v/>
      </c>
      <c r="Z69" s="355" t="str">
        <f>IF($W$45="","",IF($U$58&lt;&gt;$U$55,"",IF($L$59="bb",1,IF($L$59="","0",$K$60))))</f>
        <v/>
      </c>
      <c r="AA69" s="355" t="str">
        <f>IF($W$45="","",IF($U$62&lt;&gt;$U$55,"",IF($N$63="bb",1,IF($N$63="","0",$M$66))))</f>
        <v/>
      </c>
      <c r="AB69" s="355" t="str">
        <f>IF($W$45="","",IF($U$54&lt;&gt;$U$55,"",IF($P$55="bb",1,IF($P$55="","0",$O$46))))</f>
        <v/>
      </c>
      <c r="AC69" s="355" t="str">
        <f>IF($W$45="","",IF($U$38&lt;&gt;$U$55,"",IF($P$39="bb",1,IF($P$39="","0",$Q$22))))</f>
        <v/>
      </c>
      <c r="AD69" s="355"/>
      <c r="AE69" s="366">
        <f t="shared" si="3"/>
        <v>0</v>
      </c>
      <c r="AF69" s="357" t="str">
        <f>IF($C55="","",'m glavni 32 (5)'!$C$55)</f>
        <v/>
      </c>
      <c r="AG69" s="359" t="str">
        <f>UPPER(IF($D$55="","",VLOOKUP($D$55,'[1]m glavni turnir žrebna lista'!$A$7:$R$38,3)))</f>
        <v/>
      </c>
      <c r="AH69" s="359" t="str">
        <f>PROPER(IF($D$55="","",VLOOKUP($D$55,'[1]m glavni turnir žrebna lista'!$A$7:$R$38,4)))</f>
        <v/>
      </c>
      <c r="AI69" s="359" t="str">
        <f>UPPER(IF($D$55="","",VLOOKUP($D$55,'[1]m glavni turnir žrebna lista'!$A$7:$R$38,5)))</f>
        <v/>
      </c>
      <c r="AJ69" s="366">
        <f t="shared" si="4"/>
        <v>0</v>
      </c>
    </row>
    <row r="70" spans="1:36" s="391" customFormat="1" ht="9" customHeight="1" x14ac:dyDescent="0.2">
      <c r="A70" s="385"/>
      <c r="B70" s="385"/>
      <c r="C70" s="385"/>
      <c r="D70" s="385"/>
      <c r="E70" s="386"/>
      <c r="F70" s="386"/>
      <c r="G70" s="386"/>
      <c r="H70" s="386"/>
      <c r="I70" s="387"/>
      <c r="J70" s="388"/>
      <c r="K70" s="389"/>
      <c r="L70" s="388"/>
      <c r="M70" s="389"/>
      <c r="N70" s="388"/>
      <c r="O70" s="389"/>
      <c r="P70" s="388"/>
      <c r="Q70" s="389"/>
      <c r="R70" s="390"/>
      <c r="U70" s="256"/>
      <c r="V70" s="359">
        <v>26</v>
      </c>
      <c r="W70" s="359" t="str">
        <f>UPPER(IF($D$57="","",VLOOKUP($D$57,'[1]m glavni turnir žrebna lista'!$A$7:$R$38,3)))</f>
        <v/>
      </c>
      <c r="X70" s="359" t="str">
        <f>PROPER(IF($D$57="","",VLOOKUP($D$57,'[1]m glavni turnir žrebna lista'!$A$7:$R$38,4)))</f>
        <v/>
      </c>
      <c r="Y70" s="355" t="str">
        <f>IF(W70="","",IF($U$56&lt;&gt;$U$57,"",IF($J$57="bb",1,IF($J$57="","0",$I$55))))</f>
        <v/>
      </c>
      <c r="Z70" s="355" t="str">
        <f>IF($W$45="","",IF($U$58&lt;&gt;$U$57,"",IF($L$59="bb",1,IF($L$59="","0",$K$60))))</f>
        <v/>
      </c>
      <c r="AA70" s="355" t="str">
        <f>IF($W$45="","",IF($U$62&lt;&gt;$U$57,"",IF($N$63="bb",1,IF($N$63="","0",$M$66))))</f>
        <v/>
      </c>
      <c r="AB70" s="355" t="str">
        <f>IF($W$45="","",IF($U$54&lt;&gt;$U$57,"",IF($P$55="bb",1,IF($P$55="","0",$O$46))))</f>
        <v/>
      </c>
      <c r="AC70" s="355" t="str">
        <f>IF($W$45="","",IF($U$38&lt;&gt;$U$57,"",IF($P$39="bb",1,IF($P$39="","0",$Q$22))))</f>
        <v/>
      </c>
      <c r="AD70" s="355"/>
      <c r="AE70" s="366">
        <f t="shared" si="3"/>
        <v>0</v>
      </c>
      <c r="AF70" s="357" t="str">
        <f>IF($C57="","",'m glavni 32 (5)'!$C$57)</f>
        <v/>
      </c>
      <c r="AG70" s="359" t="str">
        <f>UPPER(IF($D$57="","",VLOOKUP($D$57,'[1]m glavni turnir žrebna lista'!$A$7:$R$38,3)))</f>
        <v/>
      </c>
      <c r="AH70" s="359" t="str">
        <f>PROPER(IF($D$57="","",VLOOKUP($D$57,'[1]m glavni turnir žrebna lista'!$A$7:$R$38,4)))</f>
        <v/>
      </c>
      <c r="AI70" s="359" t="str">
        <f>UPPER(IF($D$57="","",VLOOKUP($D$57,'[1]m glavni turnir žrebna lista'!$A$7:$R$38,5)))</f>
        <v/>
      </c>
      <c r="AJ70" s="366">
        <f t="shared" si="4"/>
        <v>0</v>
      </c>
    </row>
    <row r="71" spans="1:36" s="404" customFormat="1" ht="9" customHeight="1" x14ac:dyDescent="0.2">
      <c r="A71" s="392" t="s">
        <v>44</v>
      </c>
      <c r="B71" s="393"/>
      <c r="C71" s="394"/>
      <c r="D71" s="395" t="s">
        <v>45</v>
      </c>
      <c r="E71" s="396" t="s">
        <v>46</v>
      </c>
      <c r="F71" s="395"/>
      <c r="G71" s="395" t="s">
        <v>47</v>
      </c>
      <c r="H71" s="397" t="s">
        <v>48</v>
      </c>
      <c r="I71" s="398" t="s">
        <v>45</v>
      </c>
      <c r="J71" s="396" t="s">
        <v>49</v>
      </c>
      <c r="K71" s="399"/>
      <c r="L71" s="400" t="s">
        <v>50</v>
      </c>
      <c r="M71" s="401"/>
      <c r="N71" s="402" t="s">
        <v>51</v>
      </c>
      <c r="O71" s="403"/>
      <c r="P71" s="592"/>
      <c r="Q71" s="593"/>
      <c r="U71" s="256"/>
      <c r="V71" s="359">
        <v>27</v>
      </c>
      <c r="W71" s="359" t="str">
        <f>UPPER(IF($D$59="","",VLOOKUP($D$59,'[1]m glavni turnir žrebna lista'!$A$7:$R$38,3)))</f>
        <v/>
      </c>
      <c r="X71" s="359" t="str">
        <f>PROPER(IF($D$59="","",VLOOKUP($D$59,'[1]m glavni turnir žrebna lista'!$A$7:$R$38,4)))</f>
        <v/>
      </c>
      <c r="Y71" s="355" t="str">
        <f>IF(W71="","",IF($U$60&lt;&gt;$U$59,"",IF($J$61="bb",1,IF($J$61="","0",$I$61))))</f>
        <v/>
      </c>
      <c r="Z71" s="355" t="str">
        <f>IF($W$45="","",IF($U$58&lt;&gt;$U$59,"",IF($L$59="bb",1,IF($L$59="","0",$K$56))))</f>
        <v/>
      </c>
      <c r="AA71" s="355" t="str">
        <f>IF($W$45="","",IF($U$62&lt;&gt;$U$59,"",IF($N$63="bb",1,IF($N$63="","0",$M$66))))</f>
        <v/>
      </c>
      <c r="AB71" s="355" t="str">
        <f>IF($W$45="","",IF($U$54&lt;&gt;$U$59,"",IF($P$55="bb",1,IF($P$55="","0",$O$46))))</f>
        <v/>
      </c>
      <c r="AC71" s="355" t="str">
        <f>IF($W$45="","",IF($U$38&lt;&gt;$U$59,"",IF($P$39="bb",1,IF($P$39="","0",$Q$22))))</f>
        <v/>
      </c>
      <c r="AD71" s="355"/>
      <c r="AE71" s="366">
        <f t="shared" si="3"/>
        <v>0</v>
      </c>
      <c r="AF71" s="357" t="str">
        <f>IF($C59="","",'m glavni 32 (5)'!$C$59)</f>
        <v/>
      </c>
      <c r="AG71" s="359" t="str">
        <f>UPPER(IF($D$59="","",VLOOKUP($D$59,'[1]m glavni turnir žrebna lista'!$A$7:$R$38,3)))</f>
        <v/>
      </c>
      <c r="AH71" s="359" t="str">
        <f>PROPER(IF($D$59="","",VLOOKUP($D$59,'[1]m glavni turnir žrebna lista'!$A$7:$R$38,4)))</f>
        <v/>
      </c>
      <c r="AI71" s="359" t="str">
        <f>UPPER(IF($D$59="","",VLOOKUP($D$59,'[1]m glavni turnir žrebna lista'!$A$7:$R$38,5)))</f>
        <v/>
      </c>
      <c r="AJ71" s="366">
        <f t="shared" si="4"/>
        <v>0</v>
      </c>
    </row>
    <row r="72" spans="1:36" s="404" customFormat="1" ht="9" customHeight="1" x14ac:dyDescent="0.2">
      <c r="A72" s="405" t="s">
        <v>5</v>
      </c>
      <c r="B72" s="406"/>
      <c r="C72" s="407"/>
      <c r="D72" s="277">
        <v>1</v>
      </c>
      <c r="E72" s="408" t="str">
        <f>UPPER(IF($D72="","",VLOOKUP($D72,'[1]m glavni turnir žrebna lista'!$A$7:$R$38,3)))</f>
        <v/>
      </c>
      <c r="F72" s="278"/>
      <c r="G72" s="409">
        <f>IF($D72="","",VLOOKUP($D72,'[1]m glavni turnir žrebna lista'!$A$7:$R$38,10))</f>
        <v>0</v>
      </c>
      <c r="H72" s="409">
        <f>IF($D72="","",VLOOKUP($D72,'[1]m glavni turnir žrebna lista'!$A$7:$R$38,14))</f>
        <v>0</v>
      </c>
      <c r="I72" s="410" t="s">
        <v>52</v>
      </c>
      <c r="J72" s="406"/>
      <c r="K72" s="281"/>
      <c r="L72" s="406"/>
      <c r="M72" s="411"/>
      <c r="N72" s="412" t="s">
        <v>53</v>
      </c>
      <c r="O72" s="413"/>
      <c r="P72" s="414"/>
      <c r="Q72" s="411"/>
      <c r="U72" s="256"/>
      <c r="V72" s="359">
        <v>28</v>
      </c>
      <c r="W72" s="359" t="str">
        <f>UPPER(IF($D$61="","",VLOOKUP($D$61,'[1]m glavni turnir žrebna lista'!$A$7:$R$38,3)))</f>
        <v/>
      </c>
      <c r="X72" s="359" t="str">
        <f>PROPER(IF($D$61="","",VLOOKUP($D$61,'[1]m glavni turnir žrebna lista'!$A$7:$R$38,4)))</f>
        <v/>
      </c>
      <c r="Y72" s="355" t="str">
        <f>IF(W72="","",IF($U$60&lt;&gt;$U$61,"",IF($J$61="bb",1,IF($J$61="","0",$I$59))))</f>
        <v/>
      </c>
      <c r="Z72" s="355" t="str">
        <f>IF($W$45="","",IF($U$58&lt;&gt;$U$61,"",IF($L$59="bb",1,IF($L$59="","0",$K$56))))</f>
        <v/>
      </c>
      <c r="AA72" s="355" t="str">
        <f>IF($W$45="","",IF($U$62&lt;&gt;$U$61,"",IF($N$63="bb",1,IF($N$63="","0",$M$66))))</f>
        <v/>
      </c>
      <c r="AB72" s="355" t="str">
        <f>IF($W$45="","",IF($U$54&lt;&gt;$U$61,"",IF($P$55="bb",1,IF($P$55="","0",$O$46))))</f>
        <v/>
      </c>
      <c r="AC72" s="355" t="str">
        <f>IF($W$45="","",IF($U$38&lt;&gt;$U$61,"",IF($P$39="bb",1,IF($P$39="","0",$Q$22))))</f>
        <v/>
      </c>
      <c r="AD72" s="355"/>
      <c r="AE72" s="366">
        <f t="shared" si="3"/>
        <v>0</v>
      </c>
      <c r="AF72" s="357" t="str">
        <f>IF($C61="","",'m glavni 32 (5)'!$C$61)</f>
        <v/>
      </c>
      <c r="AG72" s="359" t="str">
        <f>UPPER(IF($D$61="","",VLOOKUP($D$61,'[1]m glavni turnir žrebna lista'!$A$7:$R$38,3)))</f>
        <v/>
      </c>
      <c r="AH72" s="359" t="str">
        <f>PROPER(IF($D$61="","",VLOOKUP($D$61,'[1]m glavni turnir žrebna lista'!$A$7:$R$38,4)))</f>
        <v/>
      </c>
      <c r="AI72" s="359" t="str">
        <f>UPPER(IF($D$61="","",VLOOKUP($D$61,'[1]m glavni turnir žrebna lista'!$A$7:$R$38,5)))</f>
        <v/>
      </c>
      <c r="AJ72" s="366">
        <f t="shared" si="4"/>
        <v>0</v>
      </c>
    </row>
    <row r="73" spans="1:36" s="404" customFormat="1" ht="9" customHeight="1" x14ac:dyDescent="0.2">
      <c r="A73" s="599"/>
      <c r="B73" s="600"/>
      <c r="C73" s="415"/>
      <c r="D73" s="277">
        <v>2</v>
      </c>
      <c r="E73" s="408" t="str">
        <f>UPPER(IF($D73="","",VLOOKUP($D73,'[1]m glavni turnir žrebna lista'!$A$7:$R$38,3)))</f>
        <v/>
      </c>
      <c r="F73" s="277"/>
      <c r="G73" s="409">
        <f>IF($D73="","",VLOOKUP($D73,'[1]m glavni turnir žrebna lista'!$A$7:$R$38,10))</f>
        <v>0</v>
      </c>
      <c r="H73" s="409">
        <f>IF($D73="","",VLOOKUP($D73,'[1]m glavni turnir žrebna lista'!$A$7:$R$38,14))</f>
        <v>0</v>
      </c>
      <c r="I73" s="416" t="s">
        <v>54</v>
      </c>
      <c r="J73" s="417"/>
      <c r="K73" s="281"/>
      <c r="L73" s="406"/>
      <c r="M73" s="411"/>
      <c r="N73" s="418"/>
      <c r="O73" s="419"/>
      <c r="P73" s="420"/>
      <c r="Q73" s="421"/>
      <c r="U73" s="256"/>
      <c r="V73" s="359">
        <v>29</v>
      </c>
      <c r="W73" s="359" t="str">
        <f>UPPER(IF($D$63="","",VLOOKUP($D$63,'[1]m glavni turnir žrebna lista'!$A$7:$R$38,3)))</f>
        <v/>
      </c>
      <c r="X73" s="359" t="str">
        <f>PROPER(IF($D$63="","",VLOOKUP($D$63,'[1]m glavni turnir žrebna lista'!$A$7:$R$38,4)))</f>
        <v/>
      </c>
      <c r="Y73" s="355" t="str">
        <f>IF(W73="","",IF($U$64&lt;&gt;$U$63,"",IF($J$65="bb",1,IF($J$65="","0",$I$65))))</f>
        <v/>
      </c>
      <c r="Z73" s="355" t="str">
        <f>IF($W$45="","",IF($U$66&lt;&gt;$U$63,"",IF($L$67="bb",1,IF($L$67="","0",$K$68))))</f>
        <v/>
      </c>
      <c r="AA73" s="355" t="str">
        <f>IF($W$45="","",IF($U$62&lt;&gt;$U$63,"",IF($N$63="bb",1,IF($N$63="","0",$M$58))))</f>
        <v/>
      </c>
      <c r="AB73" s="355" t="str">
        <f>IF($W$45="","",IF($U$54&lt;&gt;$U$63,"",IF($P$55="bb",1,IF($P$55="","0",$O$46))))</f>
        <v/>
      </c>
      <c r="AC73" s="355" t="str">
        <f>IF($W$45="","",IF($U$38&lt;&gt;$U$63,"",IF($P$39="bb",1,IF($P$39="","0",$Q$22))))</f>
        <v/>
      </c>
      <c r="AD73" s="355"/>
      <c r="AE73" s="366">
        <f t="shared" si="3"/>
        <v>0</v>
      </c>
      <c r="AF73" s="357" t="str">
        <f>IF($C63="","",'m glavni 32 (5)'!$C$63)</f>
        <v/>
      </c>
      <c r="AG73" s="359" t="str">
        <f>UPPER(IF($D$63="","",VLOOKUP($D$63,'[1]m glavni turnir žrebna lista'!$A$7:$R$38,3)))</f>
        <v/>
      </c>
      <c r="AH73" s="359" t="str">
        <f>PROPER(IF($D$63="","",VLOOKUP($D$63,'[1]m glavni turnir žrebna lista'!$A$7:$R$38,4)))</f>
        <v/>
      </c>
      <c r="AI73" s="359" t="str">
        <f>UPPER(IF($D$63="","",VLOOKUP($D$63,'[1]m glavni turnir žrebna lista'!$A$7:$R$38,5)))</f>
        <v/>
      </c>
      <c r="AJ73" s="366">
        <f t="shared" si="4"/>
        <v>0</v>
      </c>
    </row>
    <row r="74" spans="1:36" s="404" customFormat="1" ht="9" customHeight="1" x14ac:dyDescent="0.2">
      <c r="A74" s="422"/>
      <c r="B74" s="423"/>
      <c r="C74" s="424"/>
      <c r="D74" s="277">
        <v>3</v>
      </c>
      <c r="E74" s="408" t="str">
        <f>UPPER(IF($D74="","",VLOOKUP($D74,'[1]m glavni turnir žrebna lista'!$A$7:$R$38,3)))</f>
        <v/>
      </c>
      <c r="F74" s="277"/>
      <c r="G74" s="409">
        <f>IF($D74="","",VLOOKUP($D74,'[1]m glavni turnir žrebna lista'!$A$7:$R$38,10))</f>
        <v>0</v>
      </c>
      <c r="H74" s="409">
        <f>IF($D74="","",VLOOKUP($D74,'[1]m glavni turnir žrebna lista'!$A$7:$R$38,14))</f>
        <v>0</v>
      </c>
      <c r="I74" s="416" t="s">
        <v>55</v>
      </c>
      <c r="J74" s="417"/>
      <c r="K74" s="281"/>
      <c r="L74" s="406"/>
      <c r="M74" s="411"/>
      <c r="N74" s="412" t="s">
        <v>56</v>
      </c>
      <c r="O74" s="413"/>
      <c r="P74" s="414"/>
      <c r="Q74" s="411"/>
      <c r="U74" s="256"/>
      <c r="V74" s="359">
        <v>30</v>
      </c>
      <c r="W74" s="359" t="str">
        <f>UPPER(IF($D$65="","",VLOOKUP($D$65,'[1]m glavni turnir žrebna lista'!$A$7:$R$38,3)))</f>
        <v/>
      </c>
      <c r="X74" s="359" t="str">
        <f>PROPER(IF($D$65="","",VLOOKUP($D$65,'[1]m glavni turnir žrebna lista'!$A$7:$R$38,4)))</f>
        <v/>
      </c>
      <c r="Y74" s="355" t="str">
        <f>IF(W74="","",IF($U$64&lt;&gt;$U$65,"",IF($J$65="bb",1,IF($J$65="","0",$I$63))))</f>
        <v/>
      </c>
      <c r="Z74" s="355" t="str">
        <f>IF($W$45="","",IF($U$66&lt;&gt;$U$65,"",IF($L$67="bb",1,IF($L$67="","0",$K$68))))</f>
        <v/>
      </c>
      <c r="AA74" s="355" t="str">
        <f>IF($W$45="","",IF($U$62&lt;&gt;$U$65,"",IF($N$63="bb",1,IF($N$63="","0",$M$58))))</f>
        <v/>
      </c>
      <c r="AB74" s="355" t="str">
        <f>IF($W$45="","",IF($U$54&lt;&gt;$U$65,"",IF($P$55="bb",1,IF($P$55="","0",$O$46))))</f>
        <v/>
      </c>
      <c r="AC74" s="355" t="str">
        <f>IF($W$45="","",IF($U$38&lt;&gt;$U$65,"",IF($P$39="bb",1,IF($P$39="","0",$Q$22))))</f>
        <v/>
      </c>
      <c r="AD74" s="355"/>
      <c r="AE74" s="366">
        <f t="shared" si="3"/>
        <v>0</v>
      </c>
      <c r="AF74" s="357" t="str">
        <f>IF($C65="","",'m glavni 32 (5)'!$C$65)</f>
        <v/>
      </c>
      <c r="AG74" s="359" t="str">
        <f>UPPER(IF($D$65="","",VLOOKUP($D$65,'[1]m glavni turnir žrebna lista'!$A$7:$R$38,3)))</f>
        <v/>
      </c>
      <c r="AH74" s="359" t="str">
        <f>PROPER(IF($D$65="","",VLOOKUP($D$65,'[1]m glavni turnir žrebna lista'!$A$7:$R$38,4)))</f>
        <v/>
      </c>
      <c r="AI74" s="359" t="str">
        <f>UPPER(IF($D$65="","",VLOOKUP($D$65,'[1]m glavni turnir žrebna lista'!$A$7:$R$38,5)))</f>
        <v/>
      </c>
      <c r="AJ74" s="366">
        <f t="shared" si="4"/>
        <v>0</v>
      </c>
    </row>
    <row r="75" spans="1:36" s="404" customFormat="1" ht="9" customHeight="1" x14ac:dyDescent="0.2">
      <c r="A75" s="425"/>
      <c r="B75" s="276"/>
      <c r="C75" s="407"/>
      <c r="D75" s="277">
        <v>4</v>
      </c>
      <c r="E75" s="408" t="str">
        <f>UPPER(IF($D75="","",VLOOKUP($D75,'[1]m glavni turnir žrebna lista'!$A$7:$R$38,3)))</f>
        <v/>
      </c>
      <c r="F75" s="277"/>
      <c r="G75" s="409">
        <f>IF($D75="","",VLOOKUP($D75,'[1]m glavni turnir žrebna lista'!$A$7:$R$38,10))</f>
        <v>0</v>
      </c>
      <c r="H75" s="409">
        <f>IF($D75="","",VLOOKUP($D75,'[1]m glavni turnir žrebna lista'!$A$7:$R$38,14))</f>
        <v>0</v>
      </c>
      <c r="I75" s="416" t="s">
        <v>57</v>
      </c>
      <c r="J75" s="417"/>
      <c r="K75" s="281"/>
      <c r="L75" s="406"/>
      <c r="M75" s="411"/>
      <c r="N75" s="406" t="s">
        <v>58</v>
      </c>
      <c r="O75" s="281"/>
      <c r="P75" s="406"/>
      <c r="Q75" s="411"/>
      <c r="U75" s="256"/>
      <c r="V75" s="359">
        <v>31</v>
      </c>
      <c r="W75" s="359" t="str">
        <f>UPPER(IF($D$67="","",VLOOKUP($D$67,'[1]m glavni turnir žrebna lista'!$A$7:$R$38,3)))</f>
        <v/>
      </c>
      <c r="X75" s="359" t="str">
        <f>PROPER(IF($D$67="","",VLOOKUP($D$67,'[1]m glavni turnir žrebna lista'!$A$7:$R$38,4)))</f>
        <v/>
      </c>
      <c r="Y75" s="355" t="str">
        <f>IF(W75="","",IF($U$68&lt;&gt;$U$67,"",IF($J$69="bb",1,IF($J$69="","0",$I$69))))</f>
        <v/>
      </c>
      <c r="Z75" s="355" t="str">
        <f>IF($W$45="","",IF($U$66&lt;&gt;$U$67,"",IF($L$67="bb",1,IF($L$67="","0",$K$64))))</f>
        <v/>
      </c>
      <c r="AA75" s="355" t="str">
        <f>IF($W$45="","",IF($U$62&lt;&gt;$U$67,"",IF($N$63="bb",1,IF($N$63="","0",$M$58))))</f>
        <v/>
      </c>
      <c r="AB75" s="355" t="str">
        <f>IF($W$45="","",IF($U$54&lt;&gt;$U$67,"",IF($P$55="bb",1,IF($P$55="","0",$O$46))))</f>
        <v/>
      </c>
      <c r="AC75" s="355" t="str">
        <f>IF($W$45="","",IF($U$38&lt;&gt;$U$67,"",IF($P$39="bb",1,IF($P$39="","0",$Q$22))))</f>
        <v/>
      </c>
      <c r="AD75" s="355"/>
      <c r="AE75" s="366">
        <f t="shared" si="3"/>
        <v>0</v>
      </c>
      <c r="AF75" s="357" t="str">
        <f>IF($C67="","",'m glavni 32 (5)'!$C$67)</f>
        <v/>
      </c>
      <c r="AG75" s="359" t="str">
        <f>UPPER(IF($D$67="","",VLOOKUP($D$67,'[1]m glavni turnir žrebna lista'!$A$7:$R$38,3)))</f>
        <v/>
      </c>
      <c r="AH75" s="359" t="str">
        <f>PROPER(IF($D$67="","",VLOOKUP($D$67,'[1]m glavni turnir žrebna lista'!$A$7:$R$38,4)))</f>
        <v/>
      </c>
      <c r="AI75" s="359" t="str">
        <f>UPPER(IF($D$67="","",VLOOKUP($D$67,'[1]m glavni turnir žrebna lista'!$A$7:$R$38,5)))</f>
        <v/>
      </c>
      <c r="AJ75" s="366">
        <f t="shared" si="4"/>
        <v>0</v>
      </c>
    </row>
    <row r="76" spans="1:36" s="404" customFormat="1" ht="9" customHeight="1" x14ac:dyDescent="0.2">
      <c r="A76" s="426"/>
      <c r="B76" s="427"/>
      <c r="C76" s="428"/>
      <c r="D76" s="277">
        <v>5</v>
      </c>
      <c r="E76" s="408" t="str">
        <f>UPPER(IF($D76="","",VLOOKUP($D76,'[1]m glavni turnir žrebna lista'!$A$7:$R$38,3)))</f>
        <v/>
      </c>
      <c r="F76" s="277"/>
      <c r="G76" s="409">
        <f>IF($D76="","",VLOOKUP($D76,'[1]m glavni turnir žrebna lista'!$A$7:$R$38,10))</f>
        <v>0</v>
      </c>
      <c r="H76" s="409">
        <f>IF($D76="","",VLOOKUP($D76,'[1]m glavni turnir žrebna lista'!$A$7:$R$38,14))</f>
        <v>0</v>
      </c>
      <c r="I76" s="416" t="s">
        <v>59</v>
      </c>
      <c r="J76" s="417"/>
      <c r="K76" s="281"/>
      <c r="L76" s="406"/>
      <c r="M76" s="411"/>
      <c r="N76" s="420"/>
      <c r="O76" s="419"/>
      <c r="P76" s="420"/>
      <c r="Q76" s="421"/>
      <c r="U76" s="256"/>
      <c r="V76" s="359">
        <v>32</v>
      </c>
      <c r="W76" s="359" t="str">
        <f>UPPER(IF($D$69="","",VLOOKUP($D$69,'[1]m glavni turnir žrebna lista'!$A$7:$R$38,3)))</f>
        <v/>
      </c>
      <c r="X76" s="359" t="str">
        <f>PROPER(IF($D$69="","",VLOOKUP($D$69,'[1]m glavni turnir žrebna lista'!$A$7:$R$38,4)))</f>
        <v/>
      </c>
      <c r="Y76" s="355" t="str">
        <f>IF(W76="","",IF($U$68&lt;&gt;$U$69,"",IF($J$69="bb",1,IF($J$69="","0",$I$67))))</f>
        <v/>
      </c>
      <c r="Z76" s="355" t="str">
        <f>IF($W$45="","",IF($U$66&lt;&gt;$U$69,"",IF($L$67="bb",1,IF($L$67="","0",$K$64))))</f>
        <v/>
      </c>
      <c r="AA76" s="355" t="str">
        <f>IF($W$45="","",IF($U$62&lt;&gt;$U$69,"",IF($N$63="bb",1,IF($N$63="","0",$M$58))))</f>
        <v/>
      </c>
      <c r="AB76" s="355" t="str">
        <f>IF($W$45="","",IF($U$54&lt;&gt;$U$69,"",IF($P$55="bb",1,IF($P$55="","0",$O$46))))</f>
        <v/>
      </c>
      <c r="AC76" s="355" t="str">
        <f>IF($W$45="","",IF($U$38&lt;&gt;$U$69,"",IF($P$39="bb",1,IF($P$39="","0",$Q$22))))</f>
        <v/>
      </c>
      <c r="AD76" s="355"/>
      <c r="AE76" s="366">
        <f t="shared" si="3"/>
        <v>0</v>
      </c>
      <c r="AF76" s="357" t="str">
        <f>IF($C69="","",'m glavni 32 (5)'!$C$69)</f>
        <v/>
      </c>
      <c r="AG76" s="359" t="str">
        <f>UPPER(IF($D$69="","",VLOOKUP($D$69,'[1]m glavni turnir žrebna lista'!$A$7:$R$38,3)))</f>
        <v/>
      </c>
      <c r="AH76" s="359" t="str">
        <f>PROPER(IF($D$69="","",VLOOKUP($D$69,'[1]m glavni turnir žrebna lista'!$A$7:$R$38,4)))</f>
        <v/>
      </c>
      <c r="AI76" s="359" t="str">
        <f>UPPER(IF($D$69="","",VLOOKUP($D$69,'[1]m glavni turnir žrebna lista'!$A$7:$R$38,5)))</f>
        <v/>
      </c>
      <c r="AJ76" s="366">
        <f t="shared" si="4"/>
        <v>0</v>
      </c>
    </row>
    <row r="77" spans="1:36" s="404" customFormat="1" ht="9" customHeight="1" x14ac:dyDescent="0.2">
      <c r="A77" s="405"/>
      <c r="B77" s="406"/>
      <c r="C77" s="407"/>
      <c r="D77" s="277">
        <v>6</v>
      </c>
      <c r="E77" s="408" t="str">
        <f>UPPER(IF($D77="","",VLOOKUP($D77,'[1]m glavni turnir žrebna lista'!$A$7:$R$38,3)))</f>
        <v/>
      </c>
      <c r="F77" s="277"/>
      <c r="G77" s="409">
        <f>IF($D77="","",VLOOKUP($D77,'[1]m glavni turnir žrebna lista'!$A$7:$R$38,10))</f>
        <v>0</v>
      </c>
      <c r="H77" s="409">
        <f>IF($D77="","",VLOOKUP($D77,'[1]m glavni turnir žrebna lista'!$A$7:$R$38,14))</f>
        <v>0</v>
      </c>
      <c r="I77" s="416" t="s">
        <v>60</v>
      </c>
      <c r="J77" s="417"/>
      <c r="K77" s="281"/>
      <c r="L77" s="406"/>
      <c r="M77" s="411"/>
      <c r="N77" s="412" t="s">
        <v>56</v>
      </c>
      <c r="O77" s="413"/>
      <c r="P77" s="414"/>
      <c r="Q77" s="411"/>
      <c r="U77" s="256"/>
      <c r="V77" s="429"/>
      <c r="W77" s="429"/>
      <c r="X77" s="429"/>
      <c r="Y77" s="355">
        <f>COUNTIF(Y45:Y76,"&gt;0")</f>
        <v>0</v>
      </c>
      <c r="Z77" s="355">
        <f t="shared" ref="Z77:AE77" si="5">COUNTIF(Z45:Z76,"&gt;0")</f>
        <v>0</v>
      </c>
      <c r="AA77" s="355">
        <f t="shared" si="5"/>
        <v>0</v>
      </c>
      <c r="AB77" s="355">
        <f t="shared" si="5"/>
        <v>0</v>
      </c>
      <c r="AC77" s="355">
        <f t="shared" si="5"/>
        <v>0</v>
      </c>
      <c r="AD77" s="355"/>
      <c r="AE77" s="355">
        <f t="shared" si="5"/>
        <v>0</v>
      </c>
      <c r="AF77" s="357"/>
      <c r="AG77" s="429"/>
      <c r="AH77" s="429"/>
      <c r="AI77" s="429"/>
      <c r="AJ77" s="355">
        <f>COUNTIF(AJ45:AJ76,"&gt;0")</f>
        <v>0</v>
      </c>
    </row>
    <row r="78" spans="1:36" s="404" customFormat="1" ht="9" customHeight="1" x14ac:dyDescent="0.2">
      <c r="A78" s="405"/>
      <c r="B78" s="406"/>
      <c r="C78" s="430"/>
      <c r="D78" s="277">
        <v>7</v>
      </c>
      <c r="E78" s="408" t="str">
        <f>UPPER(IF($D78="","",VLOOKUP($D78,'[1]m glavni turnir žrebna lista'!$A$7:$R$38,3)))</f>
        <v/>
      </c>
      <c r="F78" s="277"/>
      <c r="G78" s="409">
        <f>IF($D78="","",VLOOKUP($D78,'[1]m glavni turnir žrebna lista'!$A$7:$R$38,10))</f>
        <v>0</v>
      </c>
      <c r="H78" s="409">
        <f>IF($D78="","",VLOOKUP($D78,'[1]m glavni turnir žrebna lista'!$A$7:$R$38,14))</f>
        <v>0</v>
      </c>
      <c r="I78" s="416" t="s">
        <v>61</v>
      </c>
      <c r="J78" s="417"/>
      <c r="K78" s="281"/>
      <c r="L78" s="406"/>
      <c r="M78" s="411"/>
      <c r="N78" s="406" t="s">
        <v>62</v>
      </c>
      <c r="O78" s="281"/>
      <c r="P78" s="597" t="str">
        <f>'[1]vnos podatkov'!$B$10</f>
        <v>SAŠO SVOLJŠAK</v>
      </c>
      <c r="Q78" s="598"/>
      <c r="U78" s="256"/>
      <c r="V78" s="429"/>
      <c r="W78" s="429"/>
      <c r="X78" s="429"/>
      <c r="Y78" s="429"/>
      <c r="Z78" s="429"/>
      <c r="AA78" s="429"/>
      <c r="AB78" s="429"/>
      <c r="AC78" s="429"/>
      <c r="AD78" s="429"/>
      <c r="AE78" s="429"/>
      <c r="AF78" s="357"/>
      <c r="AG78" s="429"/>
      <c r="AH78" s="429"/>
      <c r="AI78" s="429"/>
      <c r="AJ78" s="429"/>
    </row>
    <row r="79" spans="1:36" s="404" customFormat="1" ht="9" customHeight="1" x14ac:dyDescent="0.2">
      <c r="A79" s="431"/>
      <c r="B79" s="420"/>
      <c r="C79" s="432"/>
      <c r="D79" s="433">
        <v>8</v>
      </c>
      <c r="E79" s="434" t="str">
        <f>UPPER(IF($D79="","",VLOOKUP($D79,'[1]m glavni turnir žrebna lista'!$A$7:$R$38,3)))</f>
        <v/>
      </c>
      <c r="F79" s="433"/>
      <c r="G79" s="435">
        <f>IF($D79="","",VLOOKUP($D79,'[1]m glavni turnir žrebna lista'!$A$7:$R$38,10))</f>
        <v>0</v>
      </c>
      <c r="H79" s="435">
        <f>IF($D79="","",VLOOKUP($D79,'[1]m glavni turnir žrebna lista'!$A$7:$R$38,14))</f>
        <v>0</v>
      </c>
      <c r="I79" s="436" t="s">
        <v>63</v>
      </c>
      <c r="J79" s="420"/>
      <c r="K79" s="419"/>
      <c r="L79" s="420"/>
      <c r="M79" s="421"/>
      <c r="N79" s="420" t="s">
        <v>64</v>
      </c>
      <c r="O79" s="419"/>
      <c r="P79" s="587" t="str">
        <f>'[1]vnos podatkov'!$E$10</f>
        <v>MARJAN OGRINC</v>
      </c>
      <c r="Q79" s="588"/>
      <c r="U79" s="256"/>
      <c r="V79" s="437"/>
      <c r="W79" s="437"/>
      <c r="X79" s="437"/>
      <c r="Y79" s="437"/>
      <c r="Z79" s="437"/>
      <c r="AA79" s="437"/>
      <c r="AB79" s="437"/>
      <c r="AC79" s="437"/>
      <c r="AD79" s="437"/>
      <c r="AE79" s="437"/>
      <c r="AF79" s="438"/>
      <c r="AG79" s="437"/>
      <c r="AH79" s="437"/>
      <c r="AI79" s="437"/>
      <c r="AJ79" s="437"/>
    </row>
  </sheetData>
  <mergeCells count="8">
    <mergeCell ref="A73:B73"/>
    <mergeCell ref="P78:Q78"/>
    <mergeCell ref="P79:Q79"/>
    <mergeCell ref="F3:G3"/>
    <mergeCell ref="V41:Z41"/>
    <mergeCell ref="P60:Q60"/>
    <mergeCell ref="P61:Q62"/>
    <mergeCell ref="P71:Q71"/>
  </mergeCells>
  <conditionalFormatting sqref="G39 G41 G7 G9 G11 G13 G15 G17 G19 G23 G43 G45 G47 G49 G51 G53 G21 G25 G27 G29 G31 G33 G35 G37 G55 G57 G59 G61 G63 G65 G67 G69">
    <cfRule type="expression" dxfId="47" priority="17" stopIfTrue="1">
      <formula>AND($D7&lt;9,$C7&gt;0)</formula>
    </cfRule>
  </conditionalFormatting>
  <conditionalFormatting sqref="L10 L18 L26 L34 L42 L50 L58 L66 N14 N30 N46 N62 P22 P54 J8 J12 J16 J20 J24 J28 J32 J36 J40 J44 J48 J52 J56 J60 J64 J68">
    <cfRule type="expression" dxfId="46" priority="15" stopIfTrue="1">
      <formula>I8="as"</formula>
    </cfRule>
    <cfRule type="expression" dxfId="45" priority="16" stopIfTrue="1">
      <formula>I8="bs"</formula>
    </cfRule>
  </conditionalFormatting>
  <conditionalFormatting sqref="B57 B9 B11 B13 B15 B17 B19 B67 B59 B25 B27 B29 B31 B33 B35 B65 B63 B41 B43 B45 B47 B49 B51 B61">
    <cfRule type="cellIs" dxfId="44" priority="13" stopIfTrue="1" operator="equal">
      <formula>"QA"</formula>
    </cfRule>
    <cfRule type="cellIs" dxfId="43" priority="14" stopIfTrue="1" operator="equal">
      <formula>"DA"</formula>
    </cfRule>
  </conditionalFormatting>
  <conditionalFormatting sqref="I8 I12 I16 I20 I24 I28 I32 I36 I40 I44 I48 I52 I56 I60 I64 I68 K66 K58 K50 K42 K34 K26 K18 K10 M14 M30 M46 M62 O22 O54 O39">
    <cfRule type="expression" dxfId="42" priority="12" stopIfTrue="1">
      <formula>$N$1="CU"</formula>
    </cfRule>
  </conditionalFormatting>
  <conditionalFormatting sqref="P38">
    <cfRule type="expression" dxfId="41" priority="10" stopIfTrue="1">
      <formula>O39="as"</formula>
    </cfRule>
    <cfRule type="expression" dxfId="40" priority="11" stopIfTrue="1">
      <formula>O39="bs"</formula>
    </cfRule>
  </conditionalFormatting>
  <conditionalFormatting sqref="N39 H8 H12 H16 H20 H24 H28 H32 H36 H40 H44 H48 H52 H56 H60 H64 H68 J66 J58 J50 J42 J34 J26 J18 J10 L14 L30 L46 L62 N54 N22">
    <cfRule type="expression" dxfId="39" priority="7" stopIfTrue="1">
      <formula>AND($N$1="CU",H8="Sodnik")</formula>
    </cfRule>
    <cfRule type="expression" dxfId="38" priority="8" stopIfTrue="1">
      <formula>AND($N$1="CU",H8&lt;&gt;"Sodnik",I8&lt;&gt;"")</formula>
    </cfRule>
    <cfRule type="expression" dxfId="37" priority="9" stopIfTrue="1">
      <formula>AND($N$1="CU",H8&lt;&gt;"Sodnik")</formula>
    </cfRule>
  </conditionalFormatting>
  <conditionalFormatting sqref="E7 B21 B7:C7 B23:C23 B37:C37 B39:C39 B53:C53 B55:C55 B69:C69">
    <cfRule type="expression" dxfId="36" priority="6" stopIfTrue="1">
      <formula>"IF(D7&lt;9)"</formula>
    </cfRule>
  </conditionalFormatting>
  <conditionalFormatting sqref="U52">
    <cfRule type="expression" dxfId="35" priority="5" stopIfTrue="1">
      <formula>"IF(Q63=J4)"</formula>
    </cfRule>
  </conditionalFormatting>
  <conditionalFormatting sqref="Q63">
    <cfRule type="cellIs" dxfId="34" priority="4" stopIfTrue="1" operator="equal">
      <formula>1</formula>
    </cfRule>
  </conditionalFormatting>
  <conditionalFormatting sqref="P63">
    <cfRule type="cellIs" priority="3" stopIfTrue="1" operator="equal">
      <formula>"Rang turnirja"</formula>
    </cfRule>
  </conditionalFormatting>
  <conditionalFormatting sqref="D9 D11 D13 D15 D17 D19 D25 D27 D29 D31 D33 D35 D41 D43 D45 D47 D49 D51 D57 D59 D61 D63 D65 D67">
    <cfRule type="expression" dxfId="33" priority="2" stopIfTrue="1">
      <formula>$D9&gt;0</formula>
    </cfRule>
  </conditionalFormatting>
  <conditionalFormatting sqref="D7 D21 D23 D37 D39 D53 D55 D69">
    <cfRule type="expression" dxfId="32" priority="1" stopIfTrue="1">
      <formula>$D7&lt;&gt;""</formula>
    </cfRule>
  </conditionalFormatting>
  <printOptions horizontalCentered="1"/>
  <pageMargins left="0.35" right="0.35" top="0.39" bottom="0.39" header="0" footer="0"/>
  <pageSetup paperSize="9" scale="98" orientation="portrait" horizontalDpi="4294967295"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Jun_Show_CU">
                <anchor moveWithCells="1" sizeWithCells="1">
                  <from>
                    <xdr:col>11</xdr:col>
                    <xdr:colOff>495300</xdr:colOff>
                    <xdr:row>0</xdr:row>
                    <xdr:rowOff>9525</xdr:rowOff>
                  </from>
                  <to>
                    <xdr:col>13</xdr:col>
                    <xdr:colOff>438150</xdr:colOff>
                    <xdr:row>0</xdr:row>
                    <xdr:rowOff>171450</xdr:rowOff>
                  </to>
                </anchor>
              </controlPr>
            </control>
          </mc:Choice>
        </mc:AlternateContent>
        <mc:AlternateContent xmlns:mc="http://schemas.openxmlformats.org/markup-compatibility/2006">
          <mc:Choice Requires="x14">
            <control shapeId="5122" r:id="rId5" name="Button 2">
              <controlPr defaultSize="0" print="0" autoFill="0" autoPict="0" macro="[0]!Jun_Hide_CU">
                <anchor moveWithCells="1" sizeWithCells="1">
                  <from>
                    <xdr:col>11</xdr:col>
                    <xdr:colOff>504825</xdr:colOff>
                    <xdr:row>0</xdr:row>
                    <xdr:rowOff>180975</xdr:rowOff>
                  </from>
                  <to>
                    <xdr:col>13</xdr:col>
                    <xdr:colOff>428625</xdr:colOff>
                    <xdr:row>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$T$7:$T$16</xm:f>
          </x14:formula1>
          <xm:sqref>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H60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H65596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H131132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H196668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H262204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H327740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H393276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H458812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H524348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H589884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H655420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H720956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H786492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H852028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H917564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H983100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VSB983100 WBX983100 WLT983100 WVP983100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H131116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H196652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H262188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H327724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H393260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H458796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H524332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H589868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H655404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H720940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H786476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H852012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H917548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H983084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3">
    <pageSetUpPr fitToPage="1"/>
  </sheetPr>
  <dimension ref="A1:AJ79"/>
  <sheetViews>
    <sheetView showGridLines="0" showZeros="0" topLeftCell="A19" workbookViewId="0">
      <selection activeCell="P40" sqref="P40"/>
    </sheetView>
  </sheetViews>
  <sheetFormatPr defaultRowHeight="12.75" x14ac:dyDescent="0.2"/>
  <cols>
    <col min="1" max="1" width="3.140625" style="249" customWidth="1"/>
    <col min="2" max="2" width="3.5703125" style="249" customWidth="1"/>
    <col min="3" max="3" width="5" style="249" customWidth="1"/>
    <col min="4" max="4" width="4.28515625" style="249" customWidth="1"/>
    <col min="5" max="5" width="12.7109375" style="249" customWidth="1"/>
    <col min="6" max="6" width="2.7109375" style="249" customWidth="1"/>
    <col min="7" max="7" width="7.7109375" style="249" customWidth="1"/>
    <col min="8" max="8" width="5.85546875" style="249" customWidth="1"/>
    <col min="9" max="9" width="2.7109375" style="439" customWidth="1"/>
    <col min="10" max="10" width="10.7109375" style="249" customWidth="1"/>
    <col min="11" max="11" width="2.42578125" style="439" customWidth="1"/>
    <col min="12" max="12" width="10.7109375" style="249" customWidth="1"/>
    <col min="13" max="13" width="1.7109375" style="440" customWidth="1"/>
    <col min="14" max="14" width="10.7109375" style="249" customWidth="1"/>
    <col min="15" max="15" width="1.7109375" style="439" customWidth="1"/>
    <col min="16" max="16" width="10.7109375" style="249" customWidth="1"/>
    <col min="17" max="17" width="3.42578125" style="440" customWidth="1"/>
    <col min="18" max="18" width="7.85546875" style="249" customWidth="1"/>
    <col min="19" max="19" width="0.7109375" style="249" hidden="1" customWidth="1"/>
    <col min="20" max="20" width="4.7109375" style="249" hidden="1" customWidth="1"/>
    <col min="21" max="21" width="7.7109375" style="243" customWidth="1"/>
    <col min="22" max="22" width="4.140625" style="441" customWidth="1"/>
    <col min="23" max="30" width="9.140625" style="441"/>
    <col min="31" max="31" width="9.85546875" style="441" customWidth="1"/>
    <col min="32" max="32" width="9.140625" style="442"/>
    <col min="33" max="33" width="14.5703125" style="441" customWidth="1"/>
    <col min="34" max="34" width="10.85546875" style="441" customWidth="1"/>
    <col min="35" max="35" width="9.140625" style="441"/>
    <col min="36" max="36" width="9.5703125" style="441" customWidth="1"/>
    <col min="37" max="256" width="9.140625" style="249"/>
    <col min="257" max="257" width="3.140625" style="249" customWidth="1"/>
    <col min="258" max="258" width="3.5703125" style="249" customWidth="1"/>
    <col min="259" max="259" width="5" style="249" customWidth="1"/>
    <col min="260" max="260" width="4.28515625" style="249" customWidth="1"/>
    <col min="261" max="261" width="12.7109375" style="249" customWidth="1"/>
    <col min="262" max="262" width="2.7109375" style="249" customWidth="1"/>
    <col min="263" max="263" width="7.7109375" style="249" customWidth="1"/>
    <col min="264" max="264" width="5.85546875" style="249" customWidth="1"/>
    <col min="265" max="265" width="2.7109375" style="249" customWidth="1"/>
    <col min="266" max="266" width="10.7109375" style="249" customWidth="1"/>
    <col min="267" max="267" width="2.42578125" style="249" customWidth="1"/>
    <col min="268" max="268" width="10.7109375" style="249" customWidth="1"/>
    <col min="269" max="269" width="1.7109375" style="249" customWidth="1"/>
    <col min="270" max="270" width="10.7109375" style="249" customWidth="1"/>
    <col min="271" max="271" width="1.7109375" style="249" customWidth="1"/>
    <col min="272" max="272" width="10.7109375" style="249" customWidth="1"/>
    <col min="273" max="273" width="3.42578125" style="249" customWidth="1"/>
    <col min="274" max="274" width="7.85546875" style="249" customWidth="1"/>
    <col min="275" max="276" width="0" style="249" hidden="1" customWidth="1"/>
    <col min="277" max="277" width="7.7109375" style="249" customWidth="1"/>
    <col min="278" max="278" width="4.140625" style="249" customWidth="1"/>
    <col min="279" max="286" width="9.140625" style="249"/>
    <col min="287" max="287" width="9.85546875" style="249" customWidth="1"/>
    <col min="288" max="288" width="9.140625" style="249"/>
    <col min="289" max="289" width="14.5703125" style="249" customWidth="1"/>
    <col min="290" max="290" width="10.85546875" style="249" customWidth="1"/>
    <col min="291" max="291" width="9.140625" style="249"/>
    <col min="292" max="292" width="9.5703125" style="249" customWidth="1"/>
    <col min="293" max="512" width="9.140625" style="249"/>
    <col min="513" max="513" width="3.140625" style="249" customWidth="1"/>
    <col min="514" max="514" width="3.5703125" style="249" customWidth="1"/>
    <col min="515" max="515" width="5" style="249" customWidth="1"/>
    <col min="516" max="516" width="4.28515625" style="249" customWidth="1"/>
    <col min="517" max="517" width="12.7109375" style="249" customWidth="1"/>
    <col min="518" max="518" width="2.7109375" style="249" customWidth="1"/>
    <col min="519" max="519" width="7.7109375" style="249" customWidth="1"/>
    <col min="520" max="520" width="5.85546875" style="249" customWidth="1"/>
    <col min="521" max="521" width="2.7109375" style="249" customWidth="1"/>
    <col min="522" max="522" width="10.7109375" style="249" customWidth="1"/>
    <col min="523" max="523" width="2.42578125" style="249" customWidth="1"/>
    <col min="524" max="524" width="10.7109375" style="249" customWidth="1"/>
    <col min="525" max="525" width="1.7109375" style="249" customWidth="1"/>
    <col min="526" max="526" width="10.7109375" style="249" customWidth="1"/>
    <col min="527" max="527" width="1.7109375" style="249" customWidth="1"/>
    <col min="528" max="528" width="10.7109375" style="249" customWidth="1"/>
    <col min="529" max="529" width="3.42578125" style="249" customWidth="1"/>
    <col min="530" max="530" width="7.85546875" style="249" customWidth="1"/>
    <col min="531" max="532" width="0" style="249" hidden="1" customWidth="1"/>
    <col min="533" max="533" width="7.7109375" style="249" customWidth="1"/>
    <col min="534" max="534" width="4.140625" style="249" customWidth="1"/>
    <col min="535" max="542" width="9.140625" style="249"/>
    <col min="543" max="543" width="9.85546875" style="249" customWidth="1"/>
    <col min="544" max="544" width="9.140625" style="249"/>
    <col min="545" max="545" width="14.5703125" style="249" customWidth="1"/>
    <col min="546" max="546" width="10.85546875" style="249" customWidth="1"/>
    <col min="547" max="547" width="9.140625" style="249"/>
    <col min="548" max="548" width="9.5703125" style="249" customWidth="1"/>
    <col min="549" max="768" width="9.140625" style="249"/>
    <col min="769" max="769" width="3.140625" style="249" customWidth="1"/>
    <col min="770" max="770" width="3.5703125" style="249" customWidth="1"/>
    <col min="771" max="771" width="5" style="249" customWidth="1"/>
    <col min="772" max="772" width="4.28515625" style="249" customWidth="1"/>
    <col min="773" max="773" width="12.7109375" style="249" customWidth="1"/>
    <col min="774" max="774" width="2.7109375" style="249" customWidth="1"/>
    <col min="775" max="775" width="7.7109375" style="249" customWidth="1"/>
    <col min="776" max="776" width="5.85546875" style="249" customWidth="1"/>
    <col min="777" max="777" width="2.7109375" style="249" customWidth="1"/>
    <col min="778" max="778" width="10.7109375" style="249" customWidth="1"/>
    <col min="779" max="779" width="2.42578125" style="249" customWidth="1"/>
    <col min="780" max="780" width="10.7109375" style="249" customWidth="1"/>
    <col min="781" max="781" width="1.7109375" style="249" customWidth="1"/>
    <col min="782" max="782" width="10.7109375" style="249" customWidth="1"/>
    <col min="783" max="783" width="1.7109375" style="249" customWidth="1"/>
    <col min="784" max="784" width="10.7109375" style="249" customWidth="1"/>
    <col min="785" max="785" width="3.42578125" style="249" customWidth="1"/>
    <col min="786" max="786" width="7.85546875" style="249" customWidth="1"/>
    <col min="787" max="788" width="0" style="249" hidden="1" customWidth="1"/>
    <col min="789" max="789" width="7.7109375" style="249" customWidth="1"/>
    <col min="790" max="790" width="4.140625" style="249" customWidth="1"/>
    <col min="791" max="798" width="9.140625" style="249"/>
    <col min="799" max="799" width="9.85546875" style="249" customWidth="1"/>
    <col min="800" max="800" width="9.140625" style="249"/>
    <col min="801" max="801" width="14.5703125" style="249" customWidth="1"/>
    <col min="802" max="802" width="10.85546875" style="249" customWidth="1"/>
    <col min="803" max="803" width="9.140625" style="249"/>
    <col min="804" max="804" width="9.5703125" style="249" customWidth="1"/>
    <col min="805" max="1024" width="9.140625" style="249"/>
    <col min="1025" max="1025" width="3.140625" style="249" customWidth="1"/>
    <col min="1026" max="1026" width="3.5703125" style="249" customWidth="1"/>
    <col min="1027" max="1027" width="5" style="249" customWidth="1"/>
    <col min="1028" max="1028" width="4.28515625" style="249" customWidth="1"/>
    <col min="1029" max="1029" width="12.7109375" style="249" customWidth="1"/>
    <col min="1030" max="1030" width="2.7109375" style="249" customWidth="1"/>
    <col min="1031" max="1031" width="7.7109375" style="249" customWidth="1"/>
    <col min="1032" max="1032" width="5.85546875" style="249" customWidth="1"/>
    <col min="1033" max="1033" width="2.7109375" style="249" customWidth="1"/>
    <col min="1034" max="1034" width="10.7109375" style="249" customWidth="1"/>
    <col min="1035" max="1035" width="2.42578125" style="249" customWidth="1"/>
    <col min="1036" max="1036" width="10.7109375" style="249" customWidth="1"/>
    <col min="1037" max="1037" width="1.7109375" style="249" customWidth="1"/>
    <col min="1038" max="1038" width="10.7109375" style="249" customWidth="1"/>
    <col min="1039" max="1039" width="1.7109375" style="249" customWidth="1"/>
    <col min="1040" max="1040" width="10.7109375" style="249" customWidth="1"/>
    <col min="1041" max="1041" width="3.42578125" style="249" customWidth="1"/>
    <col min="1042" max="1042" width="7.85546875" style="249" customWidth="1"/>
    <col min="1043" max="1044" width="0" style="249" hidden="1" customWidth="1"/>
    <col min="1045" max="1045" width="7.7109375" style="249" customWidth="1"/>
    <col min="1046" max="1046" width="4.140625" style="249" customWidth="1"/>
    <col min="1047" max="1054" width="9.140625" style="249"/>
    <col min="1055" max="1055" width="9.85546875" style="249" customWidth="1"/>
    <col min="1056" max="1056" width="9.140625" style="249"/>
    <col min="1057" max="1057" width="14.5703125" style="249" customWidth="1"/>
    <col min="1058" max="1058" width="10.85546875" style="249" customWidth="1"/>
    <col min="1059" max="1059" width="9.140625" style="249"/>
    <col min="1060" max="1060" width="9.5703125" style="249" customWidth="1"/>
    <col min="1061" max="1280" width="9.140625" style="249"/>
    <col min="1281" max="1281" width="3.140625" style="249" customWidth="1"/>
    <col min="1282" max="1282" width="3.5703125" style="249" customWidth="1"/>
    <col min="1283" max="1283" width="5" style="249" customWidth="1"/>
    <col min="1284" max="1284" width="4.28515625" style="249" customWidth="1"/>
    <col min="1285" max="1285" width="12.7109375" style="249" customWidth="1"/>
    <col min="1286" max="1286" width="2.7109375" style="249" customWidth="1"/>
    <col min="1287" max="1287" width="7.7109375" style="249" customWidth="1"/>
    <col min="1288" max="1288" width="5.85546875" style="249" customWidth="1"/>
    <col min="1289" max="1289" width="2.7109375" style="249" customWidth="1"/>
    <col min="1290" max="1290" width="10.7109375" style="249" customWidth="1"/>
    <col min="1291" max="1291" width="2.42578125" style="249" customWidth="1"/>
    <col min="1292" max="1292" width="10.7109375" style="249" customWidth="1"/>
    <col min="1293" max="1293" width="1.7109375" style="249" customWidth="1"/>
    <col min="1294" max="1294" width="10.7109375" style="249" customWidth="1"/>
    <col min="1295" max="1295" width="1.7109375" style="249" customWidth="1"/>
    <col min="1296" max="1296" width="10.7109375" style="249" customWidth="1"/>
    <col min="1297" max="1297" width="3.42578125" style="249" customWidth="1"/>
    <col min="1298" max="1298" width="7.85546875" style="249" customWidth="1"/>
    <col min="1299" max="1300" width="0" style="249" hidden="1" customWidth="1"/>
    <col min="1301" max="1301" width="7.7109375" style="249" customWidth="1"/>
    <col min="1302" max="1302" width="4.140625" style="249" customWidth="1"/>
    <col min="1303" max="1310" width="9.140625" style="249"/>
    <col min="1311" max="1311" width="9.85546875" style="249" customWidth="1"/>
    <col min="1312" max="1312" width="9.140625" style="249"/>
    <col min="1313" max="1313" width="14.5703125" style="249" customWidth="1"/>
    <col min="1314" max="1314" width="10.85546875" style="249" customWidth="1"/>
    <col min="1315" max="1315" width="9.140625" style="249"/>
    <col min="1316" max="1316" width="9.5703125" style="249" customWidth="1"/>
    <col min="1317" max="1536" width="9.140625" style="249"/>
    <col min="1537" max="1537" width="3.140625" style="249" customWidth="1"/>
    <col min="1538" max="1538" width="3.5703125" style="249" customWidth="1"/>
    <col min="1539" max="1539" width="5" style="249" customWidth="1"/>
    <col min="1540" max="1540" width="4.28515625" style="249" customWidth="1"/>
    <col min="1541" max="1541" width="12.7109375" style="249" customWidth="1"/>
    <col min="1542" max="1542" width="2.7109375" style="249" customWidth="1"/>
    <col min="1543" max="1543" width="7.7109375" style="249" customWidth="1"/>
    <col min="1544" max="1544" width="5.85546875" style="249" customWidth="1"/>
    <col min="1545" max="1545" width="2.7109375" style="249" customWidth="1"/>
    <col min="1546" max="1546" width="10.7109375" style="249" customWidth="1"/>
    <col min="1547" max="1547" width="2.42578125" style="249" customWidth="1"/>
    <col min="1548" max="1548" width="10.7109375" style="249" customWidth="1"/>
    <col min="1549" max="1549" width="1.7109375" style="249" customWidth="1"/>
    <col min="1550" max="1550" width="10.7109375" style="249" customWidth="1"/>
    <col min="1551" max="1551" width="1.7109375" style="249" customWidth="1"/>
    <col min="1552" max="1552" width="10.7109375" style="249" customWidth="1"/>
    <col min="1553" max="1553" width="3.42578125" style="249" customWidth="1"/>
    <col min="1554" max="1554" width="7.85546875" style="249" customWidth="1"/>
    <col min="1555" max="1556" width="0" style="249" hidden="1" customWidth="1"/>
    <col min="1557" max="1557" width="7.7109375" style="249" customWidth="1"/>
    <col min="1558" max="1558" width="4.140625" style="249" customWidth="1"/>
    <col min="1559" max="1566" width="9.140625" style="249"/>
    <col min="1567" max="1567" width="9.85546875" style="249" customWidth="1"/>
    <col min="1568" max="1568" width="9.140625" style="249"/>
    <col min="1569" max="1569" width="14.5703125" style="249" customWidth="1"/>
    <col min="1570" max="1570" width="10.85546875" style="249" customWidth="1"/>
    <col min="1571" max="1571" width="9.140625" style="249"/>
    <col min="1572" max="1572" width="9.5703125" style="249" customWidth="1"/>
    <col min="1573" max="1792" width="9.140625" style="249"/>
    <col min="1793" max="1793" width="3.140625" style="249" customWidth="1"/>
    <col min="1794" max="1794" width="3.5703125" style="249" customWidth="1"/>
    <col min="1795" max="1795" width="5" style="249" customWidth="1"/>
    <col min="1796" max="1796" width="4.28515625" style="249" customWidth="1"/>
    <col min="1797" max="1797" width="12.7109375" style="249" customWidth="1"/>
    <col min="1798" max="1798" width="2.7109375" style="249" customWidth="1"/>
    <col min="1799" max="1799" width="7.7109375" style="249" customWidth="1"/>
    <col min="1800" max="1800" width="5.85546875" style="249" customWidth="1"/>
    <col min="1801" max="1801" width="2.7109375" style="249" customWidth="1"/>
    <col min="1802" max="1802" width="10.7109375" style="249" customWidth="1"/>
    <col min="1803" max="1803" width="2.42578125" style="249" customWidth="1"/>
    <col min="1804" max="1804" width="10.7109375" style="249" customWidth="1"/>
    <col min="1805" max="1805" width="1.7109375" style="249" customWidth="1"/>
    <col min="1806" max="1806" width="10.7109375" style="249" customWidth="1"/>
    <col min="1807" max="1807" width="1.7109375" style="249" customWidth="1"/>
    <col min="1808" max="1808" width="10.7109375" style="249" customWidth="1"/>
    <col min="1809" max="1809" width="3.42578125" style="249" customWidth="1"/>
    <col min="1810" max="1810" width="7.85546875" style="249" customWidth="1"/>
    <col min="1811" max="1812" width="0" style="249" hidden="1" customWidth="1"/>
    <col min="1813" max="1813" width="7.7109375" style="249" customWidth="1"/>
    <col min="1814" max="1814" width="4.140625" style="249" customWidth="1"/>
    <col min="1815" max="1822" width="9.140625" style="249"/>
    <col min="1823" max="1823" width="9.85546875" style="249" customWidth="1"/>
    <col min="1824" max="1824" width="9.140625" style="249"/>
    <col min="1825" max="1825" width="14.5703125" style="249" customWidth="1"/>
    <col min="1826" max="1826" width="10.85546875" style="249" customWidth="1"/>
    <col min="1827" max="1827" width="9.140625" style="249"/>
    <col min="1828" max="1828" width="9.5703125" style="249" customWidth="1"/>
    <col min="1829" max="2048" width="9.140625" style="249"/>
    <col min="2049" max="2049" width="3.140625" style="249" customWidth="1"/>
    <col min="2050" max="2050" width="3.5703125" style="249" customWidth="1"/>
    <col min="2051" max="2051" width="5" style="249" customWidth="1"/>
    <col min="2052" max="2052" width="4.28515625" style="249" customWidth="1"/>
    <col min="2053" max="2053" width="12.7109375" style="249" customWidth="1"/>
    <col min="2054" max="2054" width="2.7109375" style="249" customWidth="1"/>
    <col min="2055" max="2055" width="7.7109375" style="249" customWidth="1"/>
    <col min="2056" max="2056" width="5.85546875" style="249" customWidth="1"/>
    <col min="2057" max="2057" width="2.7109375" style="249" customWidth="1"/>
    <col min="2058" max="2058" width="10.7109375" style="249" customWidth="1"/>
    <col min="2059" max="2059" width="2.42578125" style="249" customWidth="1"/>
    <col min="2060" max="2060" width="10.7109375" style="249" customWidth="1"/>
    <col min="2061" max="2061" width="1.7109375" style="249" customWidth="1"/>
    <col min="2062" max="2062" width="10.7109375" style="249" customWidth="1"/>
    <col min="2063" max="2063" width="1.7109375" style="249" customWidth="1"/>
    <col min="2064" max="2064" width="10.7109375" style="249" customWidth="1"/>
    <col min="2065" max="2065" width="3.42578125" style="249" customWidth="1"/>
    <col min="2066" max="2066" width="7.85546875" style="249" customWidth="1"/>
    <col min="2067" max="2068" width="0" style="249" hidden="1" customWidth="1"/>
    <col min="2069" max="2069" width="7.7109375" style="249" customWidth="1"/>
    <col min="2070" max="2070" width="4.140625" style="249" customWidth="1"/>
    <col min="2071" max="2078" width="9.140625" style="249"/>
    <col min="2079" max="2079" width="9.85546875" style="249" customWidth="1"/>
    <col min="2080" max="2080" width="9.140625" style="249"/>
    <col min="2081" max="2081" width="14.5703125" style="249" customWidth="1"/>
    <col min="2082" max="2082" width="10.85546875" style="249" customWidth="1"/>
    <col min="2083" max="2083" width="9.140625" style="249"/>
    <col min="2084" max="2084" width="9.5703125" style="249" customWidth="1"/>
    <col min="2085" max="2304" width="9.140625" style="249"/>
    <col min="2305" max="2305" width="3.140625" style="249" customWidth="1"/>
    <col min="2306" max="2306" width="3.5703125" style="249" customWidth="1"/>
    <col min="2307" max="2307" width="5" style="249" customWidth="1"/>
    <col min="2308" max="2308" width="4.28515625" style="249" customWidth="1"/>
    <col min="2309" max="2309" width="12.7109375" style="249" customWidth="1"/>
    <col min="2310" max="2310" width="2.7109375" style="249" customWidth="1"/>
    <col min="2311" max="2311" width="7.7109375" style="249" customWidth="1"/>
    <col min="2312" max="2312" width="5.85546875" style="249" customWidth="1"/>
    <col min="2313" max="2313" width="2.7109375" style="249" customWidth="1"/>
    <col min="2314" max="2314" width="10.7109375" style="249" customWidth="1"/>
    <col min="2315" max="2315" width="2.42578125" style="249" customWidth="1"/>
    <col min="2316" max="2316" width="10.7109375" style="249" customWidth="1"/>
    <col min="2317" max="2317" width="1.7109375" style="249" customWidth="1"/>
    <col min="2318" max="2318" width="10.7109375" style="249" customWidth="1"/>
    <col min="2319" max="2319" width="1.7109375" style="249" customWidth="1"/>
    <col min="2320" max="2320" width="10.7109375" style="249" customWidth="1"/>
    <col min="2321" max="2321" width="3.42578125" style="249" customWidth="1"/>
    <col min="2322" max="2322" width="7.85546875" style="249" customWidth="1"/>
    <col min="2323" max="2324" width="0" style="249" hidden="1" customWidth="1"/>
    <col min="2325" max="2325" width="7.7109375" style="249" customWidth="1"/>
    <col min="2326" max="2326" width="4.140625" style="249" customWidth="1"/>
    <col min="2327" max="2334" width="9.140625" style="249"/>
    <col min="2335" max="2335" width="9.85546875" style="249" customWidth="1"/>
    <col min="2336" max="2336" width="9.140625" style="249"/>
    <col min="2337" max="2337" width="14.5703125" style="249" customWidth="1"/>
    <col min="2338" max="2338" width="10.85546875" style="249" customWidth="1"/>
    <col min="2339" max="2339" width="9.140625" style="249"/>
    <col min="2340" max="2340" width="9.5703125" style="249" customWidth="1"/>
    <col min="2341" max="2560" width="9.140625" style="249"/>
    <col min="2561" max="2561" width="3.140625" style="249" customWidth="1"/>
    <col min="2562" max="2562" width="3.5703125" style="249" customWidth="1"/>
    <col min="2563" max="2563" width="5" style="249" customWidth="1"/>
    <col min="2564" max="2564" width="4.28515625" style="249" customWidth="1"/>
    <col min="2565" max="2565" width="12.7109375" style="249" customWidth="1"/>
    <col min="2566" max="2566" width="2.7109375" style="249" customWidth="1"/>
    <col min="2567" max="2567" width="7.7109375" style="249" customWidth="1"/>
    <col min="2568" max="2568" width="5.85546875" style="249" customWidth="1"/>
    <col min="2569" max="2569" width="2.7109375" style="249" customWidth="1"/>
    <col min="2570" max="2570" width="10.7109375" style="249" customWidth="1"/>
    <col min="2571" max="2571" width="2.42578125" style="249" customWidth="1"/>
    <col min="2572" max="2572" width="10.7109375" style="249" customWidth="1"/>
    <col min="2573" max="2573" width="1.7109375" style="249" customWidth="1"/>
    <col min="2574" max="2574" width="10.7109375" style="249" customWidth="1"/>
    <col min="2575" max="2575" width="1.7109375" style="249" customWidth="1"/>
    <col min="2576" max="2576" width="10.7109375" style="249" customWidth="1"/>
    <col min="2577" max="2577" width="3.42578125" style="249" customWidth="1"/>
    <col min="2578" max="2578" width="7.85546875" style="249" customWidth="1"/>
    <col min="2579" max="2580" width="0" style="249" hidden="1" customWidth="1"/>
    <col min="2581" max="2581" width="7.7109375" style="249" customWidth="1"/>
    <col min="2582" max="2582" width="4.140625" style="249" customWidth="1"/>
    <col min="2583" max="2590" width="9.140625" style="249"/>
    <col min="2591" max="2591" width="9.85546875" style="249" customWidth="1"/>
    <col min="2592" max="2592" width="9.140625" style="249"/>
    <col min="2593" max="2593" width="14.5703125" style="249" customWidth="1"/>
    <col min="2594" max="2594" width="10.85546875" style="249" customWidth="1"/>
    <col min="2595" max="2595" width="9.140625" style="249"/>
    <col min="2596" max="2596" width="9.5703125" style="249" customWidth="1"/>
    <col min="2597" max="2816" width="9.140625" style="249"/>
    <col min="2817" max="2817" width="3.140625" style="249" customWidth="1"/>
    <col min="2818" max="2818" width="3.5703125" style="249" customWidth="1"/>
    <col min="2819" max="2819" width="5" style="249" customWidth="1"/>
    <col min="2820" max="2820" width="4.28515625" style="249" customWidth="1"/>
    <col min="2821" max="2821" width="12.7109375" style="249" customWidth="1"/>
    <col min="2822" max="2822" width="2.7109375" style="249" customWidth="1"/>
    <col min="2823" max="2823" width="7.7109375" style="249" customWidth="1"/>
    <col min="2824" max="2824" width="5.85546875" style="249" customWidth="1"/>
    <col min="2825" max="2825" width="2.7109375" style="249" customWidth="1"/>
    <col min="2826" max="2826" width="10.7109375" style="249" customWidth="1"/>
    <col min="2827" max="2827" width="2.42578125" style="249" customWidth="1"/>
    <col min="2828" max="2828" width="10.7109375" style="249" customWidth="1"/>
    <col min="2829" max="2829" width="1.7109375" style="249" customWidth="1"/>
    <col min="2830" max="2830" width="10.7109375" style="249" customWidth="1"/>
    <col min="2831" max="2831" width="1.7109375" style="249" customWidth="1"/>
    <col min="2832" max="2832" width="10.7109375" style="249" customWidth="1"/>
    <col min="2833" max="2833" width="3.42578125" style="249" customWidth="1"/>
    <col min="2834" max="2834" width="7.85546875" style="249" customWidth="1"/>
    <col min="2835" max="2836" width="0" style="249" hidden="1" customWidth="1"/>
    <col min="2837" max="2837" width="7.7109375" style="249" customWidth="1"/>
    <col min="2838" max="2838" width="4.140625" style="249" customWidth="1"/>
    <col min="2839" max="2846" width="9.140625" style="249"/>
    <col min="2847" max="2847" width="9.85546875" style="249" customWidth="1"/>
    <col min="2848" max="2848" width="9.140625" style="249"/>
    <col min="2849" max="2849" width="14.5703125" style="249" customWidth="1"/>
    <col min="2850" max="2850" width="10.85546875" style="249" customWidth="1"/>
    <col min="2851" max="2851" width="9.140625" style="249"/>
    <col min="2852" max="2852" width="9.5703125" style="249" customWidth="1"/>
    <col min="2853" max="3072" width="9.140625" style="249"/>
    <col min="3073" max="3073" width="3.140625" style="249" customWidth="1"/>
    <col min="3074" max="3074" width="3.5703125" style="249" customWidth="1"/>
    <col min="3075" max="3075" width="5" style="249" customWidth="1"/>
    <col min="3076" max="3076" width="4.28515625" style="249" customWidth="1"/>
    <col min="3077" max="3077" width="12.7109375" style="249" customWidth="1"/>
    <col min="3078" max="3078" width="2.7109375" style="249" customWidth="1"/>
    <col min="3079" max="3079" width="7.7109375" style="249" customWidth="1"/>
    <col min="3080" max="3080" width="5.85546875" style="249" customWidth="1"/>
    <col min="3081" max="3081" width="2.7109375" style="249" customWidth="1"/>
    <col min="3082" max="3082" width="10.7109375" style="249" customWidth="1"/>
    <col min="3083" max="3083" width="2.42578125" style="249" customWidth="1"/>
    <col min="3084" max="3084" width="10.7109375" style="249" customWidth="1"/>
    <col min="3085" max="3085" width="1.7109375" style="249" customWidth="1"/>
    <col min="3086" max="3086" width="10.7109375" style="249" customWidth="1"/>
    <col min="3087" max="3087" width="1.7109375" style="249" customWidth="1"/>
    <col min="3088" max="3088" width="10.7109375" style="249" customWidth="1"/>
    <col min="3089" max="3089" width="3.42578125" style="249" customWidth="1"/>
    <col min="3090" max="3090" width="7.85546875" style="249" customWidth="1"/>
    <col min="3091" max="3092" width="0" style="249" hidden="1" customWidth="1"/>
    <col min="3093" max="3093" width="7.7109375" style="249" customWidth="1"/>
    <col min="3094" max="3094" width="4.140625" style="249" customWidth="1"/>
    <col min="3095" max="3102" width="9.140625" style="249"/>
    <col min="3103" max="3103" width="9.85546875" style="249" customWidth="1"/>
    <col min="3104" max="3104" width="9.140625" style="249"/>
    <col min="3105" max="3105" width="14.5703125" style="249" customWidth="1"/>
    <col min="3106" max="3106" width="10.85546875" style="249" customWidth="1"/>
    <col min="3107" max="3107" width="9.140625" style="249"/>
    <col min="3108" max="3108" width="9.5703125" style="249" customWidth="1"/>
    <col min="3109" max="3328" width="9.140625" style="249"/>
    <col min="3329" max="3329" width="3.140625" style="249" customWidth="1"/>
    <col min="3330" max="3330" width="3.5703125" style="249" customWidth="1"/>
    <col min="3331" max="3331" width="5" style="249" customWidth="1"/>
    <col min="3332" max="3332" width="4.28515625" style="249" customWidth="1"/>
    <col min="3333" max="3333" width="12.7109375" style="249" customWidth="1"/>
    <col min="3334" max="3334" width="2.7109375" style="249" customWidth="1"/>
    <col min="3335" max="3335" width="7.7109375" style="249" customWidth="1"/>
    <col min="3336" max="3336" width="5.85546875" style="249" customWidth="1"/>
    <col min="3337" max="3337" width="2.7109375" style="249" customWidth="1"/>
    <col min="3338" max="3338" width="10.7109375" style="249" customWidth="1"/>
    <col min="3339" max="3339" width="2.42578125" style="249" customWidth="1"/>
    <col min="3340" max="3340" width="10.7109375" style="249" customWidth="1"/>
    <col min="3341" max="3341" width="1.7109375" style="249" customWidth="1"/>
    <col min="3342" max="3342" width="10.7109375" style="249" customWidth="1"/>
    <col min="3343" max="3343" width="1.7109375" style="249" customWidth="1"/>
    <col min="3344" max="3344" width="10.7109375" style="249" customWidth="1"/>
    <col min="3345" max="3345" width="3.42578125" style="249" customWidth="1"/>
    <col min="3346" max="3346" width="7.85546875" style="249" customWidth="1"/>
    <col min="3347" max="3348" width="0" style="249" hidden="1" customWidth="1"/>
    <col min="3349" max="3349" width="7.7109375" style="249" customWidth="1"/>
    <col min="3350" max="3350" width="4.140625" style="249" customWidth="1"/>
    <col min="3351" max="3358" width="9.140625" style="249"/>
    <col min="3359" max="3359" width="9.85546875" style="249" customWidth="1"/>
    <col min="3360" max="3360" width="9.140625" style="249"/>
    <col min="3361" max="3361" width="14.5703125" style="249" customWidth="1"/>
    <col min="3362" max="3362" width="10.85546875" style="249" customWidth="1"/>
    <col min="3363" max="3363" width="9.140625" style="249"/>
    <col min="3364" max="3364" width="9.5703125" style="249" customWidth="1"/>
    <col min="3365" max="3584" width="9.140625" style="249"/>
    <col min="3585" max="3585" width="3.140625" style="249" customWidth="1"/>
    <col min="3586" max="3586" width="3.5703125" style="249" customWidth="1"/>
    <col min="3587" max="3587" width="5" style="249" customWidth="1"/>
    <col min="3588" max="3588" width="4.28515625" style="249" customWidth="1"/>
    <col min="3589" max="3589" width="12.7109375" style="249" customWidth="1"/>
    <col min="3590" max="3590" width="2.7109375" style="249" customWidth="1"/>
    <col min="3591" max="3591" width="7.7109375" style="249" customWidth="1"/>
    <col min="3592" max="3592" width="5.85546875" style="249" customWidth="1"/>
    <col min="3593" max="3593" width="2.7109375" style="249" customWidth="1"/>
    <col min="3594" max="3594" width="10.7109375" style="249" customWidth="1"/>
    <col min="3595" max="3595" width="2.42578125" style="249" customWidth="1"/>
    <col min="3596" max="3596" width="10.7109375" style="249" customWidth="1"/>
    <col min="3597" max="3597" width="1.7109375" style="249" customWidth="1"/>
    <col min="3598" max="3598" width="10.7109375" style="249" customWidth="1"/>
    <col min="3599" max="3599" width="1.7109375" style="249" customWidth="1"/>
    <col min="3600" max="3600" width="10.7109375" style="249" customWidth="1"/>
    <col min="3601" max="3601" width="3.42578125" style="249" customWidth="1"/>
    <col min="3602" max="3602" width="7.85546875" style="249" customWidth="1"/>
    <col min="3603" max="3604" width="0" style="249" hidden="1" customWidth="1"/>
    <col min="3605" max="3605" width="7.7109375" style="249" customWidth="1"/>
    <col min="3606" max="3606" width="4.140625" style="249" customWidth="1"/>
    <col min="3607" max="3614" width="9.140625" style="249"/>
    <col min="3615" max="3615" width="9.85546875" style="249" customWidth="1"/>
    <col min="3616" max="3616" width="9.140625" style="249"/>
    <col min="3617" max="3617" width="14.5703125" style="249" customWidth="1"/>
    <col min="3618" max="3618" width="10.85546875" style="249" customWidth="1"/>
    <col min="3619" max="3619" width="9.140625" style="249"/>
    <col min="3620" max="3620" width="9.5703125" style="249" customWidth="1"/>
    <col min="3621" max="3840" width="9.140625" style="249"/>
    <col min="3841" max="3841" width="3.140625" style="249" customWidth="1"/>
    <col min="3842" max="3842" width="3.5703125" style="249" customWidth="1"/>
    <col min="3843" max="3843" width="5" style="249" customWidth="1"/>
    <col min="3844" max="3844" width="4.28515625" style="249" customWidth="1"/>
    <col min="3845" max="3845" width="12.7109375" style="249" customWidth="1"/>
    <col min="3846" max="3846" width="2.7109375" style="249" customWidth="1"/>
    <col min="3847" max="3847" width="7.7109375" style="249" customWidth="1"/>
    <col min="3848" max="3848" width="5.85546875" style="249" customWidth="1"/>
    <col min="3849" max="3849" width="2.7109375" style="249" customWidth="1"/>
    <col min="3850" max="3850" width="10.7109375" style="249" customWidth="1"/>
    <col min="3851" max="3851" width="2.42578125" style="249" customWidth="1"/>
    <col min="3852" max="3852" width="10.7109375" style="249" customWidth="1"/>
    <col min="3853" max="3853" width="1.7109375" style="249" customWidth="1"/>
    <col min="3854" max="3854" width="10.7109375" style="249" customWidth="1"/>
    <col min="3855" max="3855" width="1.7109375" style="249" customWidth="1"/>
    <col min="3856" max="3856" width="10.7109375" style="249" customWidth="1"/>
    <col min="3857" max="3857" width="3.42578125" style="249" customWidth="1"/>
    <col min="3858" max="3858" width="7.85546875" style="249" customWidth="1"/>
    <col min="3859" max="3860" width="0" style="249" hidden="1" customWidth="1"/>
    <col min="3861" max="3861" width="7.7109375" style="249" customWidth="1"/>
    <col min="3862" max="3862" width="4.140625" style="249" customWidth="1"/>
    <col min="3863" max="3870" width="9.140625" style="249"/>
    <col min="3871" max="3871" width="9.85546875" style="249" customWidth="1"/>
    <col min="3872" max="3872" width="9.140625" style="249"/>
    <col min="3873" max="3873" width="14.5703125" style="249" customWidth="1"/>
    <col min="3874" max="3874" width="10.85546875" style="249" customWidth="1"/>
    <col min="3875" max="3875" width="9.140625" style="249"/>
    <col min="3876" max="3876" width="9.5703125" style="249" customWidth="1"/>
    <col min="3877" max="4096" width="9.140625" style="249"/>
    <col min="4097" max="4097" width="3.140625" style="249" customWidth="1"/>
    <col min="4098" max="4098" width="3.5703125" style="249" customWidth="1"/>
    <col min="4099" max="4099" width="5" style="249" customWidth="1"/>
    <col min="4100" max="4100" width="4.28515625" style="249" customWidth="1"/>
    <col min="4101" max="4101" width="12.7109375" style="249" customWidth="1"/>
    <col min="4102" max="4102" width="2.7109375" style="249" customWidth="1"/>
    <col min="4103" max="4103" width="7.7109375" style="249" customWidth="1"/>
    <col min="4104" max="4104" width="5.85546875" style="249" customWidth="1"/>
    <col min="4105" max="4105" width="2.7109375" style="249" customWidth="1"/>
    <col min="4106" max="4106" width="10.7109375" style="249" customWidth="1"/>
    <col min="4107" max="4107" width="2.42578125" style="249" customWidth="1"/>
    <col min="4108" max="4108" width="10.7109375" style="249" customWidth="1"/>
    <col min="4109" max="4109" width="1.7109375" style="249" customWidth="1"/>
    <col min="4110" max="4110" width="10.7109375" style="249" customWidth="1"/>
    <col min="4111" max="4111" width="1.7109375" style="249" customWidth="1"/>
    <col min="4112" max="4112" width="10.7109375" style="249" customWidth="1"/>
    <col min="4113" max="4113" width="3.42578125" style="249" customWidth="1"/>
    <col min="4114" max="4114" width="7.85546875" style="249" customWidth="1"/>
    <col min="4115" max="4116" width="0" style="249" hidden="1" customWidth="1"/>
    <col min="4117" max="4117" width="7.7109375" style="249" customWidth="1"/>
    <col min="4118" max="4118" width="4.140625" style="249" customWidth="1"/>
    <col min="4119" max="4126" width="9.140625" style="249"/>
    <col min="4127" max="4127" width="9.85546875" style="249" customWidth="1"/>
    <col min="4128" max="4128" width="9.140625" style="249"/>
    <col min="4129" max="4129" width="14.5703125" style="249" customWidth="1"/>
    <col min="4130" max="4130" width="10.85546875" style="249" customWidth="1"/>
    <col min="4131" max="4131" width="9.140625" style="249"/>
    <col min="4132" max="4132" width="9.5703125" style="249" customWidth="1"/>
    <col min="4133" max="4352" width="9.140625" style="249"/>
    <col min="4353" max="4353" width="3.140625" style="249" customWidth="1"/>
    <col min="4354" max="4354" width="3.5703125" style="249" customWidth="1"/>
    <col min="4355" max="4355" width="5" style="249" customWidth="1"/>
    <col min="4356" max="4356" width="4.28515625" style="249" customWidth="1"/>
    <col min="4357" max="4357" width="12.7109375" style="249" customWidth="1"/>
    <col min="4358" max="4358" width="2.7109375" style="249" customWidth="1"/>
    <col min="4359" max="4359" width="7.7109375" style="249" customWidth="1"/>
    <col min="4360" max="4360" width="5.85546875" style="249" customWidth="1"/>
    <col min="4361" max="4361" width="2.7109375" style="249" customWidth="1"/>
    <col min="4362" max="4362" width="10.7109375" style="249" customWidth="1"/>
    <col min="4363" max="4363" width="2.42578125" style="249" customWidth="1"/>
    <col min="4364" max="4364" width="10.7109375" style="249" customWidth="1"/>
    <col min="4365" max="4365" width="1.7109375" style="249" customWidth="1"/>
    <col min="4366" max="4366" width="10.7109375" style="249" customWidth="1"/>
    <col min="4367" max="4367" width="1.7109375" style="249" customWidth="1"/>
    <col min="4368" max="4368" width="10.7109375" style="249" customWidth="1"/>
    <col min="4369" max="4369" width="3.42578125" style="249" customWidth="1"/>
    <col min="4370" max="4370" width="7.85546875" style="249" customWidth="1"/>
    <col min="4371" max="4372" width="0" style="249" hidden="1" customWidth="1"/>
    <col min="4373" max="4373" width="7.7109375" style="249" customWidth="1"/>
    <col min="4374" max="4374" width="4.140625" style="249" customWidth="1"/>
    <col min="4375" max="4382" width="9.140625" style="249"/>
    <col min="4383" max="4383" width="9.85546875" style="249" customWidth="1"/>
    <col min="4384" max="4384" width="9.140625" style="249"/>
    <col min="4385" max="4385" width="14.5703125" style="249" customWidth="1"/>
    <col min="4386" max="4386" width="10.85546875" style="249" customWidth="1"/>
    <col min="4387" max="4387" width="9.140625" style="249"/>
    <col min="4388" max="4388" width="9.5703125" style="249" customWidth="1"/>
    <col min="4389" max="4608" width="9.140625" style="249"/>
    <col min="4609" max="4609" width="3.140625" style="249" customWidth="1"/>
    <col min="4610" max="4610" width="3.5703125" style="249" customWidth="1"/>
    <col min="4611" max="4611" width="5" style="249" customWidth="1"/>
    <col min="4612" max="4612" width="4.28515625" style="249" customWidth="1"/>
    <col min="4613" max="4613" width="12.7109375" style="249" customWidth="1"/>
    <col min="4614" max="4614" width="2.7109375" style="249" customWidth="1"/>
    <col min="4615" max="4615" width="7.7109375" style="249" customWidth="1"/>
    <col min="4616" max="4616" width="5.85546875" style="249" customWidth="1"/>
    <col min="4617" max="4617" width="2.7109375" style="249" customWidth="1"/>
    <col min="4618" max="4618" width="10.7109375" style="249" customWidth="1"/>
    <col min="4619" max="4619" width="2.42578125" style="249" customWidth="1"/>
    <col min="4620" max="4620" width="10.7109375" style="249" customWidth="1"/>
    <col min="4621" max="4621" width="1.7109375" style="249" customWidth="1"/>
    <col min="4622" max="4622" width="10.7109375" style="249" customWidth="1"/>
    <col min="4623" max="4623" width="1.7109375" style="249" customWidth="1"/>
    <col min="4624" max="4624" width="10.7109375" style="249" customWidth="1"/>
    <col min="4625" max="4625" width="3.42578125" style="249" customWidth="1"/>
    <col min="4626" max="4626" width="7.85546875" style="249" customWidth="1"/>
    <col min="4627" max="4628" width="0" style="249" hidden="1" customWidth="1"/>
    <col min="4629" max="4629" width="7.7109375" style="249" customWidth="1"/>
    <col min="4630" max="4630" width="4.140625" style="249" customWidth="1"/>
    <col min="4631" max="4638" width="9.140625" style="249"/>
    <col min="4639" max="4639" width="9.85546875" style="249" customWidth="1"/>
    <col min="4640" max="4640" width="9.140625" style="249"/>
    <col min="4641" max="4641" width="14.5703125" style="249" customWidth="1"/>
    <col min="4642" max="4642" width="10.85546875" style="249" customWidth="1"/>
    <col min="4643" max="4643" width="9.140625" style="249"/>
    <col min="4644" max="4644" width="9.5703125" style="249" customWidth="1"/>
    <col min="4645" max="4864" width="9.140625" style="249"/>
    <col min="4865" max="4865" width="3.140625" style="249" customWidth="1"/>
    <col min="4866" max="4866" width="3.5703125" style="249" customWidth="1"/>
    <col min="4867" max="4867" width="5" style="249" customWidth="1"/>
    <col min="4868" max="4868" width="4.28515625" style="249" customWidth="1"/>
    <col min="4869" max="4869" width="12.7109375" style="249" customWidth="1"/>
    <col min="4870" max="4870" width="2.7109375" style="249" customWidth="1"/>
    <col min="4871" max="4871" width="7.7109375" style="249" customWidth="1"/>
    <col min="4872" max="4872" width="5.85546875" style="249" customWidth="1"/>
    <col min="4873" max="4873" width="2.7109375" style="249" customWidth="1"/>
    <col min="4874" max="4874" width="10.7109375" style="249" customWidth="1"/>
    <col min="4875" max="4875" width="2.42578125" style="249" customWidth="1"/>
    <col min="4876" max="4876" width="10.7109375" style="249" customWidth="1"/>
    <col min="4877" max="4877" width="1.7109375" style="249" customWidth="1"/>
    <col min="4878" max="4878" width="10.7109375" style="249" customWidth="1"/>
    <col min="4879" max="4879" width="1.7109375" style="249" customWidth="1"/>
    <col min="4880" max="4880" width="10.7109375" style="249" customWidth="1"/>
    <col min="4881" max="4881" width="3.42578125" style="249" customWidth="1"/>
    <col min="4882" max="4882" width="7.85546875" style="249" customWidth="1"/>
    <col min="4883" max="4884" width="0" style="249" hidden="1" customWidth="1"/>
    <col min="4885" max="4885" width="7.7109375" style="249" customWidth="1"/>
    <col min="4886" max="4886" width="4.140625" style="249" customWidth="1"/>
    <col min="4887" max="4894" width="9.140625" style="249"/>
    <col min="4895" max="4895" width="9.85546875" style="249" customWidth="1"/>
    <col min="4896" max="4896" width="9.140625" style="249"/>
    <col min="4897" max="4897" width="14.5703125" style="249" customWidth="1"/>
    <col min="4898" max="4898" width="10.85546875" style="249" customWidth="1"/>
    <col min="4899" max="4899" width="9.140625" style="249"/>
    <col min="4900" max="4900" width="9.5703125" style="249" customWidth="1"/>
    <col min="4901" max="5120" width="9.140625" style="249"/>
    <col min="5121" max="5121" width="3.140625" style="249" customWidth="1"/>
    <col min="5122" max="5122" width="3.5703125" style="249" customWidth="1"/>
    <col min="5123" max="5123" width="5" style="249" customWidth="1"/>
    <col min="5124" max="5124" width="4.28515625" style="249" customWidth="1"/>
    <col min="5125" max="5125" width="12.7109375" style="249" customWidth="1"/>
    <col min="5126" max="5126" width="2.7109375" style="249" customWidth="1"/>
    <col min="5127" max="5127" width="7.7109375" style="249" customWidth="1"/>
    <col min="5128" max="5128" width="5.85546875" style="249" customWidth="1"/>
    <col min="5129" max="5129" width="2.7109375" style="249" customWidth="1"/>
    <col min="5130" max="5130" width="10.7109375" style="249" customWidth="1"/>
    <col min="5131" max="5131" width="2.42578125" style="249" customWidth="1"/>
    <col min="5132" max="5132" width="10.7109375" style="249" customWidth="1"/>
    <col min="5133" max="5133" width="1.7109375" style="249" customWidth="1"/>
    <col min="5134" max="5134" width="10.7109375" style="249" customWidth="1"/>
    <col min="5135" max="5135" width="1.7109375" style="249" customWidth="1"/>
    <col min="5136" max="5136" width="10.7109375" style="249" customWidth="1"/>
    <col min="5137" max="5137" width="3.42578125" style="249" customWidth="1"/>
    <col min="5138" max="5138" width="7.85546875" style="249" customWidth="1"/>
    <col min="5139" max="5140" width="0" style="249" hidden="1" customWidth="1"/>
    <col min="5141" max="5141" width="7.7109375" style="249" customWidth="1"/>
    <col min="5142" max="5142" width="4.140625" style="249" customWidth="1"/>
    <col min="5143" max="5150" width="9.140625" style="249"/>
    <col min="5151" max="5151" width="9.85546875" style="249" customWidth="1"/>
    <col min="5152" max="5152" width="9.140625" style="249"/>
    <col min="5153" max="5153" width="14.5703125" style="249" customWidth="1"/>
    <col min="5154" max="5154" width="10.85546875" style="249" customWidth="1"/>
    <col min="5155" max="5155" width="9.140625" style="249"/>
    <col min="5156" max="5156" width="9.5703125" style="249" customWidth="1"/>
    <col min="5157" max="5376" width="9.140625" style="249"/>
    <col min="5377" max="5377" width="3.140625" style="249" customWidth="1"/>
    <col min="5378" max="5378" width="3.5703125" style="249" customWidth="1"/>
    <col min="5379" max="5379" width="5" style="249" customWidth="1"/>
    <col min="5380" max="5380" width="4.28515625" style="249" customWidth="1"/>
    <col min="5381" max="5381" width="12.7109375" style="249" customWidth="1"/>
    <col min="5382" max="5382" width="2.7109375" style="249" customWidth="1"/>
    <col min="5383" max="5383" width="7.7109375" style="249" customWidth="1"/>
    <col min="5384" max="5384" width="5.85546875" style="249" customWidth="1"/>
    <col min="5385" max="5385" width="2.7109375" style="249" customWidth="1"/>
    <col min="5386" max="5386" width="10.7109375" style="249" customWidth="1"/>
    <col min="5387" max="5387" width="2.42578125" style="249" customWidth="1"/>
    <col min="5388" max="5388" width="10.7109375" style="249" customWidth="1"/>
    <col min="5389" max="5389" width="1.7109375" style="249" customWidth="1"/>
    <col min="5390" max="5390" width="10.7109375" style="249" customWidth="1"/>
    <col min="5391" max="5391" width="1.7109375" style="249" customWidth="1"/>
    <col min="5392" max="5392" width="10.7109375" style="249" customWidth="1"/>
    <col min="5393" max="5393" width="3.42578125" style="249" customWidth="1"/>
    <col min="5394" max="5394" width="7.85546875" style="249" customWidth="1"/>
    <col min="5395" max="5396" width="0" style="249" hidden="1" customWidth="1"/>
    <col min="5397" max="5397" width="7.7109375" style="249" customWidth="1"/>
    <col min="5398" max="5398" width="4.140625" style="249" customWidth="1"/>
    <col min="5399" max="5406" width="9.140625" style="249"/>
    <col min="5407" max="5407" width="9.85546875" style="249" customWidth="1"/>
    <col min="5408" max="5408" width="9.140625" style="249"/>
    <col min="5409" max="5409" width="14.5703125" style="249" customWidth="1"/>
    <col min="5410" max="5410" width="10.85546875" style="249" customWidth="1"/>
    <col min="5411" max="5411" width="9.140625" style="249"/>
    <col min="5412" max="5412" width="9.5703125" style="249" customWidth="1"/>
    <col min="5413" max="5632" width="9.140625" style="249"/>
    <col min="5633" max="5633" width="3.140625" style="249" customWidth="1"/>
    <col min="5634" max="5634" width="3.5703125" style="249" customWidth="1"/>
    <col min="5635" max="5635" width="5" style="249" customWidth="1"/>
    <col min="5636" max="5636" width="4.28515625" style="249" customWidth="1"/>
    <col min="5637" max="5637" width="12.7109375" style="249" customWidth="1"/>
    <col min="5638" max="5638" width="2.7109375" style="249" customWidth="1"/>
    <col min="5639" max="5639" width="7.7109375" style="249" customWidth="1"/>
    <col min="5640" max="5640" width="5.85546875" style="249" customWidth="1"/>
    <col min="5641" max="5641" width="2.7109375" style="249" customWidth="1"/>
    <col min="5642" max="5642" width="10.7109375" style="249" customWidth="1"/>
    <col min="5643" max="5643" width="2.42578125" style="249" customWidth="1"/>
    <col min="5644" max="5644" width="10.7109375" style="249" customWidth="1"/>
    <col min="5645" max="5645" width="1.7109375" style="249" customWidth="1"/>
    <col min="5646" max="5646" width="10.7109375" style="249" customWidth="1"/>
    <col min="5647" max="5647" width="1.7109375" style="249" customWidth="1"/>
    <col min="5648" max="5648" width="10.7109375" style="249" customWidth="1"/>
    <col min="5649" max="5649" width="3.42578125" style="249" customWidth="1"/>
    <col min="5650" max="5650" width="7.85546875" style="249" customWidth="1"/>
    <col min="5651" max="5652" width="0" style="249" hidden="1" customWidth="1"/>
    <col min="5653" max="5653" width="7.7109375" style="249" customWidth="1"/>
    <col min="5654" max="5654" width="4.140625" style="249" customWidth="1"/>
    <col min="5655" max="5662" width="9.140625" style="249"/>
    <col min="5663" max="5663" width="9.85546875" style="249" customWidth="1"/>
    <col min="5664" max="5664" width="9.140625" style="249"/>
    <col min="5665" max="5665" width="14.5703125" style="249" customWidth="1"/>
    <col min="5666" max="5666" width="10.85546875" style="249" customWidth="1"/>
    <col min="5667" max="5667" width="9.140625" style="249"/>
    <col min="5668" max="5668" width="9.5703125" style="249" customWidth="1"/>
    <col min="5669" max="5888" width="9.140625" style="249"/>
    <col min="5889" max="5889" width="3.140625" style="249" customWidth="1"/>
    <col min="5890" max="5890" width="3.5703125" style="249" customWidth="1"/>
    <col min="5891" max="5891" width="5" style="249" customWidth="1"/>
    <col min="5892" max="5892" width="4.28515625" style="249" customWidth="1"/>
    <col min="5893" max="5893" width="12.7109375" style="249" customWidth="1"/>
    <col min="5894" max="5894" width="2.7109375" style="249" customWidth="1"/>
    <col min="5895" max="5895" width="7.7109375" style="249" customWidth="1"/>
    <col min="5896" max="5896" width="5.85546875" style="249" customWidth="1"/>
    <col min="5897" max="5897" width="2.7109375" style="249" customWidth="1"/>
    <col min="5898" max="5898" width="10.7109375" style="249" customWidth="1"/>
    <col min="5899" max="5899" width="2.42578125" style="249" customWidth="1"/>
    <col min="5900" max="5900" width="10.7109375" style="249" customWidth="1"/>
    <col min="5901" max="5901" width="1.7109375" style="249" customWidth="1"/>
    <col min="5902" max="5902" width="10.7109375" style="249" customWidth="1"/>
    <col min="5903" max="5903" width="1.7109375" style="249" customWidth="1"/>
    <col min="5904" max="5904" width="10.7109375" style="249" customWidth="1"/>
    <col min="5905" max="5905" width="3.42578125" style="249" customWidth="1"/>
    <col min="5906" max="5906" width="7.85546875" style="249" customWidth="1"/>
    <col min="5907" max="5908" width="0" style="249" hidden="1" customWidth="1"/>
    <col min="5909" max="5909" width="7.7109375" style="249" customWidth="1"/>
    <col min="5910" max="5910" width="4.140625" style="249" customWidth="1"/>
    <col min="5911" max="5918" width="9.140625" style="249"/>
    <col min="5919" max="5919" width="9.85546875" style="249" customWidth="1"/>
    <col min="5920" max="5920" width="9.140625" style="249"/>
    <col min="5921" max="5921" width="14.5703125" style="249" customWidth="1"/>
    <col min="5922" max="5922" width="10.85546875" style="249" customWidth="1"/>
    <col min="5923" max="5923" width="9.140625" style="249"/>
    <col min="5924" max="5924" width="9.5703125" style="249" customWidth="1"/>
    <col min="5925" max="6144" width="9.140625" style="249"/>
    <col min="6145" max="6145" width="3.140625" style="249" customWidth="1"/>
    <col min="6146" max="6146" width="3.5703125" style="249" customWidth="1"/>
    <col min="6147" max="6147" width="5" style="249" customWidth="1"/>
    <col min="6148" max="6148" width="4.28515625" style="249" customWidth="1"/>
    <col min="6149" max="6149" width="12.7109375" style="249" customWidth="1"/>
    <col min="6150" max="6150" width="2.7109375" style="249" customWidth="1"/>
    <col min="6151" max="6151" width="7.7109375" style="249" customWidth="1"/>
    <col min="6152" max="6152" width="5.85546875" style="249" customWidth="1"/>
    <col min="6153" max="6153" width="2.7109375" style="249" customWidth="1"/>
    <col min="6154" max="6154" width="10.7109375" style="249" customWidth="1"/>
    <col min="6155" max="6155" width="2.42578125" style="249" customWidth="1"/>
    <col min="6156" max="6156" width="10.7109375" style="249" customWidth="1"/>
    <col min="6157" max="6157" width="1.7109375" style="249" customWidth="1"/>
    <col min="6158" max="6158" width="10.7109375" style="249" customWidth="1"/>
    <col min="6159" max="6159" width="1.7109375" style="249" customWidth="1"/>
    <col min="6160" max="6160" width="10.7109375" style="249" customWidth="1"/>
    <col min="6161" max="6161" width="3.42578125" style="249" customWidth="1"/>
    <col min="6162" max="6162" width="7.85546875" style="249" customWidth="1"/>
    <col min="6163" max="6164" width="0" style="249" hidden="1" customWidth="1"/>
    <col min="6165" max="6165" width="7.7109375" style="249" customWidth="1"/>
    <col min="6166" max="6166" width="4.140625" style="249" customWidth="1"/>
    <col min="6167" max="6174" width="9.140625" style="249"/>
    <col min="6175" max="6175" width="9.85546875" style="249" customWidth="1"/>
    <col min="6176" max="6176" width="9.140625" style="249"/>
    <col min="6177" max="6177" width="14.5703125" style="249" customWidth="1"/>
    <col min="6178" max="6178" width="10.85546875" style="249" customWidth="1"/>
    <col min="6179" max="6179" width="9.140625" style="249"/>
    <col min="6180" max="6180" width="9.5703125" style="249" customWidth="1"/>
    <col min="6181" max="6400" width="9.140625" style="249"/>
    <col min="6401" max="6401" width="3.140625" style="249" customWidth="1"/>
    <col min="6402" max="6402" width="3.5703125" style="249" customWidth="1"/>
    <col min="6403" max="6403" width="5" style="249" customWidth="1"/>
    <col min="6404" max="6404" width="4.28515625" style="249" customWidth="1"/>
    <col min="6405" max="6405" width="12.7109375" style="249" customWidth="1"/>
    <col min="6406" max="6406" width="2.7109375" style="249" customWidth="1"/>
    <col min="6407" max="6407" width="7.7109375" style="249" customWidth="1"/>
    <col min="6408" max="6408" width="5.85546875" style="249" customWidth="1"/>
    <col min="6409" max="6409" width="2.7109375" style="249" customWidth="1"/>
    <col min="6410" max="6410" width="10.7109375" style="249" customWidth="1"/>
    <col min="6411" max="6411" width="2.42578125" style="249" customWidth="1"/>
    <col min="6412" max="6412" width="10.7109375" style="249" customWidth="1"/>
    <col min="6413" max="6413" width="1.7109375" style="249" customWidth="1"/>
    <col min="6414" max="6414" width="10.7109375" style="249" customWidth="1"/>
    <col min="6415" max="6415" width="1.7109375" style="249" customWidth="1"/>
    <col min="6416" max="6416" width="10.7109375" style="249" customWidth="1"/>
    <col min="6417" max="6417" width="3.42578125" style="249" customWidth="1"/>
    <col min="6418" max="6418" width="7.85546875" style="249" customWidth="1"/>
    <col min="6419" max="6420" width="0" style="249" hidden="1" customWidth="1"/>
    <col min="6421" max="6421" width="7.7109375" style="249" customWidth="1"/>
    <col min="6422" max="6422" width="4.140625" style="249" customWidth="1"/>
    <col min="6423" max="6430" width="9.140625" style="249"/>
    <col min="6431" max="6431" width="9.85546875" style="249" customWidth="1"/>
    <col min="6432" max="6432" width="9.140625" style="249"/>
    <col min="6433" max="6433" width="14.5703125" style="249" customWidth="1"/>
    <col min="6434" max="6434" width="10.85546875" style="249" customWidth="1"/>
    <col min="6435" max="6435" width="9.140625" style="249"/>
    <col min="6436" max="6436" width="9.5703125" style="249" customWidth="1"/>
    <col min="6437" max="6656" width="9.140625" style="249"/>
    <col min="6657" max="6657" width="3.140625" style="249" customWidth="1"/>
    <col min="6658" max="6658" width="3.5703125" style="249" customWidth="1"/>
    <col min="6659" max="6659" width="5" style="249" customWidth="1"/>
    <col min="6660" max="6660" width="4.28515625" style="249" customWidth="1"/>
    <col min="6661" max="6661" width="12.7109375" style="249" customWidth="1"/>
    <col min="6662" max="6662" width="2.7109375" style="249" customWidth="1"/>
    <col min="6663" max="6663" width="7.7109375" style="249" customWidth="1"/>
    <col min="6664" max="6664" width="5.85546875" style="249" customWidth="1"/>
    <col min="6665" max="6665" width="2.7109375" style="249" customWidth="1"/>
    <col min="6666" max="6666" width="10.7109375" style="249" customWidth="1"/>
    <col min="6667" max="6667" width="2.42578125" style="249" customWidth="1"/>
    <col min="6668" max="6668" width="10.7109375" style="249" customWidth="1"/>
    <col min="6669" max="6669" width="1.7109375" style="249" customWidth="1"/>
    <col min="6670" max="6670" width="10.7109375" style="249" customWidth="1"/>
    <col min="6671" max="6671" width="1.7109375" style="249" customWidth="1"/>
    <col min="6672" max="6672" width="10.7109375" style="249" customWidth="1"/>
    <col min="6673" max="6673" width="3.42578125" style="249" customWidth="1"/>
    <col min="6674" max="6674" width="7.85546875" style="249" customWidth="1"/>
    <col min="6675" max="6676" width="0" style="249" hidden="1" customWidth="1"/>
    <col min="6677" max="6677" width="7.7109375" style="249" customWidth="1"/>
    <col min="6678" max="6678" width="4.140625" style="249" customWidth="1"/>
    <col min="6679" max="6686" width="9.140625" style="249"/>
    <col min="6687" max="6687" width="9.85546875" style="249" customWidth="1"/>
    <col min="6688" max="6688" width="9.140625" style="249"/>
    <col min="6689" max="6689" width="14.5703125" style="249" customWidth="1"/>
    <col min="6690" max="6690" width="10.85546875" style="249" customWidth="1"/>
    <col min="6691" max="6691" width="9.140625" style="249"/>
    <col min="6692" max="6692" width="9.5703125" style="249" customWidth="1"/>
    <col min="6693" max="6912" width="9.140625" style="249"/>
    <col min="6913" max="6913" width="3.140625" style="249" customWidth="1"/>
    <col min="6914" max="6914" width="3.5703125" style="249" customWidth="1"/>
    <col min="6915" max="6915" width="5" style="249" customWidth="1"/>
    <col min="6916" max="6916" width="4.28515625" style="249" customWidth="1"/>
    <col min="6917" max="6917" width="12.7109375" style="249" customWidth="1"/>
    <col min="6918" max="6918" width="2.7109375" style="249" customWidth="1"/>
    <col min="6919" max="6919" width="7.7109375" style="249" customWidth="1"/>
    <col min="6920" max="6920" width="5.85546875" style="249" customWidth="1"/>
    <col min="6921" max="6921" width="2.7109375" style="249" customWidth="1"/>
    <col min="6922" max="6922" width="10.7109375" style="249" customWidth="1"/>
    <col min="6923" max="6923" width="2.42578125" style="249" customWidth="1"/>
    <col min="6924" max="6924" width="10.7109375" style="249" customWidth="1"/>
    <col min="6925" max="6925" width="1.7109375" style="249" customWidth="1"/>
    <col min="6926" max="6926" width="10.7109375" style="249" customWidth="1"/>
    <col min="6927" max="6927" width="1.7109375" style="249" customWidth="1"/>
    <col min="6928" max="6928" width="10.7109375" style="249" customWidth="1"/>
    <col min="6929" max="6929" width="3.42578125" style="249" customWidth="1"/>
    <col min="6930" max="6930" width="7.85546875" style="249" customWidth="1"/>
    <col min="6931" max="6932" width="0" style="249" hidden="1" customWidth="1"/>
    <col min="6933" max="6933" width="7.7109375" style="249" customWidth="1"/>
    <col min="6934" max="6934" width="4.140625" style="249" customWidth="1"/>
    <col min="6935" max="6942" width="9.140625" style="249"/>
    <col min="6943" max="6943" width="9.85546875" style="249" customWidth="1"/>
    <col min="6944" max="6944" width="9.140625" style="249"/>
    <col min="6945" max="6945" width="14.5703125" style="249" customWidth="1"/>
    <col min="6946" max="6946" width="10.85546875" style="249" customWidth="1"/>
    <col min="6947" max="6947" width="9.140625" style="249"/>
    <col min="6948" max="6948" width="9.5703125" style="249" customWidth="1"/>
    <col min="6949" max="7168" width="9.140625" style="249"/>
    <col min="7169" max="7169" width="3.140625" style="249" customWidth="1"/>
    <col min="7170" max="7170" width="3.5703125" style="249" customWidth="1"/>
    <col min="7171" max="7171" width="5" style="249" customWidth="1"/>
    <col min="7172" max="7172" width="4.28515625" style="249" customWidth="1"/>
    <col min="7173" max="7173" width="12.7109375" style="249" customWidth="1"/>
    <col min="7174" max="7174" width="2.7109375" style="249" customWidth="1"/>
    <col min="7175" max="7175" width="7.7109375" style="249" customWidth="1"/>
    <col min="7176" max="7176" width="5.85546875" style="249" customWidth="1"/>
    <col min="7177" max="7177" width="2.7109375" style="249" customWidth="1"/>
    <col min="7178" max="7178" width="10.7109375" style="249" customWidth="1"/>
    <col min="7179" max="7179" width="2.42578125" style="249" customWidth="1"/>
    <col min="7180" max="7180" width="10.7109375" style="249" customWidth="1"/>
    <col min="7181" max="7181" width="1.7109375" style="249" customWidth="1"/>
    <col min="7182" max="7182" width="10.7109375" style="249" customWidth="1"/>
    <col min="7183" max="7183" width="1.7109375" style="249" customWidth="1"/>
    <col min="7184" max="7184" width="10.7109375" style="249" customWidth="1"/>
    <col min="7185" max="7185" width="3.42578125" style="249" customWidth="1"/>
    <col min="7186" max="7186" width="7.85546875" style="249" customWidth="1"/>
    <col min="7187" max="7188" width="0" style="249" hidden="1" customWidth="1"/>
    <col min="7189" max="7189" width="7.7109375" style="249" customWidth="1"/>
    <col min="7190" max="7190" width="4.140625" style="249" customWidth="1"/>
    <col min="7191" max="7198" width="9.140625" style="249"/>
    <col min="7199" max="7199" width="9.85546875" style="249" customWidth="1"/>
    <col min="7200" max="7200" width="9.140625" style="249"/>
    <col min="7201" max="7201" width="14.5703125" style="249" customWidth="1"/>
    <col min="7202" max="7202" width="10.85546875" style="249" customWidth="1"/>
    <col min="7203" max="7203" width="9.140625" style="249"/>
    <col min="7204" max="7204" width="9.5703125" style="249" customWidth="1"/>
    <col min="7205" max="7424" width="9.140625" style="249"/>
    <col min="7425" max="7425" width="3.140625" style="249" customWidth="1"/>
    <col min="7426" max="7426" width="3.5703125" style="249" customWidth="1"/>
    <col min="7427" max="7427" width="5" style="249" customWidth="1"/>
    <col min="7428" max="7428" width="4.28515625" style="249" customWidth="1"/>
    <col min="7429" max="7429" width="12.7109375" style="249" customWidth="1"/>
    <col min="7430" max="7430" width="2.7109375" style="249" customWidth="1"/>
    <col min="7431" max="7431" width="7.7109375" style="249" customWidth="1"/>
    <col min="7432" max="7432" width="5.85546875" style="249" customWidth="1"/>
    <col min="7433" max="7433" width="2.7109375" style="249" customWidth="1"/>
    <col min="7434" max="7434" width="10.7109375" style="249" customWidth="1"/>
    <col min="7435" max="7435" width="2.42578125" style="249" customWidth="1"/>
    <col min="7436" max="7436" width="10.7109375" style="249" customWidth="1"/>
    <col min="7437" max="7437" width="1.7109375" style="249" customWidth="1"/>
    <col min="7438" max="7438" width="10.7109375" style="249" customWidth="1"/>
    <col min="7439" max="7439" width="1.7109375" style="249" customWidth="1"/>
    <col min="7440" max="7440" width="10.7109375" style="249" customWidth="1"/>
    <col min="7441" max="7441" width="3.42578125" style="249" customWidth="1"/>
    <col min="7442" max="7442" width="7.85546875" style="249" customWidth="1"/>
    <col min="7443" max="7444" width="0" style="249" hidden="1" customWidth="1"/>
    <col min="7445" max="7445" width="7.7109375" style="249" customWidth="1"/>
    <col min="7446" max="7446" width="4.140625" style="249" customWidth="1"/>
    <col min="7447" max="7454" width="9.140625" style="249"/>
    <col min="7455" max="7455" width="9.85546875" style="249" customWidth="1"/>
    <col min="7456" max="7456" width="9.140625" style="249"/>
    <col min="7457" max="7457" width="14.5703125" style="249" customWidth="1"/>
    <col min="7458" max="7458" width="10.85546875" style="249" customWidth="1"/>
    <col min="7459" max="7459" width="9.140625" style="249"/>
    <col min="7460" max="7460" width="9.5703125" style="249" customWidth="1"/>
    <col min="7461" max="7680" width="9.140625" style="249"/>
    <col min="7681" max="7681" width="3.140625" style="249" customWidth="1"/>
    <col min="7682" max="7682" width="3.5703125" style="249" customWidth="1"/>
    <col min="7683" max="7683" width="5" style="249" customWidth="1"/>
    <col min="7684" max="7684" width="4.28515625" style="249" customWidth="1"/>
    <col min="7685" max="7685" width="12.7109375" style="249" customWidth="1"/>
    <col min="7686" max="7686" width="2.7109375" style="249" customWidth="1"/>
    <col min="7687" max="7687" width="7.7109375" style="249" customWidth="1"/>
    <col min="7688" max="7688" width="5.85546875" style="249" customWidth="1"/>
    <col min="7689" max="7689" width="2.7109375" style="249" customWidth="1"/>
    <col min="7690" max="7690" width="10.7109375" style="249" customWidth="1"/>
    <col min="7691" max="7691" width="2.42578125" style="249" customWidth="1"/>
    <col min="7692" max="7692" width="10.7109375" style="249" customWidth="1"/>
    <col min="7693" max="7693" width="1.7109375" style="249" customWidth="1"/>
    <col min="7694" max="7694" width="10.7109375" style="249" customWidth="1"/>
    <col min="7695" max="7695" width="1.7109375" style="249" customWidth="1"/>
    <col min="7696" max="7696" width="10.7109375" style="249" customWidth="1"/>
    <col min="7697" max="7697" width="3.42578125" style="249" customWidth="1"/>
    <col min="7698" max="7698" width="7.85546875" style="249" customWidth="1"/>
    <col min="7699" max="7700" width="0" style="249" hidden="1" customWidth="1"/>
    <col min="7701" max="7701" width="7.7109375" style="249" customWidth="1"/>
    <col min="7702" max="7702" width="4.140625" style="249" customWidth="1"/>
    <col min="7703" max="7710" width="9.140625" style="249"/>
    <col min="7711" max="7711" width="9.85546875" style="249" customWidth="1"/>
    <col min="7712" max="7712" width="9.140625" style="249"/>
    <col min="7713" max="7713" width="14.5703125" style="249" customWidth="1"/>
    <col min="7714" max="7714" width="10.85546875" style="249" customWidth="1"/>
    <col min="7715" max="7715" width="9.140625" style="249"/>
    <col min="7716" max="7716" width="9.5703125" style="249" customWidth="1"/>
    <col min="7717" max="7936" width="9.140625" style="249"/>
    <col min="7937" max="7937" width="3.140625" style="249" customWidth="1"/>
    <col min="7938" max="7938" width="3.5703125" style="249" customWidth="1"/>
    <col min="7939" max="7939" width="5" style="249" customWidth="1"/>
    <col min="7940" max="7940" width="4.28515625" style="249" customWidth="1"/>
    <col min="7941" max="7941" width="12.7109375" style="249" customWidth="1"/>
    <col min="7942" max="7942" width="2.7109375" style="249" customWidth="1"/>
    <col min="7943" max="7943" width="7.7109375" style="249" customWidth="1"/>
    <col min="7944" max="7944" width="5.85546875" style="249" customWidth="1"/>
    <col min="7945" max="7945" width="2.7109375" style="249" customWidth="1"/>
    <col min="7946" max="7946" width="10.7109375" style="249" customWidth="1"/>
    <col min="7947" max="7947" width="2.42578125" style="249" customWidth="1"/>
    <col min="7948" max="7948" width="10.7109375" style="249" customWidth="1"/>
    <col min="7949" max="7949" width="1.7109375" style="249" customWidth="1"/>
    <col min="7950" max="7950" width="10.7109375" style="249" customWidth="1"/>
    <col min="7951" max="7951" width="1.7109375" style="249" customWidth="1"/>
    <col min="7952" max="7952" width="10.7109375" style="249" customWidth="1"/>
    <col min="7953" max="7953" width="3.42578125" style="249" customWidth="1"/>
    <col min="7954" max="7954" width="7.85546875" style="249" customWidth="1"/>
    <col min="7955" max="7956" width="0" style="249" hidden="1" customWidth="1"/>
    <col min="7957" max="7957" width="7.7109375" style="249" customWidth="1"/>
    <col min="7958" max="7958" width="4.140625" style="249" customWidth="1"/>
    <col min="7959" max="7966" width="9.140625" style="249"/>
    <col min="7967" max="7967" width="9.85546875" style="249" customWidth="1"/>
    <col min="7968" max="7968" width="9.140625" style="249"/>
    <col min="7969" max="7969" width="14.5703125" style="249" customWidth="1"/>
    <col min="7970" max="7970" width="10.85546875" style="249" customWidth="1"/>
    <col min="7971" max="7971" width="9.140625" style="249"/>
    <col min="7972" max="7972" width="9.5703125" style="249" customWidth="1"/>
    <col min="7973" max="8192" width="9.140625" style="249"/>
    <col min="8193" max="8193" width="3.140625" style="249" customWidth="1"/>
    <col min="8194" max="8194" width="3.5703125" style="249" customWidth="1"/>
    <col min="8195" max="8195" width="5" style="249" customWidth="1"/>
    <col min="8196" max="8196" width="4.28515625" style="249" customWidth="1"/>
    <col min="8197" max="8197" width="12.7109375" style="249" customWidth="1"/>
    <col min="8198" max="8198" width="2.7109375" style="249" customWidth="1"/>
    <col min="8199" max="8199" width="7.7109375" style="249" customWidth="1"/>
    <col min="8200" max="8200" width="5.85546875" style="249" customWidth="1"/>
    <col min="8201" max="8201" width="2.7109375" style="249" customWidth="1"/>
    <col min="8202" max="8202" width="10.7109375" style="249" customWidth="1"/>
    <col min="8203" max="8203" width="2.42578125" style="249" customWidth="1"/>
    <col min="8204" max="8204" width="10.7109375" style="249" customWidth="1"/>
    <col min="8205" max="8205" width="1.7109375" style="249" customWidth="1"/>
    <col min="8206" max="8206" width="10.7109375" style="249" customWidth="1"/>
    <col min="8207" max="8207" width="1.7109375" style="249" customWidth="1"/>
    <col min="8208" max="8208" width="10.7109375" style="249" customWidth="1"/>
    <col min="8209" max="8209" width="3.42578125" style="249" customWidth="1"/>
    <col min="8210" max="8210" width="7.85546875" style="249" customWidth="1"/>
    <col min="8211" max="8212" width="0" style="249" hidden="1" customWidth="1"/>
    <col min="8213" max="8213" width="7.7109375" style="249" customWidth="1"/>
    <col min="8214" max="8214" width="4.140625" style="249" customWidth="1"/>
    <col min="8215" max="8222" width="9.140625" style="249"/>
    <col min="8223" max="8223" width="9.85546875" style="249" customWidth="1"/>
    <col min="8224" max="8224" width="9.140625" style="249"/>
    <col min="8225" max="8225" width="14.5703125" style="249" customWidth="1"/>
    <col min="8226" max="8226" width="10.85546875" style="249" customWidth="1"/>
    <col min="8227" max="8227" width="9.140625" style="249"/>
    <col min="8228" max="8228" width="9.5703125" style="249" customWidth="1"/>
    <col min="8229" max="8448" width="9.140625" style="249"/>
    <col min="8449" max="8449" width="3.140625" style="249" customWidth="1"/>
    <col min="8450" max="8450" width="3.5703125" style="249" customWidth="1"/>
    <col min="8451" max="8451" width="5" style="249" customWidth="1"/>
    <col min="8452" max="8452" width="4.28515625" style="249" customWidth="1"/>
    <col min="8453" max="8453" width="12.7109375" style="249" customWidth="1"/>
    <col min="8454" max="8454" width="2.7109375" style="249" customWidth="1"/>
    <col min="8455" max="8455" width="7.7109375" style="249" customWidth="1"/>
    <col min="8456" max="8456" width="5.85546875" style="249" customWidth="1"/>
    <col min="8457" max="8457" width="2.7109375" style="249" customWidth="1"/>
    <col min="8458" max="8458" width="10.7109375" style="249" customWidth="1"/>
    <col min="8459" max="8459" width="2.42578125" style="249" customWidth="1"/>
    <col min="8460" max="8460" width="10.7109375" style="249" customWidth="1"/>
    <col min="8461" max="8461" width="1.7109375" style="249" customWidth="1"/>
    <col min="8462" max="8462" width="10.7109375" style="249" customWidth="1"/>
    <col min="8463" max="8463" width="1.7109375" style="249" customWidth="1"/>
    <col min="8464" max="8464" width="10.7109375" style="249" customWidth="1"/>
    <col min="8465" max="8465" width="3.42578125" style="249" customWidth="1"/>
    <col min="8466" max="8466" width="7.85546875" style="249" customWidth="1"/>
    <col min="8467" max="8468" width="0" style="249" hidden="1" customWidth="1"/>
    <col min="8469" max="8469" width="7.7109375" style="249" customWidth="1"/>
    <col min="8470" max="8470" width="4.140625" style="249" customWidth="1"/>
    <col min="8471" max="8478" width="9.140625" style="249"/>
    <col min="8479" max="8479" width="9.85546875" style="249" customWidth="1"/>
    <col min="8480" max="8480" width="9.140625" style="249"/>
    <col min="8481" max="8481" width="14.5703125" style="249" customWidth="1"/>
    <col min="8482" max="8482" width="10.85546875" style="249" customWidth="1"/>
    <col min="8483" max="8483" width="9.140625" style="249"/>
    <col min="8484" max="8484" width="9.5703125" style="249" customWidth="1"/>
    <col min="8485" max="8704" width="9.140625" style="249"/>
    <col min="8705" max="8705" width="3.140625" style="249" customWidth="1"/>
    <col min="8706" max="8706" width="3.5703125" style="249" customWidth="1"/>
    <col min="8707" max="8707" width="5" style="249" customWidth="1"/>
    <col min="8708" max="8708" width="4.28515625" style="249" customWidth="1"/>
    <col min="8709" max="8709" width="12.7109375" style="249" customWidth="1"/>
    <col min="8710" max="8710" width="2.7109375" style="249" customWidth="1"/>
    <col min="8711" max="8711" width="7.7109375" style="249" customWidth="1"/>
    <col min="8712" max="8712" width="5.85546875" style="249" customWidth="1"/>
    <col min="8713" max="8713" width="2.7109375" style="249" customWidth="1"/>
    <col min="8714" max="8714" width="10.7109375" style="249" customWidth="1"/>
    <col min="8715" max="8715" width="2.42578125" style="249" customWidth="1"/>
    <col min="8716" max="8716" width="10.7109375" style="249" customWidth="1"/>
    <col min="8717" max="8717" width="1.7109375" style="249" customWidth="1"/>
    <col min="8718" max="8718" width="10.7109375" style="249" customWidth="1"/>
    <col min="8719" max="8719" width="1.7109375" style="249" customWidth="1"/>
    <col min="8720" max="8720" width="10.7109375" style="249" customWidth="1"/>
    <col min="8721" max="8721" width="3.42578125" style="249" customWidth="1"/>
    <col min="8722" max="8722" width="7.85546875" style="249" customWidth="1"/>
    <col min="8723" max="8724" width="0" style="249" hidden="1" customWidth="1"/>
    <col min="8725" max="8725" width="7.7109375" style="249" customWidth="1"/>
    <col min="8726" max="8726" width="4.140625" style="249" customWidth="1"/>
    <col min="8727" max="8734" width="9.140625" style="249"/>
    <col min="8735" max="8735" width="9.85546875" style="249" customWidth="1"/>
    <col min="8736" max="8736" width="9.140625" style="249"/>
    <col min="8737" max="8737" width="14.5703125" style="249" customWidth="1"/>
    <col min="8738" max="8738" width="10.85546875" style="249" customWidth="1"/>
    <col min="8739" max="8739" width="9.140625" style="249"/>
    <col min="8740" max="8740" width="9.5703125" style="249" customWidth="1"/>
    <col min="8741" max="8960" width="9.140625" style="249"/>
    <col min="8961" max="8961" width="3.140625" style="249" customWidth="1"/>
    <col min="8962" max="8962" width="3.5703125" style="249" customWidth="1"/>
    <col min="8963" max="8963" width="5" style="249" customWidth="1"/>
    <col min="8964" max="8964" width="4.28515625" style="249" customWidth="1"/>
    <col min="8965" max="8965" width="12.7109375" style="249" customWidth="1"/>
    <col min="8966" max="8966" width="2.7109375" style="249" customWidth="1"/>
    <col min="8967" max="8967" width="7.7109375" style="249" customWidth="1"/>
    <col min="8968" max="8968" width="5.85546875" style="249" customWidth="1"/>
    <col min="8969" max="8969" width="2.7109375" style="249" customWidth="1"/>
    <col min="8970" max="8970" width="10.7109375" style="249" customWidth="1"/>
    <col min="8971" max="8971" width="2.42578125" style="249" customWidth="1"/>
    <col min="8972" max="8972" width="10.7109375" style="249" customWidth="1"/>
    <col min="8973" max="8973" width="1.7109375" style="249" customWidth="1"/>
    <col min="8974" max="8974" width="10.7109375" style="249" customWidth="1"/>
    <col min="8975" max="8975" width="1.7109375" style="249" customWidth="1"/>
    <col min="8976" max="8976" width="10.7109375" style="249" customWidth="1"/>
    <col min="8977" max="8977" width="3.42578125" style="249" customWidth="1"/>
    <col min="8978" max="8978" width="7.85546875" style="249" customWidth="1"/>
    <col min="8979" max="8980" width="0" style="249" hidden="1" customWidth="1"/>
    <col min="8981" max="8981" width="7.7109375" style="249" customWidth="1"/>
    <col min="8982" max="8982" width="4.140625" style="249" customWidth="1"/>
    <col min="8983" max="8990" width="9.140625" style="249"/>
    <col min="8991" max="8991" width="9.85546875" style="249" customWidth="1"/>
    <col min="8992" max="8992" width="9.140625" style="249"/>
    <col min="8993" max="8993" width="14.5703125" style="249" customWidth="1"/>
    <col min="8994" max="8994" width="10.85546875" style="249" customWidth="1"/>
    <col min="8995" max="8995" width="9.140625" style="249"/>
    <col min="8996" max="8996" width="9.5703125" style="249" customWidth="1"/>
    <col min="8997" max="9216" width="9.140625" style="249"/>
    <col min="9217" max="9217" width="3.140625" style="249" customWidth="1"/>
    <col min="9218" max="9218" width="3.5703125" style="249" customWidth="1"/>
    <col min="9219" max="9219" width="5" style="249" customWidth="1"/>
    <col min="9220" max="9220" width="4.28515625" style="249" customWidth="1"/>
    <col min="9221" max="9221" width="12.7109375" style="249" customWidth="1"/>
    <col min="9222" max="9222" width="2.7109375" style="249" customWidth="1"/>
    <col min="9223" max="9223" width="7.7109375" style="249" customWidth="1"/>
    <col min="9224" max="9224" width="5.85546875" style="249" customWidth="1"/>
    <col min="9225" max="9225" width="2.7109375" style="249" customWidth="1"/>
    <col min="9226" max="9226" width="10.7109375" style="249" customWidth="1"/>
    <col min="9227" max="9227" width="2.42578125" style="249" customWidth="1"/>
    <col min="9228" max="9228" width="10.7109375" style="249" customWidth="1"/>
    <col min="9229" max="9229" width="1.7109375" style="249" customWidth="1"/>
    <col min="9230" max="9230" width="10.7109375" style="249" customWidth="1"/>
    <col min="9231" max="9231" width="1.7109375" style="249" customWidth="1"/>
    <col min="9232" max="9232" width="10.7109375" style="249" customWidth="1"/>
    <col min="9233" max="9233" width="3.42578125" style="249" customWidth="1"/>
    <col min="9234" max="9234" width="7.85546875" style="249" customWidth="1"/>
    <col min="9235" max="9236" width="0" style="249" hidden="1" customWidth="1"/>
    <col min="9237" max="9237" width="7.7109375" style="249" customWidth="1"/>
    <col min="9238" max="9238" width="4.140625" style="249" customWidth="1"/>
    <col min="9239" max="9246" width="9.140625" style="249"/>
    <col min="9247" max="9247" width="9.85546875" style="249" customWidth="1"/>
    <col min="9248" max="9248" width="9.140625" style="249"/>
    <col min="9249" max="9249" width="14.5703125" style="249" customWidth="1"/>
    <col min="9250" max="9250" width="10.85546875" style="249" customWidth="1"/>
    <col min="9251" max="9251" width="9.140625" style="249"/>
    <col min="9252" max="9252" width="9.5703125" style="249" customWidth="1"/>
    <col min="9253" max="9472" width="9.140625" style="249"/>
    <col min="9473" max="9473" width="3.140625" style="249" customWidth="1"/>
    <col min="9474" max="9474" width="3.5703125" style="249" customWidth="1"/>
    <col min="9475" max="9475" width="5" style="249" customWidth="1"/>
    <col min="9476" max="9476" width="4.28515625" style="249" customWidth="1"/>
    <col min="9477" max="9477" width="12.7109375" style="249" customWidth="1"/>
    <col min="9478" max="9478" width="2.7109375" style="249" customWidth="1"/>
    <col min="9479" max="9479" width="7.7109375" style="249" customWidth="1"/>
    <col min="9480" max="9480" width="5.85546875" style="249" customWidth="1"/>
    <col min="9481" max="9481" width="2.7109375" style="249" customWidth="1"/>
    <col min="9482" max="9482" width="10.7109375" style="249" customWidth="1"/>
    <col min="9483" max="9483" width="2.42578125" style="249" customWidth="1"/>
    <col min="9484" max="9484" width="10.7109375" style="249" customWidth="1"/>
    <col min="9485" max="9485" width="1.7109375" style="249" customWidth="1"/>
    <col min="9486" max="9486" width="10.7109375" style="249" customWidth="1"/>
    <col min="9487" max="9487" width="1.7109375" style="249" customWidth="1"/>
    <col min="9488" max="9488" width="10.7109375" style="249" customWidth="1"/>
    <col min="9489" max="9489" width="3.42578125" style="249" customWidth="1"/>
    <col min="9490" max="9490" width="7.85546875" style="249" customWidth="1"/>
    <col min="9491" max="9492" width="0" style="249" hidden="1" customWidth="1"/>
    <col min="9493" max="9493" width="7.7109375" style="249" customWidth="1"/>
    <col min="9494" max="9494" width="4.140625" style="249" customWidth="1"/>
    <col min="9495" max="9502" width="9.140625" style="249"/>
    <col min="9503" max="9503" width="9.85546875" style="249" customWidth="1"/>
    <col min="9504" max="9504" width="9.140625" style="249"/>
    <col min="9505" max="9505" width="14.5703125" style="249" customWidth="1"/>
    <col min="9506" max="9506" width="10.85546875" style="249" customWidth="1"/>
    <col min="9507" max="9507" width="9.140625" style="249"/>
    <col min="9508" max="9508" width="9.5703125" style="249" customWidth="1"/>
    <col min="9509" max="9728" width="9.140625" style="249"/>
    <col min="9729" max="9729" width="3.140625" style="249" customWidth="1"/>
    <col min="9730" max="9730" width="3.5703125" style="249" customWidth="1"/>
    <col min="9731" max="9731" width="5" style="249" customWidth="1"/>
    <col min="9732" max="9732" width="4.28515625" style="249" customWidth="1"/>
    <col min="9733" max="9733" width="12.7109375" style="249" customWidth="1"/>
    <col min="9734" max="9734" width="2.7109375" style="249" customWidth="1"/>
    <col min="9735" max="9735" width="7.7109375" style="249" customWidth="1"/>
    <col min="9736" max="9736" width="5.85546875" style="249" customWidth="1"/>
    <col min="9737" max="9737" width="2.7109375" style="249" customWidth="1"/>
    <col min="9738" max="9738" width="10.7109375" style="249" customWidth="1"/>
    <col min="9739" max="9739" width="2.42578125" style="249" customWidth="1"/>
    <col min="9740" max="9740" width="10.7109375" style="249" customWidth="1"/>
    <col min="9741" max="9741" width="1.7109375" style="249" customWidth="1"/>
    <col min="9742" max="9742" width="10.7109375" style="249" customWidth="1"/>
    <col min="9743" max="9743" width="1.7109375" style="249" customWidth="1"/>
    <col min="9744" max="9744" width="10.7109375" style="249" customWidth="1"/>
    <col min="9745" max="9745" width="3.42578125" style="249" customWidth="1"/>
    <col min="9746" max="9746" width="7.85546875" style="249" customWidth="1"/>
    <col min="9747" max="9748" width="0" style="249" hidden="1" customWidth="1"/>
    <col min="9749" max="9749" width="7.7109375" style="249" customWidth="1"/>
    <col min="9750" max="9750" width="4.140625" style="249" customWidth="1"/>
    <col min="9751" max="9758" width="9.140625" style="249"/>
    <col min="9759" max="9759" width="9.85546875" style="249" customWidth="1"/>
    <col min="9760" max="9760" width="9.140625" style="249"/>
    <col min="9761" max="9761" width="14.5703125" style="249" customWidth="1"/>
    <col min="9762" max="9762" width="10.85546875" style="249" customWidth="1"/>
    <col min="9763" max="9763" width="9.140625" style="249"/>
    <col min="9764" max="9764" width="9.5703125" style="249" customWidth="1"/>
    <col min="9765" max="9984" width="9.140625" style="249"/>
    <col min="9985" max="9985" width="3.140625" style="249" customWidth="1"/>
    <col min="9986" max="9986" width="3.5703125" style="249" customWidth="1"/>
    <col min="9987" max="9987" width="5" style="249" customWidth="1"/>
    <col min="9988" max="9988" width="4.28515625" style="249" customWidth="1"/>
    <col min="9989" max="9989" width="12.7109375" style="249" customWidth="1"/>
    <col min="9990" max="9990" width="2.7109375" style="249" customWidth="1"/>
    <col min="9991" max="9991" width="7.7109375" style="249" customWidth="1"/>
    <col min="9992" max="9992" width="5.85546875" style="249" customWidth="1"/>
    <col min="9993" max="9993" width="2.7109375" style="249" customWidth="1"/>
    <col min="9994" max="9994" width="10.7109375" style="249" customWidth="1"/>
    <col min="9995" max="9995" width="2.42578125" style="249" customWidth="1"/>
    <col min="9996" max="9996" width="10.7109375" style="249" customWidth="1"/>
    <col min="9997" max="9997" width="1.7109375" style="249" customWidth="1"/>
    <col min="9998" max="9998" width="10.7109375" style="249" customWidth="1"/>
    <col min="9999" max="9999" width="1.7109375" style="249" customWidth="1"/>
    <col min="10000" max="10000" width="10.7109375" style="249" customWidth="1"/>
    <col min="10001" max="10001" width="3.42578125" style="249" customWidth="1"/>
    <col min="10002" max="10002" width="7.85546875" style="249" customWidth="1"/>
    <col min="10003" max="10004" width="0" style="249" hidden="1" customWidth="1"/>
    <col min="10005" max="10005" width="7.7109375" style="249" customWidth="1"/>
    <col min="10006" max="10006" width="4.140625" style="249" customWidth="1"/>
    <col min="10007" max="10014" width="9.140625" style="249"/>
    <col min="10015" max="10015" width="9.85546875" style="249" customWidth="1"/>
    <col min="10016" max="10016" width="9.140625" style="249"/>
    <col min="10017" max="10017" width="14.5703125" style="249" customWidth="1"/>
    <col min="10018" max="10018" width="10.85546875" style="249" customWidth="1"/>
    <col min="10019" max="10019" width="9.140625" style="249"/>
    <col min="10020" max="10020" width="9.5703125" style="249" customWidth="1"/>
    <col min="10021" max="10240" width="9.140625" style="249"/>
    <col min="10241" max="10241" width="3.140625" style="249" customWidth="1"/>
    <col min="10242" max="10242" width="3.5703125" style="249" customWidth="1"/>
    <col min="10243" max="10243" width="5" style="249" customWidth="1"/>
    <col min="10244" max="10244" width="4.28515625" style="249" customWidth="1"/>
    <col min="10245" max="10245" width="12.7109375" style="249" customWidth="1"/>
    <col min="10246" max="10246" width="2.7109375" style="249" customWidth="1"/>
    <col min="10247" max="10247" width="7.7109375" style="249" customWidth="1"/>
    <col min="10248" max="10248" width="5.85546875" style="249" customWidth="1"/>
    <col min="10249" max="10249" width="2.7109375" style="249" customWidth="1"/>
    <col min="10250" max="10250" width="10.7109375" style="249" customWidth="1"/>
    <col min="10251" max="10251" width="2.42578125" style="249" customWidth="1"/>
    <col min="10252" max="10252" width="10.7109375" style="249" customWidth="1"/>
    <col min="10253" max="10253" width="1.7109375" style="249" customWidth="1"/>
    <col min="10254" max="10254" width="10.7109375" style="249" customWidth="1"/>
    <col min="10255" max="10255" width="1.7109375" style="249" customWidth="1"/>
    <col min="10256" max="10256" width="10.7109375" style="249" customWidth="1"/>
    <col min="10257" max="10257" width="3.42578125" style="249" customWidth="1"/>
    <col min="10258" max="10258" width="7.85546875" style="249" customWidth="1"/>
    <col min="10259" max="10260" width="0" style="249" hidden="1" customWidth="1"/>
    <col min="10261" max="10261" width="7.7109375" style="249" customWidth="1"/>
    <col min="10262" max="10262" width="4.140625" style="249" customWidth="1"/>
    <col min="10263" max="10270" width="9.140625" style="249"/>
    <col min="10271" max="10271" width="9.85546875" style="249" customWidth="1"/>
    <col min="10272" max="10272" width="9.140625" style="249"/>
    <col min="10273" max="10273" width="14.5703125" style="249" customWidth="1"/>
    <col min="10274" max="10274" width="10.85546875" style="249" customWidth="1"/>
    <col min="10275" max="10275" width="9.140625" style="249"/>
    <col min="10276" max="10276" width="9.5703125" style="249" customWidth="1"/>
    <col min="10277" max="10496" width="9.140625" style="249"/>
    <col min="10497" max="10497" width="3.140625" style="249" customWidth="1"/>
    <col min="10498" max="10498" width="3.5703125" style="249" customWidth="1"/>
    <col min="10499" max="10499" width="5" style="249" customWidth="1"/>
    <col min="10500" max="10500" width="4.28515625" style="249" customWidth="1"/>
    <col min="10501" max="10501" width="12.7109375" style="249" customWidth="1"/>
    <col min="10502" max="10502" width="2.7109375" style="249" customWidth="1"/>
    <col min="10503" max="10503" width="7.7109375" style="249" customWidth="1"/>
    <col min="10504" max="10504" width="5.85546875" style="249" customWidth="1"/>
    <col min="10505" max="10505" width="2.7109375" style="249" customWidth="1"/>
    <col min="10506" max="10506" width="10.7109375" style="249" customWidth="1"/>
    <col min="10507" max="10507" width="2.42578125" style="249" customWidth="1"/>
    <col min="10508" max="10508" width="10.7109375" style="249" customWidth="1"/>
    <col min="10509" max="10509" width="1.7109375" style="249" customWidth="1"/>
    <col min="10510" max="10510" width="10.7109375" style="249" customWidth="1"/>
    <col min="10511" max="10511" width="1.7109375" style="249" customWidth="1"/>
    <col min="10512" max="10512" width="10.7109375" style="249" customWidth="1"/>
    <col min="10513" max="10513" width="3.42578125" style="249" customWidth="1"/>
    <col min="10514" max="10514" width="7.85546875" style="249" customWidth="1"/>
    <col min="10515" max="10516" width="0" style="249" hidden="1" customWidth="1"/>
    <col min="10517" max="10517" width="7.7109375" style="249" customWidth="1"/>
    <col min="10518" max="10518" width="4.140625" style="249" customWidth="1"/>
    <col min="10519" max="10526" width="9.140625" style="249"/>
    <col min="10527" max="10527" width="9.85546875" style="249" customWidth="1"/>
    <col min="10528" max="10528" width="9.140625" style="249"/>
    <col min="10529" max="10529" width="14.5703125" style="249" customWidth="1"/>
    <col min="10530" max="10530" width="10.85546875" style="249" customWidth="1"/>
    <col min="10531" max="10531" width="9.140625" style="249"/>
    <col min="10532" max="10532" width="9.5703125" style="249" customWidth="1"/>
    <col min="10533" max="10752" width="9.140625" style="249"/>
    <col min="10753" max="10753" width="3.140625" style="249" customWidth="1"/>
    <col min="10754" max="10754" width="3.5703125" style="249" customWidth="1"/>
    <col min="10755" max="10755" width="5" style="249" customWidth="1"/>
    <col min="10756" max="10756" width="4.28515625" style="249" customWidth="1"/>
    <col min="10757" max="10757" width="12.7109375" style="249" customWidth="1"/>
    <col min="10758" max="10758" width="2.7109375" style="249" customWidth="1"/>
    <col min="10759" max="10759" width="7.7109375" style="249" customWidth="1"/>
    <col min="10760" max="10760" width="5.85546875" style="249" customWidth="1"/>
    <col min="10761" max="10761" width="2.7109375" style="249" customWidth="1"/>
    <col min="10762" max="10762" width="10.7109375" style="249" customWidth="1"/>
    <col min="10763" max="10763" width="2.42578125" style="249" customWidth="1"/>
    <col min="10764" max="10764" width="10.7109375" style="249" customWidth="1"/>
    <col min="10765" max="10765" width="1.7109375" style="249" customWidth="1"/>
    <col min="10766" max="10766" width="10.7109375" style="249" customWidth="1"/>
    <col min="10767" max="10767" width="1.7109375" style="249" customWidth="1"/>
    <col min="10768" max="10768" width="10.7109375" style="249" customWidth="1"/>
    <col min="10769" max="10769" width="3.42578125" style="249" customWidth="1"/>
    <col min="10770" max="10770" width="7.85546875" style="249" customWidth="1"/>
    <col min="10771" max="10772" width="0" style="249" hidden="1" customWidth="1"/>
    <col min="10773" max="10773" width="7.7109375" style="249" customWidth="1"/>
    <col min="10774" max="10774" width="4.140625" style="249" customWidth="1"/>
    <col min="10775" max="10782" width="9.140625" style="249"/>
    <col min="10783" max="10783" width="9.85546875" style="249" customWidth="1"/>
    <col min="10784" max="10784" width="9.140625" style="249"/>
    <col min="10785" max="10785" width="14.5703125" style="249" customWidth="1"/>
    <col min="10786" max="10786" width="10.85546875" style="249" customWidth="1"/>
    <col min="10787" max="10787" width="9.140625" style="249"/>
    <col min="10788" max="10788" width="9.5703125" style="249" customWidth="1"/>
    <col min="10789" max="11008" width="9.140625" style="249"/>
    <col min="11009" max="11009" width="3.140625" style="249" customWidth="1"/>
    <col min="11010" max="11010" width="3.5703125" style="249" customWidth="1"/>
    <col min="11011" max="11011" width="5" style="249" customWidth="1"/>
    <col min="11012" max="11012" width="4.28515625" style="249" customWidth="1"/>
    <col min="11013" max="11013" width="12.7109375" style="249" customWidth="1"/>
    <col min="11014" max="11014" width="2.7109375" style="249" customWidth="1"/>
    <col min="11015" max="11015" width="7.7109375" style="249" customWidth="1"/>
    <col min="11016" max="11016" width="5.85546875" style="249" customWidth="1"/>
    <col min="11017" max="11017" width="2.7109375" style="249" customWidth="1"/>
    <col min="11018" max="11018" width="10.7109375" style="249" customWidth="1"/>
    <col min="11019" max="11019" width="2.42578125" style="249" customWidth="1"/>
    <col min="11020" max="11020" width="10.7109375" style="249" customWidth="1"/>
    <col min="11021" max="11021" width="1.7109375" style="249" customWidth="1"/>
    <col min="11022" max="11022" width="10.7109375" style="249" customWidth="1"/>
    <col min="11023" max="11023" width="1.7109375" style="249" customWidth="1"/>
    <col min="11024" max="11024" width="10.7109375" style="249" customWidth="1"/>
    <col min="11025" max="11025" width="3.42578125" style="249" customWidth="1"/>
    <col min="11026" max="11026" width="7.85546875" style="249" customWidth="1"/>
    <col min="11027" max="11028" width="0" style="249" hidden="1" customWidth="1"/>
    <col min="11029" max="11029" width="7.7109375" style="249" customWidth="1"/>
    <col min="11030" max="11030" width="4.140625" style="249" customWidth="1"/>
    <col min="11031" max="11038" width="9.140625" style="249"/>
    <col min="11039" max="11039" width="9.85546875" style="249" customWidth="1"/>
    <col min="11040" max="11040" width="9.140625" style="249"/>
    <col min="11041" max="11041" width="14.5703125" style="249" customWidth="1"/>
    <col min="11042" max="11042" width="10.85546875" style="249" customWidth="1"/>
    <col min="11043" max="11043" width="9.140625" style="249"/>
    <col min="11044" max="11044" width="9.5703125" style="249" customWidth="1"/>
    <col min="11045" max="11264" width="9.140625" style="249"/>
    <col min="11265" max="11265" width="3.140625" style="249" customWidth="1"/>
    <col min="11266" max="11266" width="3.5703125" style="249" customWidth="1"/>
    <col min="11267" max="11267" width="5" style="249" customWidth="1"/>
    <col min="11268" max="11268" width="4.28515625" style="249" customWidth="1"/>
    <col min="11269" max="11269" width="12.7109375" style="249" customWidth="1"/>
    <col min="11270" max="11270" width="2.7109375" style="249" customWidth="1"/>
    <col min="11271" max="11271" width="7.7109375" style="249" customWidth="1"/>
    <col min="11272" max="11272" width="5.85546875" style="249" customWidth="1"/>
    <col min="11273" max="11273" width="2.7109375" style="249" customWidth="1"/>
    <col min="11274" max="11274" width="10.7109375" style="249" customWidth="1"/>
    <col min="11275" max="11275" width="2.42578125" style="249" customWidth="1"/>
    <col min="11276" max="11276" width="10.7109375" style="249" customWidth="1"/>
    <col min="11277" max="11277" width="1.7109375" style="249" customWidth="1"/>
    <col min="11278" max="11278" width="10.7109375" style="249" customWidth="1"/>
    <col min="11279" max="11279" width="1.7109375" style="249" customWidth="1"/>
    <col min="11280" max="11280" width="10.7109375" style="249" customWidth="1"/>
    <col min="11281" max="11281" width="3.42578125" style="249" customWidth="1"/>
    <col min="11282" max="11282" width="7.85546875" style="249" customWidth="1"/>
    <col min="11283" max="11284" width="0" style="249" hidden="1" customWidth="1"/>
    <col min="11285" max="11285" width="7.7109375" style="249" customWidth="1"/>
    <col min="11286" max="11286" width="4.140625" style="249" customWidth="1"/>
    <col min="11287" max="11294" width="9.140625" style="249"/>
    <col min="11295" max="11295" width="9.85546875" style="249" customWidth="1"/>
    <col min="11296" max="11296" width="9.140625" style="249"/>
    <col min="11297" max="11297" width="14.5703125" style="249" customWidth="1"/>
    <col min="11298" max="11298" width="10.85546875" style="249" customWidth="1"/>
    <col min="11299" max="11299" width="9.140625" style="249"/>
    <col min="11300" max="11300" width="9.5703125" style="249" customWidth="1"/>
    <col min="11301" max="11520" width="9.140625" style="249"/>
    <col min="11521" max="11521" width="3.140625" style="249" customWidth="1"/>
    <col min="11522" max="11522" width="3.5703125" style="249" customWidth="1"/>
    <col min="11523" max="11523" width="5" style="249" customWidth="1"/>
    <col min="11524" max="11524" width="4.28515625" style="249" customWidth="1"/>
    <col min="11525" max="11525" width="12.7109375" style="249" customWidth="1"/>
    <col min="11526" max="11526" width="2.7109375" style="249" customWidth="1"/>
    <col min="11527" max="11527" width="7.7109375" style="249" customWidth="1"/>
    <col min="11528" max="11528" width="5.85546875" style="249" customWidth="1"/>
    <col min="11529" max="11529" width="2.7109375" style="249" customWidth="1"/>
    <col min="11530" max="11530" width="10.7109375" style="249" customWidth="1"/>
    <col min="11531" max="11531" width="2.42578125" style="249" customWidth="1"/>
    <col min="11532" max="11532" width="10.7109375" style="249" customWidth="1"/>
    <col min="11533" max="11533" width="1.7109375" style="249" customWidth="1"/>
    <col min="11534" max="11534" width="10.7109375" style="249" customWidth="1"/>
    <col min="11535" max="11535" width="1.7109375" style="249" customWidth="1"/>
    <col min="11536" max="11536" width="10.7109375" style="249" customWidth="1"/>
    <col min="11537" max="11537" width="3.42578125" style="249" customWidth="1"/>
    <col min="11538" max="11538" width="7.85546875" style="249" customWidth="1"/>
    <col min="11539" max="11540" width="0" style="249" hidden="1" customWidth="1"/>
    <col min="11541" max="11541" width="7.7109375" style="249" customWidth="1"/>
    <col min="11542" max="11542" width="4.140625" style="249" customWidth="1"/>
    <col min="11543" max="11550" width="9.140625" style="249"/>
    <col min="11551" max="11551" width="9.85546875" style="249" customWidth="1"/>
    <col min="11552" max="11552" width="9.140625" style="249"/>
    <col min="11553" max="11553" width="14.5703125" style="249" customWidth="1"/>
    <col min="11554" max="11554" width="10.85546875" style="249" customWidth="1"/>
    <col min="11555" max="11555" width="9.140625" style="249"/>
    <col min="11556" max="11556" width="9.5703125" style="249" customWidth="1"/>
    <col min="11557" max="11776" width="9.140625" style="249"/>
    <col min="11777" max="11777" width="3.140625" style="249" customWidth="1"/>
    <col min="11778" max="11778" width="3.5703125" style="249" customWidth="1"/>
    <col min="11779" max="11779" width="5" style="249" customWidth="1"/>
    <col min="11780" max="11780" width="4.28515625" style="249" customWidth="1"/>
    <col min="11781" max="11781" width="12.7109375" style="249" customWidth="1"/>
    <col min="11782" max="11782" width="2.7109375" style="249" customWidth="1"/>
    <col min="11783" max="11783" width="7.7109375" style="249" customWidth="1"/>
    <col min="11784" max="11784" width="5.85546875" style="249" customWidth="1"/>
    <col min="11785" max="11785" width="2.7109375" style="249" customWidth="1"/>
    <col min="11786" max="11786" width="10.7109375" style="249" customWidth="1"/>
    <col min="11787" max="11787" width="2.42578125" style="249" customWidth="1"/>
    <col min="11788" max="11788" width="10.7109375" style="249" customWidth="1"/>
    <col min="11789" max="11789" width="1.7109375" style="249" customWidth="1"/>
    <col min="11790" max="11790" width="10.7109375" style="249" customWidth="1"/>
    <col min="11791" max="11791" width="1.7109375" style="249" customWidth="1"/>
    <col min="11792" max="11792" width="10.7109375" style="249" customWidth="1"/>
    <col min="11793" max="11793" width="3.42578125" style="249" customWidth="1"/>
    <col min="11794" max="11794" width="7.85546875" style="249" customWidth="1"/>
    <col min="11795" max="11796" width="0" style="249" hidden="1" customWidth="1"/>
    <col min="11797" max="11797" width="7.7109375" style="249" customWidth="1"/>
    <col min="11798" max="11798" width="4.140625" style="249" customWidth="1"/>
    <col min="11799" max="11806" width="9.140625" style="249"/>
    <col min="11807" max="11807" width="9.85546875" style="249" customWidth="1"/>
    <col min="11808" max="11808" width="9.140625" style="249"/>
    <col min="11809" max="11809" width="14.5703125" style="249" customWidth="1"/>
    <col min="11810" max="11810" width="10.85546875" style="249" customWidth="1"/>
    <col min="11811" max="11811" width="9.140625" style="249"/>
    <col min="11812" max="11812" width="9.5703125" style="249" customWidth="1"/>
    <col min="11813" max="12032" width="9.140625" style="249"/>
    <col min="12033" max="12033" width="3.140625" style="249" customWidth="1"/>
    <col min="12034" max="12034" width="3.5703125" style="249" customWidth="1"/>
    <col min="12035" max="12035" width="5" style="249" customWidth="1"/>
    <col min="12036" max="12036" width="4.28515625" style="249" customWidth="1"/>
    <col min="12037" max="12037" width="12.7109375" style="249" customWidth="1"/>
    <col min="12038" max="12038" width="2.7109375" style="249" customWidth="1"/>
    <col min="12039" max="12039" width="7.7109375" style="249" customWidth="1"/>
    <col min="12040" max="12040" width="5.85546875" style="249" customWidth="1"/>
    <col min="12041" max="12041" width="2.7109375" style="249" customWidth="1"/>
    <col min="12042" max="12042" width="10.7109375" style="249" customWidth="1"/>
    <col min="12043" max="12043" width="2.42578125" style="249" customWidth="1"/>
    <col min="12044" max="12044" width="10.7109375" style="249" customWidth="1"/>
    <col min="12045" max="12045" width="1.7109375" style="249" customWidth="1"/>
    <col min="12046" max="12046" width="10.7109375" style="249" customWidth="1"/>
    <col min="12047" max="12047" width="1.7109375" style="249" customWidth="1"/>
    <col min="12048" max="12048" width="10.7109375" style="249" customWidth="1"/>
    <col min="12049" max="12049" width="3.42578125" style="249" customWidth="1"/>
    <col min="12050" max="12050" width="7.85546875" style="249" customWidth="1"/>
    <col min="12051" max="12052" width="0" style="249" hidden="1" customWidth="1"/>
    <col min="12053" max="12053" width="7.7109375" style="249" customWidth="1"/>
    <col min="12054" max="12054" width="4.140625" style="249" customWidth="1"/>
    <col min="12055" max="12062" width="9.140625" style="249"/>
    <col min="12063" max="12063" width="9.85546875" style="249" customWidth="1"/>
    <col min="12064" max="12064" width="9.140625" style="249"/>
    <col min="12065" max="12065" width="14.5703125" style="249" customWidth="1"/>
    <col min="12066" max="12066" width="10.85546875" style="249" customWidth="1"/>
    <col min="12067" max="12067" width="9.140625" style="249"/>
    <col min="12068" max="12068" width="9.5703125" style="249" customWidth="1"/>
    <col min="12069" max="12288" width="9.140625" style="249"/>
    <col min="12289" max="12289" width="3.140625" style="249" customWidth="1"/>
    <col min="12290" max="12290" width="3.5703125" style="249" customWidth="1"/>
    <col min="12291" max="12291" width="5" style="249" customWidth="1"/>
    <col min="12292" max="12292" width="4.28515625" style="249" customWidth="1"/>
    <col min="12293" max="12293" width="12.7109375" style="249" customWidth="1"/>
    <col min="12294" max="12294" width="2.7109375" style="249" customWidth="1"/>
    <col min="12295" max="12295" width="7.7109375" style="249" customWidth="1"/>
    <col min="12296" max="12296" width="5.85546875" style="249" customWidth="1"/>
    <col min="12297" max="12297" width="2.7109375" style="249" customWidth="1"/>
    <col min="12298" max="12298" width="10.7109375" style="249" customWidth="1"/>
    <col min="12299" max="12299" width="2.42578125" style="249" customWidth="1"/>
    <col min="12300" max="12300" width="10.7109375" style="249" customWidth="1"/>
    <col min="12301" max="12301" width="1.7109375" style="249" customWidth="1"/>
    <col min="12302" max="12302" width="10.7109375" style="249" customWidth="1"/>
    <col min="12303" max="12303" width="1.7109375" style="249" customWidth="1"/>
    <col min="12304" max="12304" width="10.7109375" style="249" customWidth="1"/>
    <col min="12305" max="12305" width="3.42578125" style="249" customWidth="1"/>
    <col min="12306" max="12306" width="7.85546875" style="249" customWidth="1"/>
    <col min="12307" max="12308" width="0" style="249" hidden="1" customWidth="1"/>
    <col min="12309" max="12309" width="7.7109375" style="249" customWidth="1"/>
    <col min="12310" max="12310" width="4.140625" style="249" customWidth="1"/>
    <col min="12311" max="12318" width="9.140625" style="249"/>
    <col min="12319" max="12319" width="9.85546875" style="249" customWidth="1"/>
    <col min="12320" max="12320" width="9.140625" style="249"/>
    <col min="12321" max="12321" width="14.5703125" style="249" customWidth="1"/>
    <col min="12322" max="12322" width="10.85546875" style="249" customWidth="1"/>
    <col min="12323" max="12323" width="9.140625" style="249"/>
    <col min="12324" max="12324" width="9.5703125" style="249" customWidth="1"/>
    <col min="12325" max="12544" width="9.140625" style="249"/>
    <col min="12545" max="12545" width="3.140625" style="249" customWidth="1"/>
    <col min="12546" max="12546" width="3.5703125" style="249" customWidth="1"/>
    <col min="12547" max="12547" width="5" style="249" customWidth="1"/>
    <col min="12548" max="12548" width="4.28515625" style="249" customWidth="1"/>
    <col min="12549" max="12549" width="12.7109375" style="249" customWidth="1"/>
    <col min="12550" max="12550" width="2.7109375" style="249" customWidth="1"/>
    <col min="12551" max="12551" width="7.7109375" style="249" customWidth="1"/>
    <col min="12552" max="12552" width="5.85546875" style="249" customWidth="1"/>
    <col min="12553" max="12553" width="2.7109375" style="249" customWidth="1"/>
    <col min="12554" max="12554" width="10.7109375" style="249" customWidth="1"/>
    <col min="12555" max="12555" width="2.42578125" style="249" customWidth="1"/>
    <col min="12556" max="12556" width="10.7109375" style="249" customWidth="1"/>
    <col min="12557" max="12557" width="1.7109375" style="249" customWidth="1"/>
    <col min="12558" max="12558" width="10.7109375" style="249" customWidth="1"/>
    <col min="12559" max="12559" width="1.7109375" style="249" customWidth="1"/>
    <col min="12560" max="12560" width="10.7109375" style="249" customWidth="1"/>
    <col min="12561" max="12561" width="3.42578125" style="249" customWidth="1"/>
    <col min="12562" max="12562" width="7.85546875" style="249" customWidth="1"/>
    <col min="12563" max="12564" width="0" style="249" hidden="1" customWidth="1"/>
    <col min="12565" max="12565" width="7.7109375" style="249" customWidth="1"/>
    <col min="12566" max="12566" width="4.140625" style="249" customWidth="1"/>
    <col min="12567" max="12574" width="9.140625" style="249"/>
    <col min="12575" max="12575" width="9.85546875" style="249" customWidth="1"/>
    <col min="12576" max="12576" width="9.140625" style="249"/>
    <col min="12577" max="12577" width="14.5703125" style="249" customWidth="1"/>
    <col min="12578" max="12578" width="10.85546875" style="249" customWidth="1"/>
    <col min="12579" max="12579" width="9.140625" style="249"/>
    <col min="12580" max="12580" width="9.5703125" style="249" customWidth="1"/>
    <col min="12581" max="12800" width="9.140625" style="249"/>
    <col min="12801" max="12801" width="3.140625" style="249" customWidth="1"/>
    <col min="12802" max="12802" width="3.5703125" style="249" customWidth="1"/>
    <col min="12803" max="12803" width="5" style="249" customWidth="1"/>
    <col min="12804" max="12804" width="4.28515625" style="249" customWidth="1"/>
    <col min="12805" max="12805" width="12.7109375" style="249" customWidth="1"/>
    <col min="12806" max="12806" width="2.7109375" style="249" customWidth="1"/>
    <col min="12807" max="12807" width="7.7109375" style="249" customWidth="1"/>
    <col min="12808" max="12808" width="5.85546875" style="249" customWidth="1"/>
    <col min="12809" max="12809" width="2.7109375" style="249" customWidth="1"/>
    <col min="12810" max="12810" width="10.7109375" style="249" customWidth="1"/>
    <col min="12811" max="12811" width="2.42578125" style="249" customWidth="1"/>
    <col min="12812" max="12812" width="10.7109375" style="249" customWidth="1"/>
    <col min="12813" max="12813" width="1.7109375" style="249" customWidth="1"/>
    <col min="12814" max="12814" width="10.7109375" style="249" customWidth="1"/>
    <col min="12815" max="12815" width="1.7109375" style="249" customWidth="1"/>
    <col min="12816" max="12816" width="10.7109375" style="249" customWidth="1"/>
    <col min="12817" max="12817" width="3.42578125" style="249" customWidth="1"/>
    <col min="12818" max="12818" width="7.85546875" style="249" customWidth="1"/>
    <col min="12819" max="12820" width="0" style="249" hidden="1" customWidth="1"/>
    <col min="12821" max="12821" width="7.7109375" style="249" customWidth="1"/>
    <col min="12822" max="12822" width="4.140625" style="249" customWidth="1"/>
    <col min="12823" max="12830" width="9.140625" style="249"/>
    <col min="12831" max="12831" width="9.85546875" style="249" customWidth="1"/>
    <col min="12832" max="12832" width="9.140625" style="249"/>
    <col min="12833" max="12833" width="14.5703125" style="249" customWidth="1"/>
    <col min="12834" max="12834" width="10.85546875" style="249" customWidth="1"/>
    <col min="12835" max="12835" width="9.140625" style="249"/>
    <col min="12836" max="12836" width="9.5703125" style="249" customWidth="1"/>
    <col min="12837" max="13056" width="9.140625" style="249"/>
    <col min="13057" max="13057" width="3.140625" style="249" customWidth="1"/>
    <col min="13058" max="13058" width="3.5703125" style="249" customWidth="1"/>
    <col min="13059" max="13059" width="5" style="249" customWidth="1"/>
    <col min="13060" max="13060" width="4.28515625" style="249" customWidth="1"/>
    <col min="13061" max="13061" width="12.7109375" style="249" customWidth="1"/>
    <col min="13062" max="13062" width="2.7109375" style="249" customWidth="1"/>
    <col min="13063" max="13063" width="7.7109375" style="249" customWidth="1"/>
    <col min="13064" max="13064" width="5.85546875" style="249" customWidth="1"/>
    <col min="13065" max="13065" width="2.7109375" style="249" customWidth="1"/>
    <col min="13066" max="13066" width="10.7109375" style="249" customWidth="1"/>
    <col min="13067" max="13067" width="2.42578125" style="249" customWidth="1"/>
    <col min="13068" max="13068" width="10.7109375" style="249" customWidth="1"/>
    <col min="13069" max="13069" width="1.7109375" style="249" customWidth="1"/>
    <col min="13070" max="13070" width="10.7109375" style="249" customWidth="1"/>
    <col min="13071" max="13071" width="1.7109375" style="249" customWidth="1"/>
    <col min="13072" max="13072" width="10.7109375" style="249" customWidth="1"/>
    <col min="13073" max="13073" width="3.42578125" style="249" customWidth="1"/>
    <col min="13074" max="13074" width="7.85546875" style="249" customWidth="1"/>
    <col min="13075" max="13076" width="0" style="249" hidden="1" customWidth="1"/>
    <col min="13077" max="13077" width="7.7109375" style="249" customWidth="1"/>
    <col min="13078" max="13078" width="4.140625" style="249" customWidth="1"/>
    <col min="13079" max="13086" width="9.140625" style="249"/>
    <col min="13087" max="13087" width="9.85546875" style="249" customWidth="1"/>
    <col min="13088" max="13088" width="9.140625" style="249"/>
    <col min="13089" max="13089" width="14.5703125" style="249" customWidth="1"/>
    <col min="13090" max="13090" width="10.85546875" style="249" customWidth="1"/>
    <col min="13091" max="13091" width="9.140625" style="249"/>
    <col min="13092" max="13092" width="9.5703125" style="249" customWidth="1"/>
    <col min="13093" max="13312" width="9.140625" style="249"/>
    <col min="13313" max="13313" width="3.140625" style="249" customWidth="1"/>
    <col min="13314" max="13314" width="3.5703125" style="249" customWidth="1"/>
    <col min="13315" max="13315" width="5" style="249" customWidth="1"/>
    <col min="13316" max="13316" width="4.28515625" style="249" customWidth="1"/>
    <col min="13317" max="13317" width="12.7109375" style="249" customWidth="1"/>
    <col min="13318" max="13318" width="2.7109375" style="249" customWidth="1"/>
    <col min="13319" max="13319" width="7.7109375" style="249" customWidth="1"/>
    <col min="13320" max="13320" width="5.85546875" style="249" customWidth="1"/>
    <col min="13321" max="13321" width="2.7109375" style="249" customWidth="1"/>
    <col min="13322" max="13322" width="10.7109375" style="249" customWidth="1"/>
    <col min="13323" max="13323" width="2.42578125" style="249" customWidth="1"/>
    <col min="13324" max="13324" width="10.7109375" style="249" customWidth="1"/>
    <col min="13325" max="13325" width="1.7109375" style="249" customWidth="1"/>
    <col min="13326" max="13326" width="10.7109375" style="249" customWidth="1"/>
    <col min="13327" max="13327" width="1.7109375" style="249" customWidth="1"/>
    <col min="13328" max="13328" width="10.7109375" style="249" customWidth="1"/>
    <col min="13329" max="13329" width="3.42578125" style="249" customWidth="1"/>
    <col min="13330" max="13330" width="7.85546875" style="249" customWidth="1"/>
    <col min="13331" max="13332" width="0" style="249" hidden="1" customWidth="1"/>
    <col min="13333" max="13333" width="7.7109375" style="249" customWidth="1"/>
    <col min="13334" max="13334" width="4.140625" style="249" customWidth="1"/>
    <col min="13335" max="13342" width="9.140625" style="249"/>
    <col min="13343" max="13343" width="9.85546875" style="249" customWidth="1"/>
    <col min="13344" max="13344" width="9.140625" style="249"/>
    <col min="13345" max="13345" width="14.5703125" style="249" customWidth="1"/>
    <col min="13346" max="13346" width="10.85546875" style="249" customWidth="1"/>
    <col min="13347" max="13347" width="9.140625" style="249"/>
    <col min="13348" max="13348" width="9.5703125" style="249" customWidth="1"/>
    <col min="13349" max="13568" width="9.140625" style="249"/>
    <col min="13569" max="13569" width="3.140625" style="249" customWidth="1"/>
    <col min="13570" max="13570" width="3.5703125" style="249" customWidth="1"/>
    <col min="13571" max="13571" width="5" style="249" customWidth="1"/>
    <col min="13572" max="13572" width="4.28515625" style="249" customWidth="1"/>
    <col min="13573" max="13573" width="12.7109375" style="249" customWidth="1"/>
    <col min="13574" max="13574" width="2.7109375" style="249" customWidth="1"/>
    <col min="13575" max="13575" width="7.7109375" style="249" customWidth="1"/>
    <col min="13576" max="13576" width="5.85546875" style="249" customWidth="1"/>
    <col min="13577" max="13577" width="2.7109375" style="249" customWidth="1"/>
    <col min="13578" max="13578" width="10.7109375" style="249" customWidth="1"/>
    <col min="13579" max="13579" width="2.42578125" style="249" customWidth="1"/>
    <col min="13580" max="13580" width="10.7109375" style="249" customWidth="1"/>
    <col min="13581" max="13581" width="1.7109375" style="249" customWidth="1"/>
    <col min="13582" max="13582" width="10.7109375" style="249" customWidth="1"/>
    <col min="13583" max="13583" width="1.7109375" style="249" customWidth="1"/>
    <col min="13584" max="13584" width="10.7109375" style="249" customWidth="1"/>
    <col min="13585" max="13585" width="3.42578125" style="249" customWidth="1"/>
    <col min="13586" max="13586" width="7.85546875" style="249" customWidth="1"/>
    <col min="13587" max="13588" width="0" style="249" hidden="1" customWidth="1"/>
    <col min="13589" max="13589" width="7.7109375" style="249" customWidth="1"/>
    <col min="13590" max="13590" width="4.140625" style="249" customWidth="1"/>
    <col min="13591" max="13598" width="9.140625" style="249"/>
    <col min="13599" max="13599" width="9.85546875" style="249" customWidth="1"/>
    <col min="13600" max="13600" width="9.140625" style="249"/>
    <col min="13601" max="13601" width="14.5703125" style="249" customWidth="1"/>
    <col min="13602" max="13602" width="10.85546875" style="249" customWidth="1"/>
    <col min="13603" max="13603" width="9.140625" style="249"/>
    <col min="13604" max="13604" width="9.5703125" style="249" customWidth="1"/>
    <col min="13605" max="13824" width="9.140625" style="249"/>
    <col min="13825" max="13825" width="3.140625" style="249" customWidth="1"/>
    <col min="13826" max="13826" width="3.5703125" style="249" customWidth="1"/>
    <col min="13827" max="13827" width="5" style="249" customWidth="1"/>
    <col min="13828" max="13828" width="4.28515625" style="249" customWidth="1"/>
    <col min="13829" max="13829" width="12.7109375" style="249" customWidth="1"/>
    <col min="13830" max="13830" width="2.7109375" style="249" customWidth="1"/>
    <col min="13831" max="13831" width="7.7109375" style="249" customWidth="1"/>
    <col min="13832" max="13832" width="5.85546875" style="249" customWidth="1"/>
    <col min="13833" max="13833" width="2.7109375" style="249" customWidth="1"/>
    <col min="13834" max="13834" width="10.7109375" style="249" customWidth="1"/>
    <col min="13835" max="13835" width="2.42578125" style="249" customWidth="1"/>
    <col min="13836" max="13836" width="10.7109375" style="249" customWidth="1"/>
    <col min="13837" max="13837" width="1.7109375" style="249" customWidth="1"/>
    <col min="13838" max="13838" width="10.7109375" style="249" customWidth="1"/>
    <col min="13839" max="13839" width="1.7109375" style="249" customWidth="1"/>
    <col min="13840" max="13840" width="10.7109375" style="249" customWidth="1"/>
    <col min="13841" max="13841" width="3.42578125" style="249" customWidth="1"/>
    <col min="13842" max="13842" width="7.85546875" style="249" customWidth="1"/>
    <col min="13843" max="13844" width="0" style="249" hidden="1" customWidth="1"/>
    <col min="13845" max="13845" width="7.7109375" style="249" customWidth="1"/>
    <col min="13846" max="13846" width="4.140625" style="249" customWidth="1"/>
    <col min="13847" max="13854" width="9.140625" style="249"/>
    <col min="13855" max="13855" width="9.85546875" style="249" customWidth="1"/>
    <col min="13856" max="13856" width="9.140625" style="249"/>
    <col min="13857" max="13857" width="14.5703125" style="249" customWidth="1"/>
    <col min="13858" max="13858" width="10.85546875" style="249" customWidth="1"/>
    <col min="13859" max="13859" width="9.140625" style="249"/>
    <col min="13860" max="13860" width="9.5703125" style="249" customWidth="1"/>
    <col min="13861" max="14080" width="9.140625" style="249"/>
    <col min="14081" max="14081" width="3.140625" style="249" customWidth="1"/>
    <col min="14082" max="14082" width="3.5703125" style="249" customWidth="1"/>
    <col min="14083" max="14083" width="5" style="249" customWidth="1"/>
    <col min="14084" max="14084" width="4.28515625" style="249" customWidth="1"/>
    <col min="14085" max="14085" width="12.7109375" style="249" customWidth="1"/>
    <col min="14086" max="14086" width="2.7109375" style="249" customWidth="1"/>
    <col min="14087" max="14087" width="7.7109375" style="249" customWidth="1"/>
    <col min="14088" max="14088" width="5.85546875" style="249" customWidth="1"/>
    <col min="14089" max="14089" width="2.7109375" style="249" customWidth="1"/>
    <col min="14090" max="14090" width="10.7109375" style="249" customWidth="1"/>
    <col min="14091" max="14091" width="2.42578125" style="249" customWidth="1"/>
    <col min="14092" max="14092" width="10.7109375" style="249" customWidth="1"/>
    <col min="14093" max="14093" width="1.7109375" style="249" customWidth="1"/>
    <col min="14094" max="14094" width="10.7109375" style="249" customWidth="1"/>
    <col min="14095" max="14095" width="1.7109375" style="249" customWidth="1"/>
    <col min="14096" max="14096" width="10.7109375" style="249" customWidth="1"/>
    <col min="14097" max="14097" width="3.42578125" style="249" customWidth="1"/>
    <col min="14098" max="14098" width="7.85546875" style="249" customWidth="1"/>
    <col min="14099" max="14100" width="0" style="249" hidden="1" customWidth="1"/>
    <col min="14101" max="14101" width="7.7109375" style="249" customWidth="1"/>
    <col min="14102" max="14102" width="4.140625" style="249" customWidth="1"/>
    <col min="14103" max="14110" width="9.140625" style="249"/>
    <col min="14111" max="14111" width="9.85546875" style="249" customWidth="1"/>
    <col min="14112" max="14112" width="9.140625" style="249"/>
    <col min="14113" max="14113" width="14.5703125" style="249" customWidth="1"/>
    <col min="14114" max="14114" width="10.85546875" style="249" customWidth="1"/>
    <col min="14115" max="14115" width="9.140625" style="249"/>
    <col min="14116" max="14116" width="9.5703125" style="249" customWidth="1"/>
    <col min="14117" max="14336" width="9.140625" style="249"/>
    <col min="14337" max="14337" width="3.140625" style="249" customWidth="1"/>
    <col min="14338" max="14338" width="3.5703125" style="249" customWidth="1"/>
    <col min="14339" max="14339" width="5" style="249" customWidth="1"/>
    <col min="14340" max="14340" width="4.28515625" style="249" customWidth="1"/>
    <col min="14341" max="14341" width="12.7109375" style="249" customWidth="1"/>
    <col min="14342" max="14342" width="2.7109375" style="249" customWidth="1"/>
    <col min="14343" max="14343" width="7.7109375" style="249" customWidth="1"/>
    <col min="14344" max="14344" width="5.85546875" style="249" customWidth="1"/>
    <col min="14345" max="14345" width="2.7109375" style="249" customWidth="1"/>
    <col min="14346" max="14346" width="10.7109375" style="249" customWidth="1"/>
    <col min="14347" max="14347" width="2.42578125" style="249" customWidth="1"/>
    <col min="14348" max="14348" width="10.7109375" style="249" customWidth="1"/>
    <col min="14349" max="14349" width="1.7109375" style="249" customWidth="1"/>
    <col min="14350" max="14350" width="10.7109375" style="249" customWidth="1"/>
    <col min="14351" max="14351" width="1.7109375" style="249" customWidth="1"/>
    <col min="14352" max="14352" width="10.7109375" style="249" customWidth="1"/>
    <col min="14353" max="14353" width="3.42578125" style="249" customWidth="1"/>
    <col min="14354" max="14354" width="7.85546875" style="249" customWidth="1"/>
    <col min="14355" max="14356" width="0" style="249" hidden="1" customWidth="1"/>
    <col min="14357" max="14357" width="7.7109375" style="249" customWidth="1"/>
    <col min="14358" max="14358" width="4.140625" style="249" customWidth="1"/>
    <col min="14359" max="14366" width="9.140625" style="249"/>
    <col min="14367" max="14367" width="9.85546875" style="249" customWidth="1"/>
    <col min="14368" max="14368" width="9.140625" style="249"/>
    <col min="14369" max="14369" width="14.5703125" style="249" customWidth="1"/>
    <col min="14370" max="14370" width="10.85546875" style="249" customWidth="1"/>
    <col min="14371" max="14371" width="9.140625" style="249"/>
    <col min="14372" max="14372" width="9.5703125" style="249" customWidth="1"/>
    <col min="14373" max="14592" width="9.140625" style="249"/>
    <col min="14593" max="14593" width="3.140625" style="249" customWidth="1"/>
    <col min="14594" max="14594" width="3.5703125" style="249" customWidth="1"/>
    <col min="14595" max="14595" width="5" style="249" customWidth="1"/>
    <col min="14596" max="14596" width="4.28515625" style="249" customWidth="1"/>
    <col min="14597" max="14597" width="12.7109375" style="249" customWidth="1"/>
    <col min="14598" max="14598" width="2.7109375" style="249" customWidth="1"/>
    <col min="14599" max="14599" width="7.7109375" style="249" customWidth="1"/>
    <col min="14600" max="14600" width="5.85546875" style="249" customWidth="1"/>
    <col min="14601" max="14601" width="2.7109375" style="249" customWidth="1"/>
    <col min="14602" max="14602" width="10.7109375" style="249" customWidth="1"/>
    <col min="14603" max="14603" width="2.42578125" style="249" customWidth="1"/>
    <col min="14604" max="14604" width="10.7109375" style="249" customWidth="1"/>
    <col min="14605" max="14605" width="1.7109375" style="249" customWidth="1"/>
    <col min="14606" max="14606" width="10.7109375" style="249" customWidth="1"/>
    <col min="14607" max="14607" width="1.7109375" style="249" customWidth="1"/>
    <col min="14608" max="14608" width="10.7109375" style="249" customWidth="1"/>
    <col min="14609" max="14609" width="3.42578125" style="249" customWidth="1"/>
    <col min="14610" max="14610" width="7.85546875" style="249" customWidth="1"/>
    <col min="14611" max="14612" width="0" style="249" hidden="1" customWidth="1"/>
    <col min="14613" max="14613" width="7.7109375" style="249" customWidth="1"/>
    <col min="14614" max="14614" width="4.140625" style="249" customWidth="1"/>
    <col min="14615" max="14622" width="9.140625" style="249"/>
    <col min="14623" max="14623" width="9.85546875" style="249" customWidth="1"/>
    <col min="14624" max="14624" width="9.140625" style="249"/>
    <col min="14625" max="14625" width="14.5703125" style="249" customWidth="1"/>
    <col min="14626" max="14626" width="10.85546875" style="249" customWidth="1"/>
    <col min="14627" max="14627" width="9.140625" style="249"/>
    <col min="14628" max="14628" width="9.5703125" style="249" customWidth="1"/>
    <col min="14629" max="14848" width="9.140625" style="249"/>
    <col min="14849" max="14849" width="3.140625" style="249" customWidth="1"/>
    <col min="14850" max="14850" width="3.5703125" style="249" customWidth="1"/>
    <col min="14851" max="14851" width="5" style="249" customWidth="1"/>
    <col min="14852" max="14852" width="4.28515625" style="249" customWidth="1"/>
    <col min="14853" max="14853" width="12.7109375" style="249" customWidth="1"/>
    <col min="14854" max="14854" width="2.7109375" style="249" customWidth="1"/>
    <col min="14855" max="14855" width="7.7109375" style="249" customWidth="1"/>
    <col min="14856" max="14856" width="5.85546875" style="249" customWidth="1"/>
    <col min="14857" max="14857" width="2.7109375" style="249" customWidth="1"/>
    <col min="14858" max="14858" width="10.7109375" style="249" customWidth="1"/>
    <col min="14859" max="14859" width="2.42578125" style="249" customWidth="1"/>
    <col min="14860" max="14860" width="10.7109375" style="249" customWidth="1"/>
    <col min="14861" max="14861" width="1.7109375" style="249" customWidth="1"/>
    <col min="14862" max="14862" width="10.7109375" style="249" customWidth="1"/>
    <col min="14863" max="14863" width="1.7109375" style="249" customWidth="1"/>
    <col min="14864" max="14864" width="10.7109375" style="249" customWidth="1"/>
    <col min="14865" max="14865" width="3.42578125" style="249" customWidth="1"/>
    <col min="14866" max="14866" width="7.85546875" style="249" customWidth="1"/>
    <col min="14867" max="14868" width="0" style="249" hidden="1" customWidth="1"/>
    <col min="14869" max="14869" width="7.7109375" style="249" customWidth="1"/>
    <col min="14870" max="14870" width="4.140625" style="249" customWidth="1"/>
    <col min="14871" max="14878" width="9.140625" style="249"/>
    <col min="14879" max="14879" width="9.85546875" style="249" customWidth="1"/>
    <col min="14880" max="14880" width="9.140625" style="249"/>
    <col min="14881" max="14881" width="14.5703125" style="249" customWidth="1"/>
    <col min="14882" max="14882" width="10.85546875" style="249" customWidth="1"/>
    <col min="14883" max="14883" width="9.140625" style="249"/>
    <col min="14884" max="14884" width="9.5703125" style="249" customWidth="1"/>
    <col min="14885" max="15104" width="9.140625" style="249"/>
    <col min="15105" max="15105" width="3.140625" style="249" customWidth="1"/>
    <col min="15106" max="15106" width="3.5703125" style="249" customWidth="1"/>
    <col min="15107" max="15107" width="5" style="249" customWidth="1"/>
    <col min="15108" max="15108" width="4.28515625" style="249" customWidth="1"/>
    <col min="15109" max="15109" width="12.7109375" style="249" customWidth="1"/>
    <col min="15110" max="15110" width="2.7109375" style="249" customWidth="1"/>
    <col min="15111" max="15111" width="7.7109375" style="249" customWidth="1"/>
    <col min="15112" max="15112" width="5.85546875" style="249" customWidth="1"/>
    <col min="15113" max="15113" width="2.7109375" style="249" customWidth="1"/>
    <col min="15114" max="15114" width="10.7109375" style="249" customWidth="1"/>
    <col min="15115" max="15115" width="2.42578125" style="249" customWidth="1"/>
    <col min="15116" max="15116" width="10.7109375" style="249" customWidth="1"/>
    <col min="15117" max="15117" width="1.7109375" style="249" customWidth="1"/>
    <col min="15118" max="15118" width="10.7109375" style="249" customWidth="1"/>
    <col min="15119" max="15119" width="1.7109375" style="249" customWidth="1"/>
    <col min="15120" max="15120" width="10.7109375" style="249" customWidth="1"/>
    <col min="15121" max="15121" width="3.42578125" style="249" customWidth="1"/>
    <col min="15122" max="15122" width="7.85546875" style="249" customWidth="1"/>
    <col min="15123" max="15124" width="0" style="249" hidden="1" customWidth="1"/>
    <col min="15125" max="15125" width="7.7109375" style="249" customWidth="1"/>
    <col min="15126" max="15126" width="4.140625" style="249" customWidth="1"/>
    <col min="15127" max="15134" width="9.140625" style="249"/>
    <col min="15135" max="15135" width="9.85546875" style="249" customWidth="1"/>
    <col min="15136" max="15136" width="9.140625" style="249"/>
    <col min="15137" max="15137" width="14.5703125" style="249" customWidth="1"/>
    <col min="15138" max="15138" width="10.85546875" style="249" customWidth="1"/>
    <col min="15139" max="15139" width="9.140625" style="249"/>
    <col min="15140" max="15140" width="9.5703125" style="249" customWidth="1"/>
    <col min="15141" max="15360" width="9.140625" style="249"/>
    <col min="15361" max="15361" width="3.140625" style="249" customWidth="1"/>
    <col min="15362" max="15362" width="3.5703125" style="249" customWidth="1"/>
    <col min="15363" max="15363" width="5" style="249" customWidth="1"/>
    <col min="15364" max="15364" width="4.28515625" style="249" customWidth="1"/>
    <col min="15365" max="15365" width="12.7109375" style="249" customWidth="1"/>
    <col min="15366" max="15366" width="2.7109375" style="249" customWidth="1"/>
    <col min="15367" max="15367" width="7.7109375" style="249" customWidth="1"/>
    <col min="15368" max="15368" width="5.85546875" style="249" customWidth="1"/>
    <col min="15369" max="15369" width="2.7109375" style="249" customWidth="1"/>
    <col min="15370" max="15370" width="10.7109375" style="249" customWidth="1"/>
    <col min="15371" max="15371" width="2.42578125" style="249" customWidth="1"/>
    <col min="15372" max="15372" width="10.7109375" style="249" customWidth="1"/>
    <col min="15373" max="15373" width="1.7109375" style="249" customWidth="1"/>
    <col min="15374" max="15374" width="10.7109375" style="249" customWidth="1"/>
    <col min="15375" max="15375" width="1.7109375" style="249" customWidth="1"/>
    <col min="15376" max="15376" width="10.7109375" style="249" customWidth="1"/>
    <col min="15377" max="15377" width="3.42578125" style="249" customWidth="1"/>
    <col min="15378" max="15378" width="7.85546875" style="249" customWidth="1"/>
    <col min="15379" max="15380" width="0" style="249" hidden="1" customWidth="1"/>
    <col min="15381" max="15381" width="7.7109375" style="249" customWidth="1"/>
    <col min="15382" max="15382" width="4.140625" style="249" customWidth="1"/>
    <col min="15383" max="15390" width="9.140625" style="249"/>
    <col min="15391" max="15391" width="9.85546875" style="249" customWidth="1"/>
    <col min="15392" max="15392" width="9.140625" style="249"/>
    <col min="15393" max="15393" width="14.5703125" style="249" customWidth="1"/>
    <col min="15394" max="15394" width="10.85546875" style="249" customWidth="1"/>
    <col min="15395" max="15395" width="9.140625" style="249"/>
    <col min="15396" max="15396" width="9.5703125" style="249" customWidth="1"/>
    <col min="15397" max="15616" width="9.140625" style="249"/>
    <col min="15617" max="15617" width="3.140625" style="249" customWidth="1"/>
    <col min="15618" max="15618" width="3.5703125" style="249" customWidth="1"/>
    <col min="15619" max="15619" width="5" style="249" customWidth="1"/>
    <col min="15620" max="15620" width="4.28515625" style="249" customWidth="1"/>
    <col min="15621" max="15621" width="12.7109375" style="249" customWidth="1"/>
    <col min="15622" max="15622" width="2.7109375" style="249" customWidth="1"/>
    <col min="15623" max="15623" width="7.7109375" style="249" customWidth="1"/>
    <col min="15624" max="15624" width="5.85546875" style="249" customWidth="1"/>
    <col min="15625" max="15625" width="2.7109375" style="249" customWidth="1"/>
    <col min="15626" max="15626" width="10.7109375" style="249" customWidth="1"/>
    <col min="15627" max="15627" width="2.42578125" style="249" customWidth="1"/>
    <col min="15628" max="15628" width="10.7109375" style="249" customWidth="1"/>
    <col min="15629" max="15629" width="1.7109375" style="249" customWidth="1"/>
    <col min="15630" max="15630" width="10.7109375" style="249" customWidth="1"/>
    <col min="15631" max="15631" width="1.7109375" style="249" customWidth="1"/>
    <col min="15632" max="15632" width="10.7109375" style="249" customWidth="1"/>
    <col min="15633" max="15633" width="3.42578125" style="249" customWidth="1"/>
    <col min="15634" max="15634" width="7.85546875" style="249" customWidth="1"/>
    <col min="15635" max="15636" width="0" style="249" hidden="1" customWidth="1"/>
    <col min="15637" max="15637" width="7.7109375" style="249" customWidth="1"/>
    <col min="15638" max="15638" width="4.140625" style="249" customWidth="1"/>
    <col min="15639" max="15646" width="9.140625" style="249"/>
    <col min="15647" max="15647" width="9.85546875" style="249" customWidth="1"/>
    <col min="15648" max="15648" width="9.140625" style="249"/>
    <col min="15649" max="15649" width="14.5703125" style="249" customWidth="1"/>
    <col min="15650" max="15650" width="10.85546875" style="249" customWidth="1"/>
    <col min="15651" max="15651" width="9.140625" style="249"/>
    <col min="15652" max="15652" width="9.5703125" style="249" customWidth="1"/>
    <col min="15653" max="15872" width="9.140625" style="249"/>
    <col min="15873" max="15873" width="3.140625" style="249" customWidth="1"/>
    <col min="15874" max="15874" width="3.5703125" style="249" customWidth="1"/>
    <col min="15875" max="15875" width="5" style="249" customWidth="1"/>
    <col min="15876" max="15876" width="4.28515625" style="249" customWidth="1"/>
    <col min="15877" max="15877" width="12.7109375" style="249" customWidth="1"/>
    <col min="15878" max="15878" width="2.7109375" style="249" customWidth="1"/>
    <col min="15879" max="15879" width="7.7109375" style="249" customWidth="1"/>
    <col min="15880" max="15880" width="5.85546875" style="249" customWidth="1"/>
    <col min="15881" max="15881" width="2.7109375" style="249" customWidth="1"/>
    <col min="15882" max="15882" width="10.7109375" style="249" customWidth="1"/>
    <col min="15883" max="15883" width="2.42578125" style="249" customWidth="1"/>
    <col min="15884" max="15884" width="10.7109375" style="249" customWidth="1"/>
    <col min="15885" max="15885" width="1.7109375" style="249" customWidth="1"/>
    <col min="15886" max="15886" width="10.7109375" style="249" customWidth="1"/>
    <col min="15887" max="15887" width="1.7109375" style="249" customWidth="1"/>
    <col min="15888" max="15888" width="10.7109375" style="249" customWidth="1"/>
    <col min="15889" max="15889" width="3.42578125" style="249" customWidth="1"/>
    <col min="15890" max="15890" width="7.85546875" style="249" customWidth="1"/>
    <col min="15891" max="15892" width="0" style="249" hidden="1" customWidth="1"/>
    <col min="15893" max="15893" width="7.7109375" style="249" customWidth="1"/>
    <col min="15894" max="15894" width="4.140625" style="249" customWidth="1"/>
    <col min="15895" max="15902" width="9.140625" style="249"/>
    <col min="15903" max="15903" width="9.85546875" style="249" customWidth="1"/>
    <col min="15904" max="15904" width="9.140625" style="249"/>
    <col min="15905" max="15905" width="14.5703125" style="249" customWidth="1"/>
    <col min="15906" max="15906" width="10.85546875" style="249" customWidth="1"/>
    <col min="15907" max="15907" width="9.140625" style="249"/>
    <col min="15908" max="15908" width="9.5703125" style="249" customWidth="1"/>
    <col min="15909" max="16128" width="9.140625" style="249"/>
    <col min="16129" max="16129" width="3.140625" style="249" customWidth="1"/>
    <col min="16130" max="16130" width="3.5703125" style="249" customWidth="1"/>
    <col min="16131" max="16131" width="5" style="249" customWidth="1"/>
    <col min="16132" max="16132" width="4.28515625" style="249" customWidth="1"/>
    <col min="16133" max="16133" width="12.7109375" style="249" customWidth="1"/>
    <col min="16134" max="16134" width="2.7109375" style="249" customWidth="1"/>
    <col min="16135" max="16135" width="7.7109375" style="249" customWidth="1"/>
    <col min="16136" max="16136" width="5.85546875" style="249" customWidth="1"/>
    <col min="16137" max="16137" width="2.7109375" style="249" customWidth="1"/>
    <col min="16138" max="16138" width="10.7109375" style="249" customWidth="1"/>
    <col min="16139" max="16139" width="2.42578125" style="249" customWidth="1"/>
    <col min="16140" max="16140" width="10.7109375" style="249" customWidth="1"/>
    <col min="16141" max="16141" width="1.7109375" style="249" customWidth="1"/>
    <col min="16142" max="16142" width="10.7109375" style="249" customWidth="1"/>
    <col min="16143" max="16143" width="1.7109375" style="249" customWidth="1"/>
    <col min="16144" max="16144" width="10.7109375" style="249" customWidth="1"/>
    <col min="16145" max="16145" width="3.42578125" style="249" customWidth="1"/>
    <col min="16146" max="16146" width="7.85546875" style="249" customWidth="1"/>
    <col min="16147" max="16148" width="0" style="249" hidden="1" customWidth="1"/>
    <col min="16149" max="16149" width="7.7109375" style="249" customWidth="1"/>
    <col min="16150" max="16150" width="4.140625" style="249" customWidth="1"/>
    <col min="16151" max="16158" width="9.140625" style="249"/>
    <col min="16159" max="16159" width="9.85546875" style="249" customWidth="1"/>
    <col min="16160" max="16160" width="9.140625" style="249"/>
    <col min="16161" max="16161" width="14.5703125" style="249" customWidth="1"/>
    <col min="16162" max="16162" width="10.85546875" style="249" customWidth="1"/>
    <col min="16163" max="16163" width="9.140625" style="249"/>
    <col min="16164" max="16164" width="9.5703125" style="249" customWidth="1"/>
    <col min="16165" max="16384" width="9.140625" style="249"/>
  </cols>
  <sheetData>
    <row r="1" spans="1:36" s="229" customFormat="1" ht="21.75" customHeight="1" x14ac:dyDescent="0.25">
      <c r="A1" s="222" t="str">
        <f>'[1]vnos podatkov'!$A$6</f>
        <v>DP VETERANOV DOMŽ</v>
      </c>
      <c r="B1" s="223"/>
      <c r="C1" s="224"/>
      <c r="D1" s="224"/>
      <c r="E1" s="224"/>
      <c r="F1" s="224"/>
      <c r="G1" s="224"/>
      <c r="H1" s="222"/>
      <c r="I1" s="225"/>
      <c r="J1" s="226" t="s">
        <v>0</v>
      </c>
      <c r="K1" s="227"/>
      <c r="L1" s="228"/>
      <c r="M1" s="225"/>
      <c r="N1" s="225" t="s">
        <v>1</v>
      </c>
      <c r="O1" s="225"/>
      <c r="P1" s="224"/>
      <c r="Q1" s="225"/>
      <c r="U1" s="230"/>
      <c r="V1" s="231" t="str">
        <f>'[1]vnos podatkov'!$A$6</f>
        <v>DP VETERANOV DOMŽ</v>
      </c>
      <c r="W1" s="232"/>
      <c r="X1" s="232"/>
      <c r="Y1" s="232"/>
      <c r="Z1" s="232"/>
      <c r="AA1" s="232"/>
      <c r="AB1" s="232"/>
      <c r="AC1" s="232"/>
      <c r="AD1" s="232"/>
      <c r="AE1" s="232"/>
      <c r="AF1" s="233"/>
      <c r="AG1" s="232"/>
      <c r="AH1" s="232"/>
      <c r="AI1" s="232"/>
      <c r="AJ1" s="232"/>
    </row>
    <row r="2" spans="1:36" x14ac:dyDescent="0.2">
      <c r="A2" s="234" t="str">
        <f>'[1]vnos podatkov'!$A$8</f>
        <v>VETER.</v>
      </c>
      <c r="B2" s="235" t="str">
        <f>'[1]vnos podatkov'!$B$8</f>
        <v>m,ž</v>
      </c>
      <c r="C2" s="236" t="str">
        <f>'[1]vnos podatkov'!$C$8</f>
        <v>A</v>
      </c>
      <c r="D2" s="235"/>
      <c r="E2" s="235" t="s">
        <v>95</v>
      </c>
      <c r="F2" s="237"/>
      <c r="G2" s="238"/>
      <c r="H2" s="238"/>
      <c r="I2" s="239"/>
      <c r="J2" s="240" t="s">
        <v>3</v>
      </c>
      <c r="K2" s="227"/>
      <c r="L2" s="241"/>
      <c r="M2" s="239"/>
      <c r="N2" s="238"/>
      <c r="O2" s="239"/>
      <c r="P2" s="238"/>
      <c r="Q2" s="239"/>
      <c r="R2" s="242"/>
      <c r="S2" s="242"/>
      <c r="T2" s="242"/>
      <c r="V2" s="244" t="str">
        <f>'[1]vnos podatkov'!$A$8</f>
        <v>VETER.</v>
      </c>
      <c r="W2" s="245" t="str">
        <f>'[1]vnos podatkov'!$B$8</f>
        <v>m,ž</v>
      </c>
      <c r="X2" s="245" t="str">
        <f>'[1]vnos podatkov'!$C$8</f>
        <v>A</v>
      </c>
      <c r="Y2" s="246" t="str">
        <f>'[1]vnos podatkov'!$A$10</f>
        <v>4./7. 9. 2014</v>
      </c>
      <c r="Z2" s="247"/>
      <c r="AA2" s="247"/>
      <c r="AB2" s="247"/>
      <c r="AC2" s="247"/>
      <c r="AD2" s="247"/>
      <c r="AE2" s="247"/>
      <c r="AF2" s="248"/>
      <c r="AG2" s="247"/>
      <c r="AH2" s="247"/>
      <c r="AI2" s="247"/>
      <c r="AJ2" s="247"/>
    </row>
    <row r="3" spans="1:36" s="255" customFormat="1" ht="11.25" customHeight="1" x14ac:dyDescent="0.2">
      <c r="A3" s="250" t="s">
        <v>4</v>
      </c>
      <c r="B3" s="250"/>
      <c r="C3" s="250"/>
      <c r="D3" s="251" t="s">
        <v>5</v>
      </c>
      <c r="E3" s="250"/>
      <c r="F3" s="601" t="s">
        <v>6</v>
      </c>
      <c r="G3" s="601"/>
      <c r="H3" s="250"/>
      <c r="I3" s="252"/>
      <c r="J3" s="253" t="s">
        <v>7</v>
      </c>
      <c r="K3" s="252"/>
      <c r="L3" s="250" t="s">
        <v>8</v>
      </c>
      <c r="M3" s="252"/>
      <c r="N3" s="253" t="s">
        <v>9</v>
      </c>
      <c r="O3" s="252"/>
      <c r="P3" s="250"/>
      <c r="Q3" s="254" t="s">
        <v>10</v>
      </c>
      <c r="U3" s="256"/>
      <c r="V3" s="257" t="s">
        <v>11</v>
      </c>
      <c r="W3" s="258"/>
      <c r="X3" s="258"/>
      <c r="Y3" s="259"/>
      <c r="Z3" s="260"/>
      <c r="AA3" s="260"/>
      <c r="AB3" s="260"/>
      <c r="AC3" s="260"/>
      <c r="AD3" s="260"/>
      <c r="AE3" s="261"/>
      <c r="AF3" s="262"/>
      <c r="AG3" s="263"/>
      <c r="AH3" s="263"/>
      <c r="AI3" s="263"/>
      <c r="AJ3" s="263"/>
    </row>
    <row r="4" spans="1:36" s="271" customFormat="1" ht="11.25" customHeight="1" thickBot="1" x14ac:dyDescent="0.25">
      <c r="A4" s="264" t="str">
        <f>'[1]vnos podatkov'!$D$8</f>
        <v>DP</v>
      </c>
      <c r="B4" s="264"/>
      <c r="C4" s="264"/>
      <c r="D4" s="264" t="str">
        <f>'[1]vnos podatkov'!$A$10</f>
        <v>4./7. 9. 2014</v>
      </c>
      <c r="E4" s="265"/>
      <c r="F4" s="266" t="str">
        <f>'[1]vnos podatkov'!$C$10</f>
        <v>TK DOMŽALE</v>
      </c>
      <c r="G4" s="266"/>
      <c r="H4" s="266"/>
      <c r="I4" s="267"/>
      <c r="J4" s="46">
        <f>'[1]vnos podatkov'!$D$10</f>
        <v>1</v>
      </c>
      <c r="K4" s="267"/>
      <c r="L4" s="268" t="str">
        <f>'[1]vnos podatkov'!$B$10</f>
        <v>SAŠO SVOLJŠAK</v>
      </c>
      <c r="M4" s="267"/>
      <c r="N4" s="269">
        <f>COUNTIF(C7:C69,"&gt;0")</f>
        <v>0</v>
      </c>
      <c r="O4" s="267"/>
      <c r="P4" s="265"/>
      <c r="Q4" s="270" t="str">
        <f>'[1]vnos podatkov'!$E$10</f>
        <v>MARJAN OGRINC</v>
      </c>
      <c r="U4" s="272"/>
      <c r="V4" s="273"/>
      <c r="W4" s="273"/>
      <c r="X4" s="273"/>
      <c r="Y4" s="274"/>
      <c r="Z4" s="274"/>
      <c r="AA4" s="274"/>
      <c r="AB4" s="274"/>
      <c r="AC4" s="274"/>
      <c r="AD4" s="274"/>
      <c r="AE4" s="274"/>
      <c r="AF4" s="275"/>
      <c r="AG4" s="273"/>
      <c r="AH4" s="273"/>
      <c r="AI4" s="273"/>
      <c r="AJ4" s="273"/>
    </row>
    <row r="5" spans="1:36" s="255" customFormat="1" x14ac:dyDescent="0.2">
      <c r="A5" s="276"/>
      <c r="B5" s="277" t="s">
        <v>12</v>
      </c>
      <c r="C5" s="277" t="s">
        <v>13</v>
      </c>
      <c r="D5" s="277" t="s">
        <v>14</v>
      </c>
      <c r="E5" s="278" t="s">
        <v>15</v>
      </c>
      <c r="F5" s="278" t="s">
        <v>16</v>
      </c>
      <c r="G5" s="278"/>
      <c r="H5" s="278" t="s">
        <v>6</v>
      </c>
      <c r="I5" s="279"/>
      <c r="J5" s="277" t="s">
        <v>17</v>
      </c>
      <c r="K5" s="280"/>
      <c r="L5" s="277" t="s">
        <v>18</v>
      </c>
      <c r="M5" s="280"/>
      <c r="N5" s="277" t="s">
        <v>19</v>
      </c>
      <c r="O5" s="280"/>
      <c r="P5" s="277" t="s">
        <v>20</v>
      </c>
      <c r="Q5" s="281"/>
      <c r="U5" s="256" t="s">
        <v>13</v>
      </c>
      <c r="V5" s="282" t="s">
        <v>21</v>
      </c>
      <c r="W5" s="283" t="s">
        <v>15</v>
      </c>
      <c r="X5" s="283" t="s">
        <v>16</v>
      </c>
      <c r="Y5" s="284" t="s">
        <v>22</v>
      </c>
      <c r="Z5" s="284" t="s">
        <v>23</v>
      </c>
      <c r="AA5" s="284" t="s">
        <v>18</v>
      </c>
      <c r="AB5" s="284" t="s">
        <v>19</v>
      </c>
      <c r="AC5" s="284" t="s">
        <v>24</v>
      </c>
      <c r="AD5" s="284" t="s">
        <v>25</v>
      </c>
      <c r="AE5" s="285" t="s">
        <v>26</v>
      </c>
      <c r="AF5" s="262"/>
      <c r="AG5" s="263"/>
      <c r="AH5" s="263"/>
      <c r="AI5" s="263"/>
      <c r="AJ5" s="263"/>
    </row>
    <row r="6" spans="1:36" s="255" customFormat="1" ht="3.75" customHeight="1" thickBot="1" x14ac:dyDescent="0.25">
      <c r="A6" s="286"/>
      <c r="B6" s="287"/>
      <c r="C6" s="288"/>
      <c r="D6" s="287"/>
      <c r="E6" s="289"/>
      <c r="F6" s="290"/>
      <c r="G6" s="291"/>
      <c r="H6" s="289"/>
      <c r="I6" s="292"/>
      <c r="J6" s="287"/>
      <c r="K6" s="292"/>
      <c r="L6" s="287"/>
      <c r="M6" s="292"/>
      <c r="N6" s="287"/>
      <c r="O6" s="292"/>
      <c r="P6" s="287"/>
      <c r="Q6" s="293"/>
      <c r="U6" s="256"/>
      <c r="V6" s="294"/>
      <c r="W6" s="295"/>
      <c r="X6" s="295"/>
      <c r="Y6" s="296"/>
      <c r="Z6" s="296"/>
      <c r="AA6" s="296"/>
      <c r="AB6" s="296"/>
      <c r="AC6" s="296"/>
      <c r="AD6" s="296"/>
      <c r="AE6" s="297"/>
      <c r="AF6" s="262"/>
      <c r="AG6" s="263"/>
      <c r="AH6" s="263"/>
      <c r="AI6" s="263"/>
      <c r="AJ6" s="263"/>
    </row>
    <row r="7" spans="1:36" s="309" customFormat="1" ht="10.5" customHeight="1" x14ac:dyDescent="0.2">
      <c r="A7" s="298">
        <v>1</v>
      </c>
      <c r="B7" s="299" t="str">
        <f>IF($D7="","",VLOOKUP($D7,'[1]m glavni turnir žrebna lista'!$A$7:$R$38,17))</f>
        <v/>
      </c>
      <c r="C7" s="299" t="str">
        <f>IF($D7="","",VLOOKUP($D7,'[1]m glavni turnir žrebna lista'!$A$7:$R$38,2))</f>
        <v/>
      </c>
      <c r="D7" s="300"/>
      <c r="E7" s="299" t="s">
        <v>203</v>
      </c>
      <c r="F7" s="299" t="s">
        <v>204</v>
      </c>
      <c r="G7" s="299"/>
      <c r="H7" s="299" t="str">
        <f>IF($D7="","",VLOOKUP($D7,'[1]m glavni turnir žrebna lista'!$A$7:$R$38,5))</f>
        <v/>
      </c>
      <c r="I7" s="301" t="str">
        <f>IF($D7="","",VLOOKUP($D7,'[1]m glavni turnir žrebna lista'!$A$7:$R$38,14))</f>
        <v/>
      </c>
      <c r="J7" s="302"/>
      <c r="K7" s="303"/>
      <c r="L7" s="302"/>
      <c r="M7" s="303"/>
      <c r="N7" s="304"/>
      <c r="O7" s="305"/>
      <c r="P7" s="306"/>
      <c r="Q7" s="307"/>
      <c r="R7" s="308"/>
      <c r="T7" s="310" t="str">
        <f>'[1]glavni sodniki'!P21</f>
        <v>Sodnik</v>
      </c>
      <c r="U7" s="256" t="str">
        <f>IF($D7="","",VLOOKUP($D7,'[1]m glavni turnir žrebna lista'!$A$7:$R$38,2))</f>
        <v/>
      </c>
      <c r="V7" s="283">
        <v>1</v>
      </c>
      <c r="W7" s="283" t="str">
        <f>UPPER(IF($D7="","",VLOOKUP($D7,'[1]m glavni turnir žrebna lista'!$A$7:$R$38,3)))</f>
        <v/>
      </c>
      <c r="X7" s="283" t="str">
        <f>PROPER(IF($D7="","",VLOOKUP($D7,'[1]m glavni turnir žrebna lista'!$A$7:$R$38,4)))</f>
        <v/>
      </c>
      <c r="Y7" s="311" t="str">
        <f t="shared" ref="Y7:Y38" si="0">IF(W7="","",IF($Q$63=1,30,IF($Q$63=2,15,IF($Q$63=3,10,""))))</f>
        <v/>
      </c>
      <c r="Z7" s="284" t="str">
        <f>IF(Y7="","",IF(AND($Q$63=1,$U$8=$U$7),30,IF(AND($Q$63=2,$U$8=$U$7),15,IF(AND($Q$63=3,$U$8=$U$7),10,""))))</f>
        <v/>
      </c>
      <c r="AA7" s="284" t="str">
        <f>IF(Z7="","",IF(AND($Q$63=1,$U$8=$U$10,$U$10=$U$7),60,IF(AND($Q$63=2,$U$8=$U$10,$U$10=$U$7),30,IF(AND($Q$63=3,$U$8=$U$10,$U$10=$U$7),20,""))))</f>
        <v/>
      </c>
      <c r="AB7" s="284" t="str">
        <f>IF(AA7="","",IF(AND($Q$63=1,$U$8=$U$10,$U$10=$U$7,$U$10=$U$14),120,IF(AND($Q$63=2,$U$8=$U$10,$U$10=$U$7,$U$10=$U$14),60,IF(AND($Q$63=3,$U$8=$U$10,$U$10=$U$7,$U$10=$U$14),40,""))))</f>
        <v/>
      </c>
      <c r="AC7" s="284" t="str">
        <f>IF(AB7="","",IF(AND($Q$63=1,$U$8=$U$10,$U$10=$U$7,$U$10=$U$14,$U$22=$U$14),120,IF(AND($Q$63=2,$U$8=$U$10,$U$10=$U$7,$U$10=$U$14,$U$22=$U$14),60,IF(AND($Q$63=3,$U$8=$U$10,$U$10=$U$7,$U$10=$U$14,$U$22=$U$14),40,""))))</f>
        <v/>
      </c>
      <c r="AD7" s="284" t="str">
        <f>IF(AC7="","",IF(AND($Q$63=1,$U$8=$U$10,$U$10=$U$7,$U$10=$U$14,$U$22=$U$14,$U$38=$U$22),120,IF(AND($Q$63=2,$U$8=$U$10,$U$10=$U$7,$U$10=$U$14,$U$22=$U$14,$U$38=$U$22),60,IF(AND($Q$63=3,$U$8=$U$10,$U$10=$U$7,$U$10=$U$14,$U$22=$U$14,$U$38=$U$22),40,""))))</f>
        <v/>
      </c>
      <c r="AE7" s="312">
        <f>IF($C$2="B turnir",SUM(Y7:AD7)*0.1,SUM(Y7:AD7))</f>
        <v>0</v>
      </c>
      <c r="AF7" s="262"/>
      <c r="AG7" s="313"/>
      <c r="AH7" s="313"/>
      <c r="AI7" s="313"/>
      <c r="AJ7" s="313"/>
    </row>
    <row r="8" spans="1:36" s="309" customFormat="1" ht="9.6" customHeight="1" x14ac:dyDescent="0.2">
      <c r="A8" s="314"/>
      <c r="B8" s="315"/>
      <c r="C8" s="315"/>
      <c r="D8" s="315"/>
      <c r="E8" s="316"/>
      <c r="F8" s="316"/>
      <c r="G8" s="317"/>
      <c r="H8" s="318" t="s">
        <v>28</v>
      </c>
      <c r="I8" s="319"/>
      <c r="J8" s="320" t="str">
        <f>UPPER(IF(OR(I8="a",I8="as"),E7,IF(OR(I8="b",I8="bs"),E9,)))</f>
        <v/>
      </c>
      <c r="K8" s="321">
        <f>IF(OR(I8="a",I8="as"),I7,IF(OR(I8="b",I8="bs"),I9,))</f>
        <v>0</v>
      </c>
      <c r="L8" s="302"/>
      <c r="M8" s="303"/>
      <c r="N8" s="304"/>
      <c r="O8" s="305"/>
      <c r="P8" s="306"/>
      <c r="Q8" s="307"/>
      <c r="R8" s="308"/>
      <c r="T8" s="322" t="str">
        <f>'[1]glavni sodniki'!P22</f>
        <v xml:space="preserve"> </v>
      </c>
      <c r="U8" s="256" t="str">
        <f>IF(OR(I8="a",I8="as"),C7,IF(OR(I8="b",I8="bs"),C9,""))</f>
        <v/>
      </c>
      <c r="V8" s="283">
        <v>2</v>
      </c>
      <c r="W8" s="323" t="str">
        <f>UPPER(IF($D9="","",VLOOKUP($D9,'[1]m glavni turnir žrebna lista'!$A$7:$R$38,3)))</f>
        <v/>
      </c>
      <c r="X8" s="323" t="str">
        <f>PROPER(IF($D9="","",VLOOKUP($D9,'[1]m glavni turnir žrebna lista'!$A$7:$R$38,4)))</f>
        <v/>
      </c>
      <c r="Y8" s="324" t="str">
        <f t="shared" si="0"/>
        <v/>
      </c>
      <c r="Z8" s="324" t="str">
        <f>IF(Y8="","",IF(AND($Q$63=1,U9=$U$8),30,IF(AND($Q$63=2,U9=$U$8),15,IF(AND($Q$63=3,U9=$U$8),10,""))))</f>
        <v/>
      </c>
      <c r="AA8" s="324" t="str">
        <f>IF(Z8="","",IF(AND($Q$63=1,U9=$U$10,$U$10=$U$8),60,IF(AND($Q$63=2,U9=$U$10,$U$10=$U$8),30,IF(AND($Q$63=3,U9=$U$10,$U$10=$U$8),20,""))))</f>
        <v/>
      </c>
      <c r="AB8" s="324" t="str">
        <f>IF(AA8="","",IF(AND($Q$63=1,$U$8=U9,$U$8=$U$10,$U$10=$U$14),120,IF(AND($Q$63=2,$U$8=U9,$U$8=$U$10,$U$10=$U$14),60,IF(AND($Q$63=3,$U$8=U9,$U$8=$U$10,$U$10=$U$14),40,""))))</f>
        <v/>
      </c>
      <c r="AC8" s="324" t="str">
        <f>IF(AB8="","",IF(AND($Q$63=1,$U$8=$U$10,$U$10=$U$9,$U$10=$U$14,$U$22=$U$14),120,IF(AND($Q$63=2,$U$8=$U$10,$U$10=$U$9,$U$10=$U$14,$U$22=$U$14),60,IF(AND($Q$63=3,$U$8=$U$10,$U$10=$U$9,$U$10=$U$14,$U$22=$U$14),40,""))))</f>
        <v/>
      </c>
      <c r="AD8" s="324" t="str">
        <f>IF(AC8="","",IF(AND($Q$63=1,$U$8=$U$10,$U$10=$U$9,$U$10=$U$14,$U$22=$U$14,$U$38=$U$22),120,IF(AND($Q$63=2,$U$8=$U$10,$U$10=$U$9,$U$10=$U$14,$U$22=$U$14,$U$38=$U$22),60,IF(AND($Q$63=3,$U$8=$U$10,$U$10=$U$9,$U$10=$U$14,$U$22=$U$14,$U$38=$U$22),40,""))))</f>
        <v/>
      </c>
      <c r="AE8" s="325">
        <f t="shared" ref="AE8:AE38" si="1">IF($C$2="B turnir",SUM(Y8:AD8)*0.1,SUM(Y8:AD8))</f>
        <v>0</v>
      </c>
      <c r="AF8" s="262"/>
      <c r="AG8" s="313"/>
      <c r="AH8" s="313"/>
      <c r="AI8" s="313"/>
      <c r="AJ8" s="313"/>
    </row>
    <row r="9" spans="1:36" s="309" customFormat="1" ht="9.6" customHeight="1" x14ac:dyDescent="0.2">
      <c r="A9" s="314">
        <v>2</v>
      </c>
      <c r="B9" s="326" t="str">
        <f>IF($D9="","",VLOOKUP($D9,'[1]m glavni turnir žrebna lista'!$A$7:$R$38,17))</f>
        <v/>
      </c>
      <c r="C9" s="326" t="str">
        <f>IF($D9="","",VLOOKUP($D9,'[1]m glavni turnir žrebna lista'!$A$7:$R$38,2))</f>
        <v/>
      </c>
      <c r="D9" s="300"/>
      <c r="E9" s="327" t="str">
        <f>UPPER(IF($D9="","",VLOOKUP($D9,'[1]m glavni turnir žrebna lista'!$A$7:$R$38,3)))</f>
        <v/>
      </c>
      <c r="F9" s="327" t="str">
        <f>PROPER(IF($D9="","",VLOOKUP($D9,'[1]m glavni turnir žrebna lista'!$A$7:$R$38,4)))</f>
        <v/>
      </c>
      <c r="G9" s="327"/>
      <c r="H9" s="327" t="str">
        <f>IF($D9="","",VLOOKUP($D9,'[1]m glavni turnir žrebna lista'!$A$7:$R$38,5))</f>
        <v/>
      </c>
      <c r="I9" s="328" t="str">
        <f>IF($D9="","",VLOOKUP($D9,'[1]m glavni turnir žrebna lista'!$A$7:$R$38,14))</f>
        <v/>
      </c>
      <c r="J9" s="329"/>
      <c r="K9" s="330"/>
      <c r="L9" s="302"/>
      <c r="M9" s="303"/>
      <c r="N9" s="304"/>
      <c r="O9" s="305"/>
      <c r="P9" s="306"/>
      <c r="Q9" s="307"/>
      <c r="R9" s="308"/>
      <c r="T9" s="322" t="str">
        <f>'[1]glavni sodniki'!P23</f>
        <v xml:space="preserve"> </v>
      </c>
      <c r="U9" s="256" t="str">
        <f>IF($D9="","",VLOOKUP($D9,'[1]m glavni turnir žrebna lista'!$A$7:$R$38,2))</f>
        <v/>
      </c>
      <c r="V9" s="283">
        <v>3</v>
      </c>
      <c r="W9" s="283" t="str">
        <f>UPPER(IF($D11="","",VLOOKUP($D11,'[1]m glavni turnir žrebna lista'!$A$7:$R$38,3)))</f>
        <v/>
      </c>
      <c r="X9" s="283" t="str">
        <f>PROPER(IF($D11="","",VLOOKUP($D11,'[1]m glavni turnir žrebna lista'!$A$7:$R$38,4)))</f>
        <v/>
      </c>
      <c r="Y9" s="284" t="str">
        <f t="shared" si="0"/>
        <v/>
      </c>
      <c r="Z9" s="284" t="str">
        <f>IF(Y9="","",IF(AND($Q$63=1,U11=U12),30,IF(AND($Q$63=2,U11=U12),15,IF(AND($Q$63=3,U11=U12),10,""))))</f>
        <v/>
      </c>
      <c r="AA9" s="284" t="str">
        <f>IF(Z9="","",IF(AND($Q$63=1,$U$10=U11,U11=U12),60,IF(AND($Q$63=2,$U$10=U11,U11=U12),30,IF(AND($Q$63=3,$U$10=U11,U11=U12),20,""))))</f>
        <v/>
      </c>
      <c r="AB9" s="284" t="str">
        <f>IF(AA9="","",IF(AND($Q$63=1,$U$14=$U$10,$U$10=U12,U11=U12),120,IF(AND($Q$63=2,$U$10=$U$14,$U$10=U12,U12=U11),60,IF(AND($Q$63=3,$U$10=$U$14,$U$10=U12,U12=U11),40,""))))</f>
        <v/>
      </c>
      <c r="AC9" s="284" t="str">
        <f>IF(AB9="","",IF(AND($Q$63=1,$U$11=$U$12,$U$10=$U$12,$U$10=$U$14,$U$22=$U$14),120,IF(AND($Q$63=2,$U$11=$U$12,$U$12=$U$10,$U$10=$U$14,$U$22=$U$14),60,IF(AND($Q$63=3,$U$11=$U$12,$U$12=$U$10,$U$10=$U$14,$U$22=$U$14),40,""))))</f>
        <v/>
      </c>
      <c r="AD9" s="284" t="str">
        <f>IF(AC9="","",IF(AND($Q$63=1,$U$11=$U$12,$U$10=$U$12,$U$10=$U$14,$U$22=$U$14,$U$38=$U$22),120,IF(AND($Q$63=2,$U$11=$U$12,$U$12=$U$10,$U$10=$U$14,$U$22=$U$14,$U$38=$U$22),60,IF(AND($Q$63=3,$U$11=$U$12,$U$12=$U$10,$U$10=$U$14,$U$22=$U$14,$U$38=$U$22),40,""))))</f>
        <v/>
      </c>
      <c r="AE9" s="312">
        <f t="shared" si="1"/>
        <v>0</v>
      </c>
      <c r="AF9" s="262"/>
      <c r="AG9" s="313"/>
      <c r="AH9" s="313"/>
      <c r="AI9" s="313"/>
      <c r="AJ9" s="313"/>
    </row>
    <row r="10" spans="1:36" s="309" customFormat="1" ht="9.6" customHeight="1" x14ac:dyDescent="0.2">
      <c r="A10" s="314"/>
      <c r="B10" s="315"/>
      <c r="C10" s="315"/>
      <c r="D10" s="331"/>
      <c r="E10" s="316"/>
      <c r="F10" s="316"/>
      <c r="G10" s="317"/>
      <c r="H10" s="316"/>
      <c r="I10" s="332"/>
      <c r="J10" s="318" t="s">
        <v>28</v>
      </c>
      <c r="K10" s="333"/>
      <c r="L10" s="320"/>
      <c r="M10" s="334">
        <f>IF(OR(K10="a",K10="as"),K8,IF(OR(K10="b",K10="bs"),K12,))</f>
        <v>0</v>
      </c>
      <c r="N10" s="335"/>
      <c r="O10" s="336"/>
      <c r="P10" s="306"/>
      <c r="Q10" s="307"/>
      <c r="R10" s="308"/>
      <c r="T10" s="322" t="str">
        <f>'[1]glavni sodniki'!P24</f>
        <v xml:space="preserve"> </v>
      </c>
      <c r="U10" s="256" t="str">
        <f>IF(OR(K10="a",K10="as"),$U$8,IF(OR(K10="b",K10="bs"),U12,""))</f>
        <v/>
      </c>
      <c r="V10" s="283">
        <v>4</v>
      </c>
      <c r="W10" s="337" t="str">
        <f>UPPER(IF($D13="","",VLOOKUP($D13,'[1]m glavni turnir žrebna lista'!$A$7:$R$38,3)))</f>
        <v/>
      </c>
      <c r="X10" s="337" t="str">
        <f>PROPER(IF($D13="","",VLOOKUP($D13,'[1]m glavni turnir žrebna lista'!$A$7:$R$38,4)))</f>
        <v/>
      </c>
      <c r="Y10" s="324" t="str">
        <f t="shared" si="0"/>
        <v/>
      </c>
      <c r="Z10" s="324" t="str">
        <f>IF(Y10="","",IF(AND($Q$63=1,U12=U13),30,IF(AND($Q$63=2,U12=U13),15,IF(AND($Q$63=3,U12=U13),10,""))))</f>
        <v/>
      </c>
      <c r="AA10" s="324" t="str">
        <f>IF(Z10="","",IF(AND($Q$63=1,$U$10=U12,U12=U13),60,IF(AND($Q$63=2,$U$10=U12,U12=U13),30,IF(AND($Q$63=3,$U$10=U12,U12=U13),20,""))))</f>
        <v/>
      </c>
      <c r="AB10" s="324" t="str">
        <f>IF(AA10="","",IF(AND($Q$63=1,$U$14=$U$10,$U$10=U12,U12=U13),120,IF(AND($Q$63=2,$U$14=$U$10,$U$10=U12,U13=U12),60,IF(AND($Q$63=3,$U$14=$U$10,$U$10=U12,U13=U12),40,""))))</f>
        <v/>
      </c>
      <c r="AC10" s="324" t="str">
        <f>IF(AB10="","",IF(AND($Q$63=1,$U$13=$U$12,$U$10=$U$12,$U$10=$U$14,$U$22=$U$14),120,IF(AND($Q$63=2,$U$13=$U$12,$U$12=$U$10,$U$10=$U$14,$U$22=$U$14),60,IF(AND($Q$63=3,$U$13=$U$12,$U$12=$U$10,$U$10=$U$14,$U$22=$U$14),40,""))))</f>
        <v/>
      </c>
      <c r="AD10" s="324" t="str">
        <f>IF(AC10="","",IF(AND($Q$63=1,$U$13=$U$12,$U$10=$U$12,$U$10=$U$14,$U$22=$U$14,$U$38=$U$22),120,IF(AND($Q$63=2,$U$13=$U$12,$U$12=$U$10,$U$10=$U$14,$U$22=$U$14,$U$38=$U$22),60,IF(AND($Q$63=3,$U$13=$U$12,$U$12=$U$10,$U$10=$U$14,$U$22=$U$14,$U$38=$U$22),40,""))))</f>
        <v/>
      </c>
      <c r="AE10" s="325">
        <f t="shared" si="1"/>
        <v>0</v>
      </c>
      <c r="AF10" s="262"/>
      <c r="AG10" s="313"/>
      <c r="AH10" s="313"/>
      <c r="AI10" s="313"/>
      <c r="AJ10" s="313"/>
    </row>
    <row r="11" spans="1:36" s="309" customFormat="1" ht="9.6" customHeight="1" x14ac:dyDescent="0.2">
      <c r="A11" s="314">
        <v>3</v>
      </c>
      <c r="B11" s="326" t="str">
        <f>IF($D11="","",VLOOKUP($D11,'[1]m glavni turnir žrebna lista'!$A$7:$R$38,17))</f>
        <v/>
      </c>
      <c r="C11" s="326" t="str">
        <f>IF($D11="","",VLOOKUP($D11,'[1]m glavni turnir žrebna lista'!$A$7:$R$38,2))</f>
        <v/>
      </c>
      <c r="D11" s="300"/>
      <c r="E11" s="327" t="str">
        <f>UPPER(IF($D11="","",VLOOKUP($D11,'[1]m glavni turnir žrebna lista'!$A$7:$R$38,3)))</f>
        <v/>
      </c>
      <c r="F11" s="327" t="str">
        <f>PROPER(IF($D11="","",VLOOKUP($D11,'[1]m glavni turnir žrebna lista'!$A$7:$R$38,4)))</f>
        <v/>
      </c>
      <c r="G11" s="327"/>
      <c r="H11" s="327" t="str">
        <f>IF($D11="","",VLOOKUP($D11,'[1]m glavni turnir žrebna lista'!$A$7:$R$38,5))</f>
        <v/>
      </c>
      <c r="I11" s="301" t="str">
        <f>IF($D11="","",VLOOKUP($D11,'[1]m glavni turnir žrebna lista'!$A$7:$R$38,14))</f>
        <v/>
      </c>
      <c r="J11" s="302"/>
      <c r="K11" s="338"/>
      <c r="L11" s="329"/>
      <c r="M11" s="339"/>
      <c r="N11" s="335"/>
      <c r="O11" s="336"/>
      <c r="P11" s="306"/>
      <c r="Q11" s="307"/>
      <c r="R11" s="308"/>
      <c r="T11" s="322" t="str">
        <f>'[1]glavni sodniki'!P25</f>
        <v xml:space="preserve"> </v>
      </c>
      <c r="U11" s="256" t="str">
        <f>IF($D11="","",VLOOKUP($D11,'[1]m glavni turnir žrebna lista'!$A$7:$R$38,2))</f>
        <v/>
      </c>
      <c r="V11" s="283">
        <v>5</v>
      </c>
      <c r="W11" s="283" t="str">
        <f>UPPER(IF($D15="","",VLOOKUP($D15,'[1]m glavni turnir žrebna lista'!$A$7:$R$38,3)))</f>
        <v/>
      </c>
      <c r="X11" s="283" t="str">
        <f>PROPER(IF($D15="","",VLOOKUP($D15,'[1]m glavni turnir žrebna lista'!$A$7:$R$38,4)))</f>
        <v/>
      </c>
      <c r="Y11" s="284" t="str">
        <f t="shared" si="0"/>
        <v/>
      </c>
      <c r="Z11" s="284" t="str">
        <f>IF(Y11="","",IF(AND($Q$63=1,U15=U16),30,IF(AND($Q$63=2,U15=U16),15,IF(AND($Q$63=3,U15=U16),10,""))))</f>
        <v/>
      </c>
      <c r="AA11" s="284" t="str">
        <f>IF(Z11="","",IF(AND($Q$63=1,U15=U16,U16=U18),60,IF(AND($Q$63=2,U15=U16,U16=U18),30,IF(AND($Q$63=3,U15=U16,U16=U18),20,""))))</f>
        <v/>
      </c>
      <c r="AB11" s="284" t="str">
        <f>IF(AA11="","",IF(AND($Q$63=1,U15=$U$14,U15=U16,U16=U18),120,IF(AND($Q$63=2,U15=$U$14,U15=U16,U16=U18),60,IF(AND($Q$63=3,U15=$U$14,U15=U16,U16=U18),40,""))))</f>
        <v/>
      </c>
      <c r="AC11" s="284" t="str">
        <f>IF(AB11="","",IF(AND($Q$63=1,$U$15=$U$16,$U$16=$U$18,$U$18=$U$14,$U$22=$U$14),120,IF(AND($Q$63=2,$U$15=$U$16,$U$16=$U$18,$U$18=$U$14,$U$22=$U$14),60,IF(AND($Q$63=3,$U$15=$U$16,$U$16=$U$18,$U$18=$U$14,$U$22=$U$14),40,""))))</f>
        <v/>
      </c>
      <c r="AD11" s="284" t="str">
        <f>IF(AC11="","",IF(AND($Q$63=1,$U$15=$U$16,$U$16=$U$18,$U$18=$U$14,$U$22=$U$14,$U$38=$U$22),120,IF(AND($Q$63=2,$U$15=$U$16,$U$16=$U$18,$U$18=$U$14,$U$22=$U$14,$U$38=$U$22),60,IF(AND($Q$63=3,$U$15=$U$16,$U$16=$U$18,$U$18=$U$14,$U$22=$U$14,$U$38=$U$22),40,""))))</f>
        <v/>
      </c>
      <c r="AE11" s="312">
        <f t="shared" si="1"/>
        <v>0</v>
      </c>
      <c r="AF11" s="262"/>
      <c r="AG11" s="313"/>
      <c r="AH11" s="313"/>
      <c r="AI11" s="313"/>
      <c r="AJ11" s="313"/>
    </row>
    <row r="12" spans="1:36" s="309" customFormat="1" ht="9.6" customHeight="1" x14ac:dyDescent="0.2">
      <c r="A12" s="314"/>
      <c r="B12" s="315"/>
      <c r="C12" s="315"/>
      <c r="D12" s="331"/>
      <c r="E12" s="316"/>
      <c r="F12" s="316"/>
      <c r="G12" s="317"/>
      <c r="H12" s="318" t="s">
        <v>28</v>
      </c>
      <c r="I12" s="319"/>
      <c r="J12" s="320" t="str">
        <f>UPPER(IF(OR(I12="a",I12="as"),E11,IF(OR(I12="b",I12="bs"),E13,)))</f>
        <v/>
      </c>
      <c r="K12" s="340">
        <f>IF(OR(I12="a",I12="as"),I11,IF(OR(I12="b",I12="bs"),I13,))</f>
        <v>0</v>
      </c>
      <c r="L12" s="302"/>
      <c r="M12" s="339"/>
      <c r="N12" s="335"/>
      <c r="O12" s="336"/>
      <c r="P12" s="306"/>
      <c r="Q12" s="307"/>
      <c r="R12" s="308"/>
      <c r="T12" s="322" t="str">
        <f>'[1]glavni sodniki'!P26</f>
        <v xml:space="preserve"> </v>
      </c>
      <c r="U12" s="256" t="str">
        <f>IF(OR(I12="a",I12="as"),C11,IF(OR(I12="b",I12="bs"),C13,""))</f>
        <v/>
      </c>
      <c r="V12" s="283">
        <v>6</v>
      </c>
      <c r="W12" s="337" t="str">
        <f>UPPER(IF($D17="","",VLOOKUP($D17,'[1]m glavni turnir žrebna lista'!$A$7:$R$38,3)))</f>
        <v/>
      </c>
      <c r="X12" s="337" t="str">
        <f>PROPER(IF($D17="","",VLOOKUP($D17,'[1]m glavni turnir žrebna lista'!$A$7:$R$38,4)))</f>
        <v/>
      </c>
      <c r="Y12" s="324" t="str">
        <f t="shared" si="0"/>
        <v/>
      </c>
      <c r="Z12" s="324" t="str">
        <f>IF(Y12="","",IF(AND($Q$63=1,U16=U17),30,IF(AND($Q$63=2,U16=U17),15,IF(AND($Q$63=3,U16=U17),10,""))))</f>
        <v/>
      </c>
      <c r="AA12" s="324" t="str">
        <f>IF(Z12="","",IF(AND($Q$63=1,U16=U17,U17=U18),60,IF(AND($Q$63=2,U16=U17,U17=U18),30,IF(AND($Q$63=3,U16=U17,U17=U18),20,""))))</f>
        <v/>
      </c>
      <c r="AB12" s="324" t="str">
        <f>IF(AA12="","",IF(AND($Q$63=1,U16=$U$14,U16=U17,U17=U18),120,IF(AND($Q$63=2,U16=$U$14,U16=U17,U17=U18),60,IF(AND($Q$63=3,U16=$U$14,U16=U17,U17=U18),40,""))))</f>
        <v/>
      </c>
      <c r="AC12" s="324" t="str">
        <f>IF(AB12="","",IF(AND($Q$63=1,$U$17=$U$16,$U$16=$U$18,$U$18=$U$14,$U$22=$U$14),120,IF(AND($Q$63=2,$U$17=$U$16,$U$16=$U$18,$U$18=$U$14,$U$22=$U$14),60,IF(AND($Q$63=3,$U$17=$U$16,$U$16=$U$18,$U$18=$U$14,$U$22=$U$14),40,""))))</f>
        <v/>
      </c>
      <c r="AD12" s="324" t="str">
        <f>IF(AC12="","",IF(AND($Q$63=1,$U$17=$U$16,$U$16=$U$18,$U$18=$U$14,$U$22=$U$14,$U$38=$U$22),120,IF(AND($Q$63=2,$U$17=$U$16,$U$16=$U$18,$U$18=$U$14,$U$22=$U$14,$U$38=$U$22),60,IF(AND($Q$63=3,$U$17=$U$16,$U$16=$U$18,$U$18=$U$14,$U$22=$U$14,$U$38=$U$22),40,""))))</f>
        <v/>
      </c>
      <c r="AE12" s="325">
        <f t="shared" si="1"/>
        <v>0</v>
      </c>
      <c r="AF12" s="262"/>
      <c r="AG12" s="313"/>
      <c r="AH12" s="313"/>
      <c r="AI12" s="313"/>
      <c r="AJ12" s="313"/>
    </row>
    <row r="13" spans="1:36" s="309" customFormat="1" ht="9.6" customHeight="1" x14ac:dyDescent="0.2">
      <c r="A13" s="314">
        <v>4</v>
      </c>
      <c r="B13" s="326" t="str">
        <f>IF($D13="","",VLOOKUP($D13,'[1]m glavni turnir žrebna lista'!$A$7:$R$38,17))</f>
        <v/>
      </c>
      <c r="C13" s="326" t="str">
        <f>IF($D13="","",VLOOKUP($D13,'[1]m glavni turnir žrebna lista'!$A$7:$R$38,2))</f>
        <v/>
      </c>
      <c r="D13" s="300"/>
      <c r="E13" s="327" t="str">
        <f>UPPER(IF($D13="","",VLOOKUP($D13,'[1]m glavni turnir žrebna lista'!$A$7:$R$38,3)))</f>
        <v/>
      </c>
      <c r="F13" s="327" t="str">
        <f>PROPER(IF($D13="","",VLOOKUP($D13,'[1]m glavni turnir žrebna lista'!$A$7:$R$38,4)))</f>
        <v/>
      </c>
      <c r="G13" s="327"/>
      <c r="H13" s="327" t="str">
        <f>IF($D13="","",VLOOKUP($D13,'[1]m glavni turnir žrebna lista'!$A$7:$R$38,5))</f>
        <v/>
      </c>
      <c r="I13" s="328" t="str">
        <f>IF($D13="","",VLOOKUP($D13,'[1]m glavni turnir žrebna lista'!$A$7:$R$38,14))</f>
        <v/>
      </c>
      <c r="J13" s="329"/>
      <c r="K13" s="303"/>
      <c r="L13" s="302"/>
      <c r="M13" s="339"/>
      <c r="N13" s="335"/>
      <c r="O13" s="336"/>
      <c r="P13" s="306"/>
      <c r="Q13" s="307"/>
      <c r="R13" s="308"/>
      <c r="T13" s="322" t="str">
        <f>'[1]glavni sodniki'!P27</f>
        <v xml:space="preserve"> </v>
      </c>
      <c r="U13" s="256" t="str">
        <f>IF($D13="","",VLOOKUP($D13,'[1]m glavni turnir žrebna lista'!$A$7:$R$38,2))</f>
        <v/>
      </c>
      <c r="V13" s="283">
        <v>7</v>
      </c>
      <c r="W13" s="283" t="str">
        <f>UPPER(IF($D19="","",VLOOKUP($D19,'[1]m glavni turnir žrebna lista'!$A$7:$R$38,3)))</f>
        <v/>
      </c>
      <c r="X13" s="283" t="str">
        <f>PROPER(IF($D19="","",VLOOKUP($D19,'[1]m glavni turnir žrebna lista'!$A$7:$R$38,4)))</f>
        <v/>
      </c>
      <c r="Y13" s="284" t="str">
        <f t="shared" si="0"/>
        <v/>
      </c>
      <c r="Z13" s="284" t="str">
        <f>IF(Y13="","",IF(AND($Q$63=1,U20=U19),30,IF(AND($Q$63=2,U20=U19),15,IF(AND($Q$63=3,U20=U19),10,""))))</f>
        <v/>
      </c>
      <c r="AA13" s="284" t="str">
        <f>IF(Z13="","",IF(AND($Q$63=1,U20=U18,U20=U19),60,IF(AND($Q$63=2,U20=U18,U20=U19),30,IF(AND($Q$63=3,U20=U18,U20=U19),20,""))))</f>
        <v/>
      </c>
      <c r="AB13" s="284" t="str">
        <f>IF(AA13="","",IF(AND($Q$63=1,U20=U19,U19=U18,U18=$U$14),120,IF(AND($Q$63=2,U20=U19,U19=U18,U18=$U$14),60,IF(AND($Q$63=3,U20=U19,U19=U18,U18=$U$14),40,""))))</f>
        <v/>
      </c>
      <c r="AC13" s="284" t="str">
        <f>IF(AB13="","",IF(AND($Q$63=1,$U$19=$U$20,$U$20=$U$18,$U$18=$U$14,$U$22=$U$14),120,IF(AND($Q$63=2,$U$19=$U$20,$U$20=$U$18,$U$18=$U$14,$U$22=$U$14),60,IF(AND($Q$63=3,$U$19=$U$20,$U$20=$U$18,$U$18=$U$14,$U$22=$U$14),40,""))))</f>
        <v/>
      </c>
      <c r="AD13" s="284" t="str">
        <f>IF(AC13="","",IF(AND($Q$63=1,$U$19=$U$20,$U$20=$U$18,$U$18=$U$14,$U$22=$U$14,$U$38=$U$22),120,IF(AND($Q$63=2,$U$19=$U$20,$U$20=$U$18,$U$18=$U$14,$U$22=$U$14,$U$38=$U$22),60,IF(AND($Q$63=3,$U$19=$U$20,$U$20=$U$18,$U$18=$U$14,$U$22=$U$14,$U$38=$U$22),40,""))))</f>
        <v/>
      </c>
      <c r="AE13" s="312">
        <f t="shared" si="1"/>
        <v>0</v>
      </c>
      <c r="AF13" s="262"/>
      <c r="AG13" s="313"/>
      <c r="AH13" s="313"/>
      <c r="AI13" s="313"/>
      <c r="AJ13" s="313"/>
    </row>
    <row r="14" spans="1:36" s="309" customFormat="1" ht="9.6" customHeight="1" x14ac:dyDescent="0.2">
      <c r="A14" s="314"/>
      <c r="B14" s="315"/>
      <c r="C14" s="315"/>
      <c r="D14" s="331"/>
      <c r="E14" s="302"/>
      <c r="F14" s="302"/>
      <c r="G14" s="341"/>
      <c r="H14" s="342"/>
      <c r="I14" s="332"/>
      <c r="J14" s="302"/>
      <c r="K14" s="303"/>
      <c r="L14" s="318" t="s">
        <v>28</v>
      </c>
      <c r="M14" s="333"/>
      <c r="N14" s="320" t="str">
        <f>UPPER(IF(OR(M14="a",M14="as"),L10,IF(OR(M14="b",M14="bs"),L18,)))</f>
        <v/>
      </c>
      <c r="O14" s="334">
        <f>IF(OR(M14="a",M14="as"),M10,IF(OR(M14="b",M14="bs"),M18,))</f>
        <v>0</v>
      </c>
      <c r="P14" s="306"/>
      <c r="Q14" s="307"/>
      <c r="R14" s="308"/>
      <c r="T14" s="322" t="str">
        <f>'[1]glavni sodniki'!P28</f>
        <v xml:space="preserve"> </v>
      </c>
      <c r="U14" s="256" t="str">
        <f>IF(OR(M14="a",M14="as"),$U$10,IF(OR(M14="b",M14="bs"),U18,""))</f>
        <v/>
      </c>
      <c r="V14" s="283">
        <v>8</v>
      </c>
      <c r="W14" s="337" t="str">
        <f>UPPER(IF($D21="","",VLOOKUP($D21,'[1]m glavni turnir žrebna lista'!$A$7:$R$38,3)))</f>
        <v/>
      </c>
      <c r="X14" s="337" t="str">
        <f>PROPER(IF($D21="","",VLOOKUP($D21,'[1]m glavni turnir žrebna lista'!$A$7:$R$38,4)))</f>
        <v/>
      </c>
      <c r="Y14" s="324" t="str">
        <f t="shared" si="0"/>
        <v/>
      </c>
      <c r="Z14" s="324" t="str">
        <f>IF(Y14="","",IF(AND($Q$63=1,U21=U20),30,IF(AND($Q$63=2,U21=U20),15,IF(AND($Q$63=3,U21=U20),10,""))))</f>
        <v/>
      </c>
      <c r="AA14" s="324" t="str">
        <f>IF(Z14="","",IF(AND($Q$63=1,U20=U18,U21=U20),60,IF(AND($Q$63=2,U20=U18,U21=U20),30,IF(AND($Q$63=3,U20=U18,U21=U20),20,""))))</f>
        <v/>
      </c>
      <c r="AB14" s="324" t="str">
        <f>IF(AA14="","",IF(AND($Q$63=1,U21=U20,U20=U18,U18=$U$14),120,IF(AND($Q$63=2,U21=U20,U20=U18,U18=$U$14),60,IF(AND($Q$63=3,U21=U20,U20=U18,U18=$U$14),40,""))))</f>
        <v/>
      </c>
      <c r="AC14" s="324" t="str">
        <f>IF(AB14="","",IF(AND($Q$63=1,$U$21=$U$20,$U$20=$U$18,$U$18=$U$14,$U$22=$U$14),120,IF(AND($Q$63=2,$U$21=$U$20,$U$20=$U$18,$U$18=$U$14,$U$22=$U$14),60,IF(AND($Q$63=3,$U$21=$U$20,$U$20=$U$18,$U$18=$U$14,$U$22=$U$14),40,""))))</f>
        <v/>
      </c>
      <c r="AD14" s="324" t="str">
        <f>IF(AC14="","",IF(AND($Q$63=1,$U$21=$U$20,$U$20=$U$18,$U$18=$U$14,$U$22=$U$14,$U$38=$U$22),120,IF(AND($Q$63=2,$U$21=$U$20,$U$20=$U$18,$U$18=$U$14,$U$22=$U$14,$U$38=$U$22),60,IF(AND($Q$63=3,$U$21=$U$20,$U$20=$U$18,$U$18=$U$14,$U$22=$U$14,$U$38=$U$22),40,""))))</f>
        <v/>
      </c>
      <c r="AE14" s="325">
        <f t="shared" si="1"/>
        <v>0</v>
      </c>
      <c r="AF14" s="262"/>
      <c r="AG14" s="313"/>
      <c r="AH14" s="313"/>
      <c r="AI14" s="313"/>
      <c r="AJ14" s="313"/>
    </row>
    <row r="15" spans="1:36" s="309" customFormat="1" ht="9.6" customHeight="1" x14ac:dyDescent="0.2">
      <c r="A15" s="314">
        <v>5</v>
      </c>
      <c r="B15" s="326" t="str">
        <f>IF($D15="","",VLOOKUP($D15,'[1]m glavni turnir žrebna lista'!$A$7:$R$38,17))</f>
        <v/>
      </c>
      <c r="C15" s="326" t="str">
        <f>IF($D15="","",VLOOKUP($D15,'[1]m glavni turnir žrebna lista'!$A$7:$R$38,2))</f>
        <v/>
      </c>
      <c r="D15" s="300"/>
      <c r="E15" s="327" t="str">
        <f>UPPER(IF($D15="","",VLOOKUP($D15,'[1]m glavni turnir žrebna lista'!$A$7:$R$38,3)))</f>
        <v/>
      </c>
      <c r="F15" s="327" t="str">
        <f>PROPER(IF($D15="","",VLOOKUP($D15,'[1]m glavni turnir žrebna lista'!$A$7:$R$38,4)))</f>
        <v/>
      </c>
      <c r="G15" s="327"/>
      <c r="H15" s="327" t="str">
        <f>IF($D15="","",VLOOKUP($D15,'[1]m glavni turnir žrebna lista'!$A$7:$R$38,5))</f>
        <v/>
      </c>
      <c r="I15" s="301" t="str">
        <f>IF($D15="","",VLOOKUP($D15,'[1]m glavni turnir žrebna lista'!$A$7:$R$38,14))</f>
        <v/>
      </c>
      <c r="J15" s="302"/>
      <c r="K15" s="303"/>
      <c r="L15" s="302"/>
      <c r="M15" s="339"/>
      <c r="N15" s="329"/>
      <c r="O15" s="343"/>
      <c r="P15" s="304"/>
      <c r="Q15" s="305"/>
      <c r="R15" s="308"/>
      <c r="T15" s="322" t="str">
        <f>'[1]glavni sodniki'!P29</f>
        <v xml:space="preserve"> </v>
      </c>
      <c r="U15" s="256" t="str">
        <f>IF($D15="","",VLOOKUP($D15,'[1]m glavni turnir žrebna lista'!$A$7:$R$38,2))</f>
        <v/>
      </c>
      <c r="V15" s="283">
        <v>9</v>
      </c>
      <c r="W15" s="283" t="str">
        <f>UPPER(IF($D23="","",VLOOKUP($D23,'[1]m glavni turnir žrebna lista'!$A$7:$R$38,3)))</f>
        <v/>
      </c>
      <c r="X15" s="283" t="str">
        <f>PROPER(IF($D23="","",VLOOKUP($D23,'[1]m glavni turnir žrebna lista'!$A$7:$R$38,4)))</f>
        <v/>
      </c>
      <c r="Y15" s="284" t="str">
        <f t="shared" si="0"/>
        <v/>
      </c>
      <c r="Z15" s="284" t="str">
        <f>IF(Y15="","",IF(AND($Q$63=1,U24=U23),30,IF(AND($Q$63=2,U24=U23),15,IF(AND($Q$63=3,U24=U23),10,""))))</f>
        <v/>
      </c>
      <c r="AA15" s="284" t="str">
        <f>IF(Z15="","",IF(AND($Q$63=1,U26=U24,U24=U23),60,IF(AND($Q$63=2,U26=U24,U24=U23),30,IF(AND($Q$63=3,U26=U24,U24=U23),20,""))))</f>
        <v/>
      </c>
      <c r="AB15" s="284" t="str">
        <f>IF(AA15="","",IF(AND($Q$63=1,U23=U24,U24=U26,U26=U30),120,IF(AND($Q$63=2,U23=U24,U24=U26,U26=U30),60,IF(AND($Q$63=3,U23=U24,U24=U26,U26=U30),40,""))))</f>
        <v/>
      </c>
      <c r="AC15" s="284" t="str">
        <f>IF(AB15="","",IF(AND($Q$63=1,$U$23=$U$24,$U$24=$U$26,$U$26=$U$30,$U$30=$U$22),120,IF(AND($Q$63=2,$U$23=$U$24,$U$24=$U$26,$U$26=$U$30,$U$30=$U$22),60,IF(AND($Q$63=3,$U$23=$U$24,$U$24=$U$26,$U$26=$U$30,$U$30=$U$22),40,""))))</f>
        <v/>
      </c>
      <c r="AD15" s="284" t="str">
        <f>IF(AC15="","",IF(AND($Q$63=1,$U$23=$U$24,$U$24=$U$26,$U$26=$U$30,$U$30=$U$22,$U$38=$U$22),120,IF(AND($Q$63=2,$U$23=$U$24,$U$24=$U$26,$U$26=$U$30,$U$30=$U$22,$U$38=$U$22),60,IF(AND($Q$63=3,$U$23=$U$24,$U$24=$U$26,$U$26=$U$30,$U$30=$U$22,$U$38=$U$22),40,""))))</f>
        <v/>
      </c>
      <c r="AE15" s="312">
        <f t="shared" si="1"/>
        <v>0</v>
      </c>
      <c r="AF15" s="262"/>
      <c r="AG15" s="313"/>
      <c r="AH15" s="313"/>
      <c r="AI15" s="313"/>
      <c r="AJ15" s="313"/>
    </row>
    <row r="16" spans="1:36" s="309" customFormat="1" ht="9.6" customHeight="1" thickBot="1" x14ac:dyDescent="0.25">
      <c r="A16" s="314"/>
      <c r="B16" s="315"/>
      <c r="C16" s="315"/>
      <c r="D16" s="331"/>
      <c r="E16" s="316"/>
      <c r="F16" s="316"/>
      <c r="G16" s="317"/>
      <c r="H16" s="318" t="s">
        <v>28</v>
      </c>
      <c r="I16" s="319"/>
      <c r="J16" s="327"/>
      <c r="K16" s="321">
        <f>IF(OR(I16="a",I16="as"),I15,IF(OR(I16="b",I16="bs"),I17,))</f>
        <v>0</v>
      </c>
      <c r="L16" s="302"/>
      <c r="M16" s="339"/>
      <c r="N16" s="304"/>
      <c r="O16" s="343"/>
      <c r="P16" s="304"/>
      <c r="Q16" s="305"/>
      <c r="R16" s="308"/>
      <c r="T16" s="344" t="str">
        <f>'[1]glavni sodniki'!P30</f>
        <v>Brez sodnika</v>
      </c>
      <c r="U16" s="256" t="str">
        <f>IF(OR(I16="a",I16="as"),C15,IF(OR(I16="b",I16="bs"),C17,""))</f>
        <v/>
      </c>
      <c r="V16" s="283">
        <v>10</v>
      </c>
      <c r="W16" s="337" t="str">
        <f>UPPER(IF($D25="","",VLOOKUP($D25,'[1]m glavni turnir žrebna lista'!$A$7:$R$38,3)))</f>
        <v/>
      </c>
      <c r="X16" s="337" t="str">
        <f>PROPER(IF($D25="","",VLOOKUP($D25,'[1]m glavni turnir žrebna lista'!$A$7:$R$38,4)))</f>
        <v/>
      </c>
      <c r="Y16" s="324" t="str">
        <f t="shared" si="0"/>
        <v/>
      </c>
      <c r="Z16" s="324" t="str">
        <f>IF(Y16="","",IF(AND($Q$63=1,U25=U24),30,IF(AND($Q$63=2,U25=U24),15,IF(AND($Q$63=3,U25=U24),10,""))))</f>
        <v/>
      </c>
      <c r="AA16" s="324" t="str">
        <f>IF(Z16="","",IF(AND($Q$63=1,U26=U25,U25=U24),60,IF(AND($Q$63=2,U26=U25,U25=U24),30,IF(AND($Q$63=3,U26=U25,U25=U24),20,""))))</f>
        <v/>
      </c>
      <c r="AB16" s="324" t="str">
        <f>IF(AA16="","",IF(AND($Q$63=1,U24=U25,U25=U26,U26=U30),120,IF(AND($Q$63=2,U24=U25,U25=U26,U26=U30),60,IF(AND($Q$63=3,U24=U25,U25=U26,U26=U30),40,""))))</f>
        <v/>
      </c>
      <c r="AC16" s="324" t="str">
        <f>IF(AB16="","",IF(AND($Q$63=1,$U$25=$U$24,$U$24=$U$26,$U$26=$U$30,$U$30=$U$22),120,IF(AND($Q$63=2,$U$25=$U$24,$U$24=$U$26,$U$26=$U$30,$U$30=$U$22),60,IF(AND($Q$63=3,$U$25=$U$24,$U$24=$U$26,$U$26=$U$30,$U$30=$U$22),40,""))))</f>
        <v/>
      </c>
      <c r="AD16" s="324" t="str">
        <f>IF(AC16="","",IF(AND($Q$63=1,$U$25=$U$24,$U$24=$U$26,$U$26=$U$30,$U$30=$U$22,$U$38=$U$22),120,IF(AND($Q$63=2,$U$25=$U$24,$U$24=$U$26,$U$26=$U$30,$U$30=$U$22,$U$38=$U$22),60,IF(AND($Q$63=3,$U$25=$U$24,$U$24=$U$26,$U$26=$U$30,$U$30=$U$22,$U$38=$U$22),40,""))))</f>
        <v/>
      </c>
      <c r="AE16" s="325">
        <f t="shared" si="1"/>
        <v>0</v>
      </c>
      <c r="AF16" s="262"/>
      <c r="AG16" s="313"/>
      <c r="AH16" s="313"/>
      <c r="AI16" s="313"/>
      <c r="AJ16" s="313"/>
    </row>
    <row r="17" spans="1:36" s="309" customFormat="1" ht="9.6" customHeight="1" x14ac:dyDescent="0.2">
      <c r="A17" s="314">
        <v>6</v>
      </c>
      <c r="B17" s="326" t="str">
        <f>IF($D17="","",VLOOKUP($D17,'[1]m glavni turnir žrebna lista'!$A$7:$R$38,17))</f>
        <v/>
      </c>
      <c r="C17" s="326" t="str">
        <f>IF($D17="","",VLOOKUP($D17,'[1]m glavni turnir žrebna lista'!$A$7:$R$38,2))</f>
        <v/>
      </c>
      <c r="D17" s="300"/>
      <c r="E17" s="327" t="str">
        <f>UPPER(IF($D17="","",VLOOKUP($D17,'[1]m glavni turnir žrebna lista'!$A$7:$R$38,3)))</f>
        <v/>
      </c>
      <c r="F17" s="327" t="str">
        <f>PROPER(IF($D17="","",VLOOKUP($D17,'[1]m glavni turnir žrebna lista'!$A$7:$R$38,4)))</f>
        <v/>
      </c>
      <c r="G17" s="327"/>
      <c r="H17" s="327" t="str">
        <f>IF($D17="","",VLOOKUP($D17,'[1]m glavni turnir žrebna lista'!$A$7:$R$38,5))</f>
        <v/>
      </c>
      <c r="I17" s="328" t="str">
        <f>IF($D17="","",VLOOKUP($D17,'[1]m glavni turnir žrebna lista'!$A$7:$R$38,14))</f>
        <v/>
      </c>
      <c r="J17" s="329"/>
      <c r="K17" s="330"/>
      <c r="L17" s="302"/>
      <c r="M17" s="339"/>
      <c r="N17" s="304"/>
      <c r="O17" s="343"/>
      <c r="P17" s="304"/>
      <c r="Q17" s="305"/>
      <c r="R17" s="308"/>
      <c r="U17" s="256" t="str">
        <f>IF($D17="","",VLOOKUP($D17,'[1]m glavni turnir žrebna lista'!$A$7:$R$38,2))</f>
        <v/>
      </c>
      <c r="V17" s="283">
        <v>11</v>
      </c>
      <c r="W17" s="283" t="str">
        <f>UPPER(IF($D27="","",VLOOKUP($D27,'[1]m glavni turnir žrebna lista'!$A$7:$R$38,3)))</f>
        <v/>
      </c>
      <c r="X17" s="283" t="str">
        <f>PROPER(IF($D27="","",VLOOKUP($D27,'[1]m glavni turnir žrebna lista'!$A$7:$R$38,4)))</f>
        <v/>
      </c>
      <c r="Y17" s="284" t="str">
        <f t="shared" si="0"/>
        <v/>
      </c>
      <c r="Z17" s="284" t="str">
        <f>IF(Y17="","",IF(AND($Q$63=1,U28=U27),30,IF(AND($Q$63=2,U28=U27),15,IF(AND($Q$63=3,U28=U27),10,""))))</f>
        <v/>
      </c>
      <c r="AA17" s="284" t="str">
        <f>IF(Z17="","",IF(AND($Q$63=1,U27=U26,U26=U28),60,IF(AND($Q$63=2,U27=U26,U26=U28),30,IF(AND($Q$63=3,U27=U26,U26=U28),20,""))))</f>
        <v/>
      </c>
      <c r="AB17" s="284" t="str">
        <f>IF(AA17="","",IF(AND($Q$63=1,U28=U27,U26=U27,U28=U30),120,IF(AND($Q$63=2,U28=U27,U26=U27,U28=U30),60,IF(AND($Q$63=3,U28=U26,U26=U27,U28=U30),40,""))))</f>
        <v/>
      </c>
      <c r="AC17" s="284" t="str">
        <f>IF(AB17="","",IF(AND($Q$63=1,$U$27=$U$28,$U$28=$U$26,$U$26=$U$30,$U$30=$U$22),120,IF(AND($Q$63=2,$U$27=$U$28,$U$28=$U$26,$U$26=$U$30,$U$30=$U$22),60,IF(AND($Q$63=3,$U$27=$U$28,$U$28=$U$26,$U$26=$U$30,$U$30=$U$22),40,""))))</f>
        <v/>
      </c>
      <c r="AD17" s="284" t="str">
        <f>IF(AC17="","",IF(AND($Q$63=1,$U$27=$U$28,$U$28=$U$26,$U$26=$U$30,$U$30=$U$22,$U$38=$U$22),120,IF(AND($Q$63=2,$U$27=$U$28,$U$28=$U$26,$U$26=$U$30,$U$30=$U$22,$U$38=$U$22),60,IF(AND($Q$63=3,$U$27=$U$28,$U$28=$U$26,$U$26=$U$30,$U$30=$U$22,$U$38=$U$22),40,""))))</f>
        <v/>
      </c>
      <c r="AE17" s="312">
        <f t="shared" si="1"/>
        <v>0</v>
      </c>
      <c r="AF17" s="262"/>
      <c r="AG17" s="313"/>
      <c r="AH17" s="313"/>
      <c r="AI17" s="313"/>
      <c r="AJ17" s="313"/>
    </row>
    <row r="18" spans="1:36" s="309" customFormat="1" ht="9.6" customHeight="1" x14ac:dyDescent="0.2">
      <c r="A18" s="314"/>
      <c r="B18" s="315"/>
      <c r="C18" s="315"/>
      <c r="D18" s="331"/>
      <c r="E18" s="316"/>
      <c r="F18" s="316"/>
      <c r="G18" s="317"/>
      <c r="H18" s="302"/>
      <c r="I18" s="332"/>
      <c r="J18" s="318" t="s">
        <v>28</v>
      </c>
      <c r="K18" s="333"/>
      <c r="L18" s="320" t="str">
        <f>UPPER(IF(OR(K18="a",K18="as"),J16,IF(OR(K18="b",K18="bs"),J20,)))</f>
        <v/>
      </c>
      <c r="M18" s="345">
        <f>IF(OR(K18="a",K18="as"),K16,IF(OR(K18="b",K18="bs"),K20,))</f>
        <v>0</v>
      </c>
      <c r="N18" s="304"/>
      <c r="O18" s="343"/>
      <c r="P18" s="304"/>
      <c r="Q18" s="305"/>
      <c r="R18" s="308"/>
      <c r="U18" s="256" t="str">
        <f>IF(OR(K18="a",K18="as"),U16,IF(OR(K18="b",K18="bs"),U20,""))</f>
        <v/>
      </c>
      <c r="V18" s="283">
        <v>12</v>
      </c>
      <c r="W18" s="337" t="str">
        <f>UPPER(IF($D29="","",VLOOKUP($D29,'[1]m glavni turnir žrebna lista'!$A$7:$R$38,3)))</f>
        <v/>
      </c>
      <c r="X18" s="337" t="str">
        <f>PROPER(IF($D29="","",VLOOKUP($D29,'[1]m glavni turnir žrebna lista'!$A$7:$R$38,4)))</f>
        <v/>
      </c>
      <c r="Y18" s="324" t="str">
        <f t="shared" si="0"/>
        <v/>
      </c>
      <c r="Z18" s="324" t="str">
        <f>IF(Y18="","",IF(AND($Q$63=1,U29=U28),30,IF(AND($Q$63=2,U29=U28),15,IF(AND($Q$63=3,U29=U28),10,""))))</f>
        <v/>
      </c>
      <c r="AA18" s="324" t="str">
        <f>IF(Z18="","",IF(AND($Q$63=1,U28=U26,U28=U29),60,IF(AND($Q$63=2,U28=U26,U26=U29),30,IF(AND($Q$63=3,U28=U26,U26=U29),20,""))))</f>
        <v/>
      </c>
      <c r="AB18" s="324" t="str">
        <f>IF(AA18="","",IF(AND($Q$63=1,U29=U28,U26=U28,U29=U30),120,IF(AND($Q$63=2,U29=U28,U26=U28,U29=U30),60,IF(AND($Q$63=3,U29=U26,U26=U28,U29=U30),40,""))))</f>
        <v/>
      </c>
      <c r="AC18" s="324" t="str">
        <f>IF(AB18="","",IF(AND($Q$63=1,$U$29=$U$28,$U$28=$U$26,$U$26=$U$30,$U$30=$U$22),120,IF(AND($Q$63=2,$U$29=$U$28,$U$28=$U$26,$U$26=$U$30,$U$30=$U$22),60,IF(AND($Q$63=3,$U$29=$U$28,$U$28=$U$26,$U$26=$U$30,$U$30=$U$22),40,""))))</f>
        <v/>
      </c>
      <c r="AD18" s="324" t="str">
        <f>IF(AC18="","",IF(AND($Q$63=1,$U$29=$U$28,$U$28=$U$26,$U$26=$U$30,$U$30=$U$22,$U$38=$U$22),120,IF(AND($Q$63=2,$U$29=$U$28,$U$28=$U$26,$U$26=$U$30,$U$30=$U$22,$U$38=$U$22),60,IF(AND($Q$63=3,$U$29=$U$28,$U$28=$U$26,$U$26=$U$30,$U$30=$U$22,$U$38=$U$22),40,""))))</f>
        <v/>
      </c>
      <c r="AE18" s="325">
        <f t="shared" si="1"/>
        <v>0</v>
      </c>
      <c r="AF18" s="262"/>
      <c r="AG18" s="313"/>
      <c r="AH18" s="313"/>
      <c r="AI18" s="313"/>
      <c r="AJ18" s="313"/>
    </row>
    <row r="19" spans="1:36" s="309" customFormat="1" ht="9.6" customHeight="1" x14ac:dyDescent="0.2">
      <c r="A19" s="314">
        <v>7</v>
      </c>
      <c r="B19" s="326" t="str">
        <f>IF($D19="","",VLOOKUP($D19,'[1]m glavni turnir žrebna lista'!$A$7:$R$38,17))</f>
        <v/>
      </c>
      <c r="C19" s="326" t="str">
        <f>IF($D19="","",VLOOKUP($D19,'[1]m glavni turnir žrebna lista'!$A$7:$R$38,2))</f>
        <v/>
      </c>
      <c r="D19" s="300"/>
      <c r="E19" s="327" t="str">
        <f>UPPER(IF($D19="","",VLOOKUP($D19,'[1]m glavni turnir žrebna lista'!$A$7:$R$38,3)))</f>
        <v/>
      </c>
      <c r="F19" s="327" t="str">
        <f>PROPER(IF($D19="","",VLOOKUP($D19,'[1]m glavni turnir žrebna lista'!$A$7:$R$38,4)))</f>
        <v/>
      </c>
      <c r="G19" s="327"/>
      <c r="H19" s="327" t="str">
        <f>IF($D19="","",VLOOKUP($D19,'[1]m glavni turnir žrebna lista'!$A$7:$R$38,5))</f>
        <v/>
      </c>
      <c r="I19" s="301" t="str">
        <f>IF($D19="","",VLOOKUP($D19,'[1]m glavni turnir žrebna lista'!$A$7:$R$38,14))</f>
        <v/>
      </c>
      <c r="J19" s="302"/>
      <c r="K19" s="338"/>
      <c r="L19" s="329"/>
      <c r="M19" s="336"/>
      <c r="N19" s="304"/>
      <c r="O19" s="343"/>
      <c r="P19" s="304"/>
      <c r="Q19" s="305"/>
      <c r="R19" s="308"/>
      <c r="U19" s="256" t="str">
        <f>IF($D19="","",VLOOKUP($D19,'[1]m glavni turnir žrebna lista'!$A$7:$R$38,2))</f>
        <v/>
      </c>
      <c r="V19" s="283">
        <v>13</v>
      </c>
      <c r="W19" s="283" t="str">
        <f>UPPER(IF($D31="","",VLOOKUP($D31,'[1]m glavni turnir žrebna lista'!$A$7:$R$38,3)))</f>
        <v/>
      </c>
      <c r="X19" s="283" t="str">
        <f>PROPER(IF($D31="","",VLOOKUP($D31,'[1]m glavni turnir žrebna lista'!$A$7:$R$38,4)))</f>
        <v/>
      </c>
      <c r="Y19" s="284" t="str">
        <f t="shared" si="0"/>
        <v/>
      </c>
      <c r="Z19" s="284" t="str">
        <f>IF(Y19="","",IF(AND($Q$63=1,U32=U31),30,IF(AND($Q$63=2,U32=U31),15,IF(AND($Q$63=3,U32=U31),10,""))))</f>
        <v/>
      </c>
      <c r="AA19" s="284" t="str">
        <f>IF(Z19="","",IF(AND($Q$63=1,U34=U32,U32=U31),60,IF(AND($Q$63=2,U34=U32,U32=U31),30,IF(AND($Q$63=3,U34=U32,U32=U31),20,""))))</f>
        <v/>
      </c>
      <c r="AB19" s="284" t="str">
        <f>IF(AA19="","",IF(AND($Q$63=1,U31=U32,U32=U34,U30=U34),120,IF(AND($Q$63=2,U31=U32,U32=U34,U30=U34),60,IF(AND($Q$63=3,U31=U32,U32=U34,U30=U34),40,""))))</f>
        <v/>
      </c>
      <c r="AC19" s="284" t="str">
        <f>IF(AB19="","",IF(AND($Q$63=1,$U$31=$U$32,$U$32=$U$34,$U$34=$U$30,$U$30=$U$22),120,IF(AND($Q$63=2,$U$31=$U$32,$U$32=$U$34,$U$34=$U$30,$U$30=$U$22),60,IF(AND($Q$63=3,$U$31=$U$32,$U$32=$U$34,$U$34=$U$30,$U$30=$U$22),40,""))))</f>
        <v/>
      </c>
      <c r="AD19" s="284" t="str">
        <f>IF(AC19="","",IF(AND($Q$63=1,$U$31=$U$32,$U$32=$U$34,$U$34=$U$30,$U$30=$U$22,$U$38=$U$22),120,IF(AND($Q$63=2,$U$31=$U$32,$U$32=$U$34,$U$34=$U$30,$U$30=$U$22,$U$38=$U$22),60,IF(AND($Q$63=3,$U$31=$U$32,$U$32=$U$34,$U$34=$U$30,$U$30=$U$22,$U$38=$U$22),40,""))))</f>
        <v/>
      </c>
      <c r="AE19" s="312">
        <f t="shared" si="1"/>
        <v>0</v>
      </c>
      <c r="AF19" s="262"/>
      <c r="AG19" s="313"/>
      <c r="AH19" s="313"/>
      <c r="AI19" s="313"/>
      <c r="AJ19" s="313"/>
    </row>
    <row r="20" spans="1:36" s="309" customFormat="1" ht="9.6" customHeight="1" x14ac:dyDescent="0.2">
      <c r="A20" s="314"/>
      <c r="B20" s="315"/>
      <c r="C20" s="315"/>
      <c r="D20" s="315"/>
      <c r="E20" s="316"/>
      <c r="F20" s="316"/>
      <c r="G20" s="317"/>
      <c r="H20" s="318" t="s">
        <v>28</v>
      </c>
      <c r="I20" s="319"/>
      <c r="J20" s="320"/>
      <c r="K20" s="346">
        <f>IF(OR(I20="a",I20="as"),I19,IF(OR(I20="b",I20="bs"),I21,))</f>
        <v>0</v>
      </c>
      <c r="L20" s="302"/>
      <c r="M20" s="336"/>
      <c r="N20" s="304"/>
      <c r="O20" s="343"/>
      <c r="P20" s="304"/>
      <c r="Q20" s="305"/>
      <c r="R20" s="308"/>
      <c r="U20" s="256" t="str">
        <f>IF(OR(I20="a",I20="as"),C19,IF(OR(I20="b",I20="bs"),C21,""))</f>
        <v/>
      </c>
      <c r="V20" s="283">
        <v>14</v>
      </c>
      <c r="W20" s="337" t="str">
        <f>UPPER(IF($D33="","",VLOOKUP($D33,'[1]m glavni turnir žrebna lista'!$A$7:$R$38,3)))</f>
        <v/>
      </c>
      <c r="X20" s="337" t="str">
        <f>PROPER(IF($D33="","",VLOOKUP($D33,'[1]m glavni turnir žrebna lista'!$A$7:$R$38,4)))</f>
        <v/>
      </c>
      <c r="Y20" s="324" t="str">
        <f t="shared" si="0"/>
        <v/>
      </c>
      <c r="Z20" s="324" t="str">
        <f>IF(Y20="","",IF(AND($Q$63=1,U33=U32),30,IF(AND($Q$63=2,U33=U32),15,IF(AND($Q$63=3,U33=U32),10,""))))</f>
        <v/>
      </c>
      <c r="AA20" s="324" t="str">
        <f>IF(Z20="","",IF(AND($Q$63=1,U34=U33,U33=U32),60,IF(AND($Q$63=2,U34=U33,U33=U32),30,IF(AND($Q$63=3,U34=U33,U33=U32),20,""))))</f>
        <v/>
      </c>
      <c r="AB20" s="324" t="str">
        <f>IF(AA20="","",IF(AND($Q$63=1,U32=U33,U33=U30,U30=U34),120,IF(AND($Q$63=2,U32=U33,U33=U30,U30=U34),60,IF(AND($Q$63=3,U32=U33,U33=U30,U30=U34),40,""))))</f>
        <v/>
      </c>
      <c r="AC20" s="324" t="str">
        <f>IF(AB20="","",IF(AND($Q$63=1,$U$33=$U$32,$U$32=$U$34,$U$34=$U$30,$U$30=$U$22),120,IF(AND($Q$63=2,$U$33=$U$32,$U$32=$U$34,$U$34=$U$30,$U$30=$U$22),60,IF(AND($Q$63=3,$U$33=$U$32,$U$32=$U$34,$U$34=$U$30,$U$30=$U$22),40,""))))</f>
        <v/>
      </c>
      <c r="AD20" s="324" t="str">
        <f>IF(AC20="","",IF(AND($Q$63=1,$U$33=$U$32,$U$32=$U$34,$U$34=$U$30,$U$30=$U$22,$U$38=$U$22),120,IF(AND($Q$63=2,$U$33=$U$32,$U$32=$U$34,$U$34=$U$30,$U$30=$U$22,$U$38=$U$22),60,IF(AND($Q$63=3,$U$33=$U$32,$U$32=$U$34,$U$34=$U$30,$U$30=$U$22,$U$38=$U$22),40,""))))</f>
        <v/>
      </c>
      <c r="AE20" s="325">
        <f t="shared" si="1"/>
        <v>0</v>
      </c>
      <c r="AF20" s="262"/>
      <c r="AG20" s="313"/>
      <c r="AH20" s="313"/>
      <c r="AI20" s="313"/>
      <c r="AJ20" s="313"/>
    </row>
    <row r="21" spans="1:36" s="309" customFormat="1" ht="9.6" customHeight="1" x14ac:dyDescent="0.2">
      <c r="A21" s="298">
        <v>8</v>
      </c>
      <c r="B21" s="299" t="str">
        <f>IF($D21="","",VLOOKUP($D21,'[1]m glavni turnir žrebna lista'!$A$7:$R$38,17))</f>
        <v/>
      </c>
      <c r="C21" s="299" t="str">
        <f>IF($D21="","",VLOOKUP($D21,'[1]m glavni turnir žrebna lista'!$A$7:$R$38,2))</f>
        <v/>
      </c>
      <c r="D21" s="300"/>
      <c r="E21" s="299" t="str">
        <f>UPPER(IF($D21="","",VLOOKUP($D21,'[1]m glavni turnir žrebna lista'!$A$7:$R$38,3)))</f>
        <v/>
      </c>
      <c r="F21" s="299" t="str">
        <f>PROPER(IF($D21="","",VLOOKUP($D21,'[1]m glavni turnir žrebna lista'!$A$7:$R$38,4)))</f>
        <v/>
      </c>
      <c r="G21" s="299"/>
      <c r="H21" s="299" t="str">
        <f>IF($D21="","",VLOOKUP($D21,'[1]m glavni turnir žrebna lista'!$A$7:$R$38,5))</f>
        <v/>
      </c>
      <c r="I21" s="328" t="str">
        <f>IF($D21="","",VLOOKUP($D21,'[1]m glavni turnir žrebna lista'!$A$7:$R$38,14))</f>
        <v/>
      </c>
      <c r="J21" s="329"/>
      <c r="K21" s="303"/>
      <c r="L21" s="302"/>
      <c r="M21" s="336"/>
      <c r="N21" s="304"/>
      <c r="O21" s="343"/>
      <c r="P21" s="304"/>
      <c r="Q21" s="305"/>
      <c r="R21" s="308"/>
      <c r="U21" s="256" t="str">
        <f>IF($D21="","",VLOOKUP($D21,'[1]m glavni turnir žrebna lista'!$A$7:$R$38,2))</f>
        <v/>
      </c>
      <c r="V21" s="283">
        <v>15</v>
      </c>
      <c r="W21" s="283" t="str">
        <f>UPPER(IF($D35="","",VLOOKUP($D35,'[1]m glavni turnir žrebna lista'!$A$7:$R$38,3)))</f>
        <v/>
      </c>
      <c r="X21" s="283" t="str">
        <f>PROPER(IF($D35="","",VLOOKUP($D35,'[1]m glavni turnir žrebna lista'!$A$7:$R$38,4)))</f>
        <v/>
      </c>
      <c r="Y21" s="284" t="str">
        <f t="shared" si="0"/>
        <v/>
      </c>
      <c r="Z21" s="284" t="str">
        <f>IF(Y21="","",IF(AND($Q$63=1,U36=U35),30,IF(AND($Q$63=2,U36=U35),15,IF(AND($Q$63=3,U36=U35),10,""))))</f>
        <v/>
      </c>
      <c r="AA21" s="284" t="str">
        <f>IF(Z21="","",IF(AND($Q$63=1,U35=U34,U34=U36),60,IF(AND($Q$63=2,U35=U34,U34=U36),30,IF(AND($Q$63=3,U35=U34,U34=U36),20,""))))</f>
        <v/>
      </c>
      <c r="AB21" s="284" t="str">
        <f>IF(AA21="","",IF(AND($Q$63=1,U30=U34,U34=U35,U35=U36),120,IF(AND($Q$63=2,U30=U34,U34=U35,U35=U36),60,IF(AND($Q$63=3,U30=U34,U34=U35,U35=U36),40,""))))</f>
        <v/>
      </c>
      <c r="AC21" s="284" t="str">
        <f>IF(AB21="","",IF(AND($Q$63=1,$U$35=$U$36,$U$36=$U$34,$U$34=$U$30,$U$30=$U$22),120,IF(AND($Q$63=2,$U$35=$U$36,$U$36=$U$34,$U$34=$U$30,$U$30=$U$22),60,IF(AND($Q$63=3,$U$35=$U$36,$U$36=$U$34,$U$34=$U$30,$U$30=$U$22),40,""))))</f>
        <v/>
      </c>
      <c r="AD21" s="284" t="str">
        <f>IF(AC21="","",IF(AND($Q$63=1,$U$35=$U$36,$U$36=$U$34,$U$34=$U$30,$U$30=$U$22,$U$38=$U$22),120,IF(AND($Q$63=2,$U$35=$U$36,$U$36=$U$34,$U$34=$U$30,$U$30=$U$22,$U$38=$U$22),60,IF(AND($Q$63=3,$U$35=$U$36,$U$36=$U$34,$U$34=$U$30,$U$30=$U$22,$U$38=$U$22),40,""))))</f>
        <v/>
      </c>
      <c r="AE21" s="312">
        <f t="shared" si="1"/>
        <v>0</v>
      </c>
      <c r="AF21" s="262"/>
      <c r="AG21" s="313"/>
      <c r="AH21" s="313"/>
      <c r="AI21" s="313"/>
      <c r="AJ21" s="313"/>
    </row>
    <row r="22" spans="1:36" s="309" customFormat="1" ht="9.6" customHeight="1" x14ac:dyDescent="0.2">
      <c r="A22" s="314"/>
      <c r="B22" s="315"/>
      <c r="C22" s="315"/>
      <c r="D22" s="315"/>
      <c r="E22" s="342"/>
      <c r="F22" s="342"/>
      <c r="G22" s="347"/>
      <c r="H22" s="342"/>
      <c r="I22" s="332"/>
      <c r="J22" s="302"/>
      <c r="K22" s="303"/>
      <c r="L22" s="302"/>
      <c r="M22" s="336"/>
      <c r="N22" s="318" t="s">
        <v>28</v>
      </c>
      <c r="O22" s="333"/>
      <c r="P22" s="320" t="s">
        <v>96</v>
      </c>
      <c r="Q22" s="348">
        <f>IF(OR(O22="a",O22="as"),O14,IF(OR(O22="b",O22="bs"),O30,))</f>
        <v>0</v>
      </c>
      <c r="R22" s="308"/>
      <c r="U22" s="256" t="str">
        <f>IF(OR(O22="a",O22="as"),$U$14,IF(OR(O22="b",O22="bs"),U30,""))</f>
        <v/>
      </c>
      <c r="V22" s="283">
        <v>16</v>
      </c>
      <c r="W22" s="337" t="str">
        <f>UPPER(IF($D37="","",VLOOKUP($D37,'[1]m glavni turnir žrebna lista'!$A$7:$R$38,3)))</f>
        <v/>
      </c>
      <c r="X22" s="337" t="str">
        <f>PROPER(IF($D37="","",VLOOKUP($D37,'[1]m glavni turnir žrebna lista'!$A$7:$R$38,4)))</f>
        <v/>
      </c>
      <c r="Y22" s="324" t="str">
        <f t="shared" si="0"/>
        <v/>
      </c>
      <c r="Z22" s="324" t="str">
        <f>IF(Y22="","",IF(AND($Q$63=1,U37=U36),30,IF(AND($Q$63=2,U37=U36),15,IF(AND($Q$63=3,U37=U36),10,""))))</f>
        <v/>
      </c>
      <c r="AA22" s="324" t="str">
        <f>IF(Z22="","",IF(AND($Q$63=1,U36=U34,U34=U37),60,IF(AND($Q$63=2,U36=U34,U34=U37),30,IF(AND($Q$63=3,U36=U34,U34=U37),20,""))))</f>
        <v/>
      </c>
      <c r="AB22" s="324" t="str">
        <f>IF(AA22="","",IF(AND($Q$63=1,U30=U34,U34=U36,U36=U37),120,IF(AND($Q$63=2,U30=U34,U34=U36,U36=U37),60,IF(AND($Q$63=3,U30=U34,U34=U36,U36=U37),40,""))))</f>
        <v/>
      </c>
      <c r="AC22" s="324" t="str">
        <f>IF(AB22="","",IF(AND($Q$63=1,$U$37=$U$36,$U$36=$U$34,$U$34=$U$30,$U$30=$U$22),120,IF(AND($Q$63=2,$U$37=$U$36,$U$36=$U$34,$U$34=$U$30,$U$30=$U$22),60,IF(AND($Q$63=3,$U$37=$U$36,$U$36=$U$34,$U$34=$U$30,$U$30=$U$22),40,""))))</f>
        <v/>
      </c>
      <c r="AD22" s="324" t="str">
        <f>IF(AC22="","",IF(AND($Q$63=1,$U$37=$U$36,$U$36=$U$34,$U$34=$U$30,$U$30=$U$22,$U$38=$U$22),120,IF(AND($Q$63=2,$U$37=$U$36,$U$36=$U$34,$U$34=$U$30,$U$30=$U$22,$U$38=$U$22),60,IF(AND($Q$63=3,$U$37=$U$36,$U$36=$U$34,$U$34=$U$30,$U$30=$U$22,$U$38=$U$22),40,""))))</f>
        <v/>
      </c>
      <c r="AE22" s="325">
        <f t="shared" si="1"/>
        <v>0</v>
      </c>
      <c r="AF22" s="262"/>
      <c r="AG22" s="313"/>
      <c r="AH22" s="313"/>
      <c r="AI22" s="313"/>
      <c r="AJ22" s="313"/>
    </row>
    <row r="23" spans="1:36" s="309" customFormat="1" ht="9.6" customHeight="1" x14ac:dyDescent="0.2">
      <c r="A23" s="298">
        <v>9</v>
      </c>
      <c r="B23" s="299" t="str">
        <f>IF($D23="","",VLOOKUP($D23,'[1]m glavni turnir žrebna lista'!$A$7:$R$38,17))</f>
        <v/>
      </c>
      <c r="C23" s="299" t="str">
        <f>IF($D23="","",VLOOKUP($D23,'[1]m glavni turnir žrebna lista'!$A$7:$R$38,2))</f>
        <v/>
      </c>
      <c r="D23" s="300"/>
      <c r="E23" s="299" t="str">
        <f>UPPER(IF($D23="","",VLOOKUP($D23,'[1]m glavni turnir žrebna lista'!$A$7:$R$38,3)))</f>
        <v/>
      </c>
      <c r="F23" s="299" t="str">
        <f>PROPER(IF($D23="","",VLOOKUP($D23,'[1]m glavni turnir žrebna lista'!$A$7:$R$38,4)))</f>
        <v/>
      </c>
      <c r="G23" s="299"/>
      <c r="H23" s="299" t="str">
        <f>IF($D23="","",VLOOKUP($D23,'[1]m glavni turnir žrebna lista'!$A$7:$R$38,5))</f>
        <v/>
      </c>
      <c r="I23" s="301" t="str">
        <f>IF($D23="","",VLOOKUP($D23,'[1]m glavni turnir žrebna lista'!$A$7:$R$38,14))</f>
        <v/>
      </c>
      <c r="J23" s="302"/>
      <c r="K23" s="303"/>
      <c r="L23" s="302"/>
      <c r="M23" s="336"/>
      <c r="N23" s="304"/>
      <c r="O23" s="343"/>
      <c r="P23" s="329"/>
      <c r="Q23" s="343"/>
      <c r="R23" s="308"/>
      <c r="U23" s="256" t="str">
        <f>IF($D23="","",VLOOKUP($D23,'[1]m glavni turnir žrebna lista'!$A$7:$R$38,2))</f>
        <v/>
      </c>
      <c r="V23" s="283">
        <v>17</v>
      </c>
      <c r="W23" s="283" t="str">
        <f>UPPER(IF($D39="","",VLOOKUP($D39,'[1]m glavni turnir žrebna lista'!$A$7:$R$38,3)))</f>
        <v/>
      </c>
      <c r="X23" s="283" t="str">
        <f>PROPER(IF($D39="","",VLOOKUP($D39,'[1]m glavni turnir žrebna lista'!$A$7:$R$38,4)))</f>
        <v/>
      </c>
      <c r="Y23" s="284" t="str">
        <f t="shared" si="0"/>
        <v/>
      </c>
      <c r="Z23" s="284" t="str">
        <f>IF(Y23="","",IF(AND($Q$63=1,U40=U39),30,IF(AND($Q$63=2,U40=U39),15,IF(AND($Q$63=3,U40=U39),10,""))))</f>
        <v/>
      </c>
      <c r="AA23" s="284" t="str">
        <f>IF(Z23="","",IF(AND($Q$63=1,U39=U40,U40=U42),60,IF(AND($Q$63=2,U39=U40,U40=U42),30,IF(AND($Q$63=3,U39=U40,U40=U42),20,""))))</f>
        <v/>
      </c>
      <c r="AB23" s="284" t="str">
        <f>IF(AA23="","",IF(AND($Q$63=1,U46=U42,U42=U40,U40=U39),120,IF(AND($Q$63=2,U46=U42,U42=U40,U40=U39),60,IF(AND($Q$63=3,U46=U42,U42=U40,U40=U39),40,""))))</f>
        <v/>
      </c>
      <c r="AC23" s="284" t="str">
        <f>IF(AB23="","",IF(AND($Q$63=1,$U$39=$U$40,$U$40=$U$42,$U$42=$U$46,$U$46=$U$54),120,IF(AND($Q$63=2,$U$39=$U$40,$U$40=$U$42,$U$42=$U$46,$U$46=$U$54),60,IF(AND($Q$63=3,$U$39=$U$40,$U$40=$U$42,$U$42=$U$46,$U$46=$U$54),40,""))))</f>
        <v/>
      </c>
      <c r="AD23" s="284" t="str">
        <f>IF(AC23="","",IF(AND($Q$63=1,$U$39=$U$40,$U$40=$U$42,$U$42=$U$46,$U$46=$U$54,$U$38=$U$54),120,IF(AND($Q$63=2,$U$39=$U$40,$U$40=$U$42,$U$42=$U$46,$U$46=$U$54,$U$38=$U$54),60,IF(AND($Q$63=3,$U$39=$U$40,$U$40=$U$42,$U$42=$U$46,$U$46=$U$54,$U$38=$U$54),40,""))))</f>
        <v/>
      </c>
      <c r="AE23" s="312">
        <f t="shared" si="1"/>
        <v>0</v>
      </c>
      <c r="AF23" s="262"/>
      <c r="AG23" s="313"/>
      <c r="AH23" s="313"/>
      <c r="AI23" s="313"/>
      <c r="AJ23" s="313"/>
    </row>
    <row r="24" spans="1:36" s="309" customFormat="1" ht="9.6" customHeight="1" x14ac:dyDescent="0.2">
      <c r="A24" s="314"/>
      <c r="B24" s="315"/>
      <c r="C24" s="315"/>
      <c r="D24" s="315"/>
      <c r="E24" s="316"/>
      <c r="F24" s="316"/>
      <c r="G24" s="317"/>
      <c r="H24" s="318" t="s">
        <v>28</v>
      </c>
      <c r="I24" s="319"/>
      <c r="J24" s="320" t="str">
        <f>UPPER(IF(OR(I24="a",I24="as"),E23,IF(OR(I24="b",I24="bs"),E25,)))</f>
        <v/>
      </c>
      <c r="K24" s="321">
        <f>IF(OR(I24="a",I24="as"),I23,IF(OR(I24="b",I24="bs"),I25,))</f>
        <v>0</v>
      </c>
      <c r="L24" s="302"/>
      <c r="M24" s="336"/>
      <c r="N24" s="304"/>
      <c r="O24" s="343"/>
      <c r="P24" s="304"/>
      <c r="Q24" s="343"/>
      <c r="R24" s="308"/>
      <c r="U24" s="256" t="str">
        <f>IF(OR(I24="a",I24="as"),C23,IF(OR(I24="b",I24="bs"),C25,""))</f>
        <v/>
      </c>
      <c r="V24" s="283">
        <v>18</v>
      </c>
      <c r="W24" s="337" t="str">
        <f>UPPER(IF($D41="","",VLOOKUP($D41,'[1]m glavni turnir žrebna lista'!$A$7:$R$38,3)))</f>
        <v/>
      </c>
      <c r="X24" s="337" t="str">
        <f>PROPER(IF($D41="","",VLOOKUP($D41,'[1]m glavni turnir žrebna lista'!$A$7:$R$38,4)))</f>
        <v/>
      </c>
      <c r="Y24" s="324" t="str">
        <f t="shared" si="0"/>
        <v/>
      </c>
      <c r="Z24" s="324" t="str">
        <f>IF(Y24="","",IF(AND($Q$63=1,U41=U40),30,IF(AND($Q$63=2,U41=U40),15,IF(AND($Q$63=3,U41=U40),10,""))))</f>
        <v/>
      </c>
      <c r="AA24" s="324" t="str">
        <f>IF(Z24="","",IF(AND($Q$63=1,U40=U41,U41=U42),60,IF(AND($Q$63=2,U40=U41,U41=U42),30,IF(AND($Q$63=3,U40=U41,U41=U42),20,""))))</f>
        <v/>
      </c>
      <c r="AB24" s="324" t="str">
        <f>IF(AA24="","",IF(AND($Q$63=1,U46=U42,U42=U40,U40=U41),120,IF(AND($Q$63=2,U46=U42,U42=U40,U40=U41),60,IF(AND($Q$63=3,U46=U42,U42=U40,U41=U40),40,""))))</f>
        <v/>
      </c>
      <c r="AC24" s="324" t="str">
        <f>IF(AB24="","",IF(AND($Q$63=1,$U$41=$U$40,$U$40=$U$42,$U$42=$U$46,$U$46=$U$54),120,IF(AND($Q$63=2,$U$41=$U$40,$U$40=$U$42,$U$42=$U$46,$U$46=$U$54),60,IF(AND($Q$63=3,$U$41=$U$40,$U$40=$U$42,$U$42=$U$46,$U$46=$U$54),40,""))))</f>
        <v/>
      </c>
      <c r="AD24" s="324" t="str">
        <f>IF(AC24="","",IF(AND($Q$63=1,$U$41=$U$40,$U$40=$U$42,$U$42=$U$46,$U$46=$U$54,$U$38=$U$54),120,IF(AND($Q$63=2,$U$41=$U$40,$U$40=$U$42,$U$42=$U$46,$U$46=$U$54,$U$38=$U$54),60,IF(AND($Q$63=3,$U$41=$U$40,$U$40=$U$42,$U$42=$U$46,$U$46=$U$54,$U$38=$U$54),40,""))))</f>
        <v/>
      </c>
      <c r="AE24" s="325">
        <f t="shared" si="1"/>
        <v>0</v>
      </c>
      <c r="AF24" s="262"/>
      <c r="AG24" s="313"/>
      <c r="AH24" s="313"/>
      <c r="AI24" s="313"/>
      <c r="AJ24" s="313"/>
    </row>
    <row r="25" spans="1:36" s="309" customFormat="1" ht="9.6" customHeight="1" x14ac:dyDescent="0.2">
      <c r="A25" s="314">
        <v>10</v>
      </c>
      <c r="B25" s="326" t="str">
        <f>IF($D25="","",VLOOKUP($D25,'[1]m glavni turnir žrebna lista'!$A$7:$R$38,17))</f>
        <v/>
      </c>
      <c r="C25" s="326" t="str">
        <f>IF($D25="","",VLOOKUP($D25,'[1]m glavni turnir žrebna lista'!$A$7:$R$38,2))</f>
        <v/>
      </c>
      <c r="D25" s="300"/>
      <c r="E25" s="327" t="str">
        <f>UPPER(IF($D25="","",VLOOKUP($D25,'[1]m glavni turnir žrebna lista'!$A$7:$R$38,3)))</f>
        <v/>
      </c>
      <c r="F25" s="327" t="str">
        <f>PROPER(IF($D25="","",VLOOKUP($D25,'[1]m glavni turnir žrebna lista'!$A$7:$R$38,4)))</f>
        <v/>
      </c>
      <c r="G25" s="327"/>
      <c r="H25" s="327" t="str">
        <f>IF($D25="","",VLOOKUP($D25,'[1]m glavni turnir žrebna lista'!$A$7:$R$38,5))</f>
        <v/>
      </c>
      <c r="I25" s="328" t="str">
        <f>IF($D25="","",VLOOKUP($D25,'[1]m glavni turnir žrebna lista'!$A$7:$R$38,14))</f>
        <v/>
      </c>
      <c r="J25" s="329"/>
      <c r="K25" s="330"/>
      <c r="L25" s="302"/>
      <c r="M25" s="336"/>
      <c r="N25" s="304"/>
      <c r="O25" s="343"/>
      <c r="P25" s="304"/>
      <c r="Q25" s="343"/>
      <c r="R25" s="308"/>
      <c r="U25" s="256" t="str">
        <f>IF($D25="","",VLOOKUP($D25,'[1]m glavni turnir žrebna lista'!$A$7:$R$38,2))</f>
        <v/>
      </c>
      <c r="V25" s="283">
        <v>19</v>
      </c>
      <c r="W25" s="283" t="str">
        <f>UPPER(IF($D43="","",VLOOKUP($D43,'[1]m glavni turnir žrebna lista'!$A$7:$R$38,3)))</f>
        <v/>
      </c>
      <c r="X25" s="283" t="str">
        <f>PROPER(IF($D43="","",VLOOKUP($D43,'[1]m glavni turnir žrebna lista'!$A$7:$R$38,4)))</f>
        <v/>
      </c>
      <c r="Y25" s="284" t="str">
        <f t="shared" si="0"/>
        <v/>
      </c>
      <c r="Z25" s="284" t="str">
        <f>IF(Y25="","",IF(AND($Q$63=1,U44=U43),30,IF(AND($Q$63=2,U44=U43),15,IF(AND($Q$63=3,U44=U43),10,""))))</f>
        <v/>
      </c>
      <c r="AA25" s="284" t="str">
        <f>IF(Z25="","",IF(AND($Q$63=1,U44=U42,U44=U43),60,IF(AND($Q$63=2,U42=U44,U44=U43),30,IF(AND($Q$63=3,U42=U44,U44=U43),20,""))))</f>
        <v/>
      </c>
      <c r="AB25" s="284" t="str">
        <f>IF(AA25="","",IF(AND($Q$63=1,U46=U42,U42=U44,U44=U43),120,IF(AND($Q$63=2,U46=U42,U42=U44,U44=U43),60,IF(AND($Q$63=3,U46=U42,U42=U44,U44=U43),40,""))))</f>
        <v/>
      </c>
      <c r="AC25" s="284" t="str">
        <f>IF(AB25="","",IF(AND($Q$63=1,$U$43=$U$44,$U$44=$U$42,$U$42=$U$46,$U$46=$U$54),120,IF(AND($Q$63=2,$U$43=$U$44,$U$44=$U$42,$U$42=$U$46,$U$46=$U$54),60,IF(AND($Q$63=3,$U$43=$U$44,$U$44=$U$42,$U$42=$U$46,$U$46=$U$54),40,""))))</f>
        <v/>
      </c>
      <c r="AD25" s="284" t="str">
        <f>IF(AC25="","",IF(AND($Q$63=1,$U$43=$U$44,$U$44=$U$42,$U$42=$U$46,$U$46=$U$54,$U$38=$U$54),120,IF(AND($Q$63=2,$U$43=$U$44,$U$44=$U$42,$U$42=$U$46,$U$46=$U$54,$U$38=$U$54),60,IF(AND($Q$63=3,$U$43=$U$44,$U$44=$U$42,$U$42=$U$46,$U$46=$U$54,$U$38=$U$54),40,""))))</f>
        <v/>
      </c>
      <c r="AE25" s="312">
        <f t="shared" si="1"/>
        <v>0</v>
      </c>
      <c r="AF25" s="262"/>
      <c r="AG25" s="313"/>
      <c r="AH25" s="313"/>
      <c r="AI25" s="313"/>
      <c r="AJ25" s="313"/>
    </row>
    <row r="26" spans="1:36" s="309" customFormat="1" ht="9.6" customHeight="1" x14ac:dyDescent="0.2">
      <c r="A26" s="314"/>
      <c r="B26" s="315"/>
      <c r="C26" s="315"/>
      <c r="D26" s="331"/>
      <c r="E26" s="316"/>
      <c r="F26" s="316"/>
      <c r="G26" s="317"/>
      <c r="H26" s="316"/>
      <c r="I26" s="332"/>
      <c r="J26" s="318" t="s">
        <v>28</v>
      </c>
      <c r="K26" s="333"/>
      <c r="L26" s="320"/>
      <c r="M26" s="334">
        <f>IF(OR(K26="a",K26="as"),K24,IF(OR(K26="b",K26="bs"),K28,))</f>
        <v>0</v>
      </c>
      <c r="N26" s="304"/>
      <c r="O26" s="343"/>
      <c r="P26" s="304"/>
      <c r="Q26" s="343"/>
      <c r="R26" s="308"/>
      <c r="U26" s="256" t="str">
        <f>IF(OR(K26="a",K26="as"),U24,IF(OR(K26="b",K26="bs"),U28,""))</f>
        <v/>
      </c>
      <c r="V26" s="283">
        <v>20</v>
      </c>
      <c r="W26" s="337" t="str">
        <f>UPPER(IF($D45="","",VLOOKUP($D45,'[1]m glavni turnir žrebna lista'!$A$7:$R$38,3)))</f>
        <v/>
      </c>
      <c r="X26" s="337" t="str">
        <f>PROPER(IF($D45="","",VLOOKUP($D45,'[1]m glavni turnir žrebna lista'!$A$7:$R$38,4)))</f>
        <v/>
      </c>
      <c r="Y26" s="324" t="str">
        <f t="shared" si="0"/>
        <v/>
      </c>
      <c r="Z26" s="324" t="str">
        <f>IF(Y26="","",IF(AND($Q$63=1,U45=U44),30,IF(AND($Q$63=2,U45=U44),15,IF(AND($Q$63=3,U45=U44),10,""))))</f>
        <v/>
      </c>
      <c r="AA26" s="324" t="str">
        <f>IF(Z26="","",IF(AND($Q$63=1,U45=U42,U45=U44),60,IF(AND($Q$63=2,U42=U45,U45=U44),30,IF(AND($Q$63=3,U42=U45,U45=U44),20,""))))</f>
        <v/>
      </c>
      <c r="AB26" s="324" t="str">
        <f>IF(AA26="","",IF(AND($Q$63=1,U46=U42,U42=U44,U45=U44),120,IF(AND($Q$63=2,U46=U42,U42=U44,U45=U44),60,IF(AND($Q$63=3,U46=U42,U42=U44,U45=U44),40,""))))</f>
        <v/>
      </c>
      <c r="AC26" s="324" t="str">
        <f>IF(AB26="","",IF(AND($Q$63=1,$U$45=$U$44,$U$44=$U$42,$U$42=$U$46,$U$46=$U$54),120,IF(AND($Q$63=2,$U$45=$U$44,$U$44=$U$42,$U$42=$U$46,$U$46=$U$54),60,IF(AND($Q$63=3,$U$45=$U$44,$U$44=$U$42,$U$42=$U$46,$U$46=$U$54),40,""))))</f>
        <v/>
      </c>
      <c r="AD26" s="324" t="str">
        <f>IF(AC26="","",IF(AND($Q$63=1,$U$45=$U$44,$U$44=$U$42,$U$42=$U$46,$U$46=$U$54,$U$38=$U$54),120,IF(AND($Q$63=2,$U$45=$U$44,$U$44=$U$42,$U$42=$U$46,$U$46=$U$54,$U$38=$U$54),60,IF(AND($Q$63=3,$U$45=$U$44,$U$44=$U$42,$U$42=$U$46,$U$46=$U$54,$U$38=$U$54),40,""))))</f>
        <v/>
      </c>
      <c r="AE26" s="325">
        <f t="shared" si="1"/>
        <v>0</v>
      </c>
      <c r="AF26" s="262"/>
      <c r="AG26" s="313"/>
      <c r="AH26" s="313"/>
      <c r="AI26" s="313"/>
      <c r="AJ26" s="313"/>
    </row>
    <row r="27" spans="1:36" s="309" customFormat="1" ht="9.6" customHeight="1" x14ac:dyDescent="0.2">
      <c r="A27" s="314">
        <v>11</v>
      </c>
      <c r="B27" s="326" t="str">
        <f>IF($D27="","",VLOOKUP($D27,'[1]m glavni turnir žrebna lista'!$A$7:$R$38,17))</f>
        <v/>
      </c>
      <c r="C27" s="326" t="str">
        <f>IF($D27="","",VLOOKUP($D27,'[1]m glavni turnir žrebna lista'!$A$7:$R$38,2))</f>
        <v/>
      </c>
      <c r="D27" s="300"/>
      <c r="E27" s="327" t="str">
        <f>UPPER(IF($D27="","",VLOOKUP($D27,'[1]m glavni turnir žrebna lista'!$A$7:$R$38,3)))</f>
        <v/>
      </c>
      <c r="F27" s="327" t="str">
        <f>PROPER(IF($D27="","",VLOOKUP($D27,'[1]m glavni turnir žrebna lista'!$A$7:$R$38,4)))</f>
        <v/>
      </c>
      <c r="G27" s="327"/>
      <c r="H27" s="327" t="str">
        <f>IF($D27="","",VLOOKUP($D27,'[1]m glavni turnir žrebna lista'!$A$7:$R$38,5))</f>
        <v/>
      </c>
      <c r="I27" s="301" t="str">
        <f>IF($D27="","",VLOOKUP($D27,'[1]m glavni turnir žrebna lista'!$A$7:$R$38,14))</f>
        <v/>
      </c>
      <c r="J27" s="302"/>
      <c r="K27" s="338"/>
      <c r="L27" s="329"/>
      <c r="M27" s="339"/>
      <c r="N27" s="304"/>
      <c r="O27" s="343"/>
      <c r="P27" s="304"/>
      <c r="Q27" s="343"/>
      <c r="R27" s="308"/>
      <c r="U27" s="256" t="str">
        <f>IF($D27="","",VLOOKUP($D27,'[1]m glavni turnir žrebna lista'!$A$7:$R$38,2))</f>
        <v/>
      </c>
      <c r="V27" s="283">
        <v>21</v>
      </c>
      <c r="W27" s="283" t="str">
        <f>UPPER(IF($D47="","",VLOOKUP($D47,'[1]m glavni turnir žrebna lista'!$A$7:$R$38,3)))</f>
        <v/>
      </c>
      <c r="X27" s="283" t="str">
        <f>PROPER(IF($D47="","",VLOOKUP($D47,'[1]m glavni turnir žrebna lista'!$A$7:$R$38,4)))</f>
        <v/>
      </c>
      <c r="Y27" s="284" t="str">
        <f t="shared" si="0"/>
        <v/>
      </c>
      <c r="Z27" s="284" t="str">
        <f>IF(Y27="","",IF(AND($Q$63=1,U48=U47),30,IF(AND($Q$63=2,U48=U47),15,IF(AND($Q$63=3,U48=U47),10,""))))</f>
        <v/>
      </c>
      <c r="AA27" s="284" t="str">
        <f>IF(Z27="","",IF(AND($Q$63=1,U50=U48,U48=U47),60,IF(AND($Q$63=2,U50=U48,U48=U47),30,IF(AND($Q$63=3,U50=U48,U48=U47),20,""))))</f>
        <v/>
      </c>
      <c r="AB27" s="284" t="str">
        <f>IF(AA27="","",IF(AND($Q$63=1,U46=U50,U50=U48,U48=U47),120,IF(AND($Q$63=2,U46=U50,U50=U48,U48=U47),60,IF(AND($Q$63=3,U46=U50,U50=U48,U48=U47),40,""))))</f>
        <v/>
      </c>
      <c r="AC27" s="284" t="str">
        <f>IF(AB27="","",IF(AND($Q$63=1,$U$47=$U$48,$U$48=$U$50,$U$50=$U$46,$U$46=$U$54),120,IF(AND($Q$63=2,$U$47=$U$48,$U$48=$U$50,$U$50=$U$46,$U$46=$U$54),60,IF(AND($Q$63=3,$U$47=$U$48,$U$48=$U$50,$U$50=$U$46,$U$46=$U$54),40,""))))</f>
        <v/>
      </c>
      <c r="AD27" s="284" t="str">
        <f>IF(AC27="","",IF(AND($Q$63=1,$U$47=$U$48,$U$48=$U$50,$U$50=$U$46,$U$46=$U$54,$U$38=$U$54),120,IF(AND($Q$63=2,$U$47=$U$48,$U$48=$U$50,$U$50=$U$46,$U$46=$U$54,$U$38=$U$54),60,IF(AND($Q$63=3,$U$47=$U$48,$U$48=$U$50,$U$50=$U$46,$U$46=$U$54,$U$38=$U$54),40,""))))</f>
        <v/>
      </c>
      <c r="AE27" s="312">
        <f t="shared" si="1"/>
        <v>0</v>
      </c>
      <c r="AF27" s="262"/>
      <c r="AG27" s="313"/>
      <c r="AH27" s="313"/>
      <c r="AI27" s="313"/>
      <c r="AJ27" s="313"/>
    </row>
    <row r="28" spans="1:36" s="309" customFormat="1" ht="9.6" customHeight="1" x14ac:dyDescent="0.2">
      <c r="A28" s="349"/>
      <c r="B28" s="315"/>
      <c r="C28" s="315"/>
      <c r="D28" s="331"/>
      <c r="E28" s="316"/>
      <c r="F28" s="316"/>
      <c r="G28" s="317"/>
      <c r="H28" s="318" t="s">
        <v>28</v>
      </c>
      <c r="I28" s="319"/>
      <c r="J28" s="320" t="str">
        <f>UPPER(IF(OR(I28="a",I28="as"),E27,IF(OR(I28="b",I28="bs"),E29,)))</f>
        <v/>
      </c>
      <c r="K28" s="340">
        <f>IF(OR(I28="a",I28="as"),I27,IF(OR(I28="b",I28="bs"),I29,))</f>
        <v>0</v>
      </c>
      <c r="L28" s="302"/>
      <c r="M28" s="339"/>
      <c r="N28" s="304"/>
      <c r="O28" s="343"/>
      <c r="P28" s="304"/>
      <c r="Q28" s="343"/>
      <c r="R28" s="308"/>
      <c r="U28" s="256" t="str">
        <f>IF(OR(I28="a",I28="as"),C27,IF(OR(I28="b",I28="bs"),C29,""))</f>
        <v/>
      </c>
      <c r="V28" s="283">
        <v>22</v>
      </c>
      <c r="W28" s="337" t="str">
        <f>UPPER(IF($D49="","",VLOOKUP($D49,'[1]m glavni turnir žrebna lista'!$A$7:$R$38,3)))</f>
        <v/>
      </c>
      <c r="X28" s="337" t="str">
        <f>PROPER(IF($D49="","",VLOOKUP($D49,'[1]m glavni turnir žrebna lista'!$A$7:$R$38,4)))</f>
        <v/>
      </c>
      <c r="Y28" s="324" t="str">
        <f t="shared" si="0"/>
        <v/>
      </c>
      <c r="Z28" s="324" t="str">
        <f>IF(Y28="","",IF(AND($Q$63=1,U49=U48),30,IF(AND($Q$63=2,U49=U48),15,IF(AND($Q$63=3,U49=U48),10,""))))</f>
        <v/>
      </c>
      <c r="AA28" s="324" t="str">
        <f>IF(Z28="","",IF(AND($Q$63=1,U50=U49,U49=U48),60,IF(AND($Q$63=2,U50=U49,U49=U48),30,IF(AND($Q$63=3,U50=U49,U49=U48),20,""))))</f>
        <v/>
      </c>
      <c r="AB28" s="324" t="str">
        <f>IF(AA28="","",IF(AND($Q$63=1,U46=U50,U50=U48,U49=U48),120,IF(AND($Q$63=2,U46=U50,U50=U48,U48=U49),60,IF(AND($Q$63=3,U46=U50,U50=U48,U49=U48),40,""))))</f>
        <v/>
      </c>
      <c r="AC28" s="324" t="str">
        <f>IF(AB28="","",IF(AND($Q$63=1,$U$49=$U$48,$U$48=$U$50,$U$50=$U$46,$U$46=$U$54),120,IF(AND($Q$63=2,$U$49=$U$48,$U$48=$U$50,$U$50=$U$46,$U$46=$U$54),60,IF(AND($Q$63=3,$U$49=$U$48,$U$48=$U$50,$U$50=$U$46,$U$46=$U$54),40,""))))</f>
        <v/>
      </c>
      <c r="AD28" s="324" t="str">
        <f>IF(AC28="","",IF(AND($Q$63=1,$U$49=$U$48,$U$48=$U$50,$U$50=$U$46,$U$46=$U$54,$U$38=$U$54),120,IF(AND($Q$63=2,$U$49=$U$48,$U$48=$U$50,$U$50=$U$46,$U$46=$U$54,$U$38=$U$54),60,IF(AND($Q$63=3,$U$49=$U$48,$U$48=$U$50,$U$50=$U$46,$U$46=$U$54,$U$38=$U$54),40,""))))</f>
        <v/>
      </c>
      <c r="AE28" s="325">
        <f t="shared" si="1"/>
        <v>0</v>
      </c>
      <c r="AF28" s="262"/>
      <c r="AG28" s="313"/>
      <c r="AH28" s="313"/>
      <c r="AI28" s="313"/>
      <c r="AJ28" s="313"/>
    </row>
    <row r="29" spans="1:36" s="309" customFormat="1" ht="9.6" customHeight="1" x14ac:dyDescent="0.2">
      <c r="A29" s="314">
        <v>12</v>
      </c>
      <c r="B29" s="326" t="str">
        <f>IF($D29="","",VLOOKUP($D29,'[1]m glavni turnir žrebna lista'!$A$7:$R$38,17))</f>
        <v/>
      </c>
      <c r="C29" s="326" t="str">
        <f>IF($D29="","",VLOOKUP($D29,'[1]m glavni turnir žrebna lista'!$A$7:$R$38,2))</f>
        <v/>
      </c>
      <c r="D29" s="300"/>
      <c r="E29" s="327" t="str">
        <f>UPPER(IF($D29="","",VLOOKUP($D29,'[1]m glavni turnir žrebna lista'!$A$7:$R$38,3)))</f>
        <v/>
      </c>
      <c r="F29" s="327" t="str">
        <f>PROPER(IF($D29="","",VLOOKUP($D29,'[1]m glavni turnir žrebna lista'!$A$7:$R$38,4)))</f>
        <v/>
      </c>
      <c r="G29" s="327"/>
      <c r="H29" s="327" t="str">
        <f>IF($D29="","",VLOOKUP($D29,'[1]m glavni turnir žrebna lista'!$A$7:$R$38,5))</f>
        <v/>
      </c>
      <c r="I29" s="328" t="str">
        <f>IF($D29="","",VLOOKUP($D29,'[1]m glavni turnir žrebna lista'!$A$7:$R$38,14))</f>
        <v/>
      </c>
      <c r="J29" s="329"/>
      <c r="K29" s="303">
        <f>IF(OR(I29="a",I29="as"),I28,IF(OR(I29="b",I29="bs"),I30,))</f>
        <v>0</v>
      </c>
      <c r="L29" s="302"/>
      <c r="M29" s="339"/>
      <c r="N29" s="304"/>
      <c r="O29" s="343"/>
      <c r="P29" s="304"/>
      <c r="Q29" s="343"/>
      <c r="R29" s="308"/>
      <c r="U29" s="256" t="str">
        <f>IF($D29="","",VLOOKUP($D29,'[1]m glavni turnir žrebna lista'!$A$7:$R$38,2))</f>
        <v/>
      </c>
      <c r="V29" s="283">
        <v>23</v>
      </c>
      <c r="W29" s="283" t="str">
        <f>UPPER(IF($D51="","",VLOOKUP($D51,'[1]m glavni turnir žrebna lista'!$A$7:$R$38,3)))</f>
        <v/>
      </c>
      <c r="X29" s="283" t="str">
        <f>PROPER(IF($D51="","",VLOOKUP($D51,'[1]m glavni turnir žrebna lista'!$A$7:$R$38,4)))</f>
        <v/>
      </c>
      <c r="Y29" s="284" t="str">
        <f t="shared" si="0"/>
        <v/>
      </c>
      <c r="Z29" s="284" t="str">
        <f>IF(Y29="","",IF(AND($Q$63=1,U52=U51),30,IF(AND($Q$63=2,U52=U51),15,IF(AND($Q$63=3,U52=U51),10,""))))</f>
        <v/>
      </c>
      <c r="AA29" s="284" t="str">
        <f>IF(Z29="","",IF(AND($Q$63=1,U51=U50,U50=U52),60,IF(AND($Q$63=2,U51=U50,U50=U52),30,IF(AND($Q$63=3,U51=U50,U50=U52),20,""))))</f>
        <v/>
      </c>
      <c r="AB29" s="284" t="str">
        <f>IF(AA29="","",IF(AND($Q$63=1,U46=U50,U50=U52,U52=U51),120,IF(AND($Q$63=2,U46=U50,U50=U52,U52=U51),60,IF(AND($Q$63=3,U46=U50,U50=U52,U52=U51),40,""))))</f>
        <v/>
      </c>
      <c r="AC29" s="284" t="str">
        <f>IF(AB29="","",IF(AND($Q$63=1,$U$51=$U$52,$U$52=$U$50,$U$50=$U$46,$U$46=$U$54),120,IF(AND($Q$63=2,$U$51=$U$52,$U$52=$U$50,$U$50=$U$46,$U$46=$U$54),60,IF(AND($Q$63=3,$U$51=$U$52,$U$52=$U$50,$U$50=$U$46,$U$46=$U$54),40,""))))</f>
        <v/>
      </c>
      <c r="AD29" s="284" t="str">
        <f>IF(AC29="","",IF(AND($Q$63=1,$U$51=$U$52,$U$52=$U$50,$U$50=$U$46,$U$46=$U$54,$U$38=$U$54),120,IF(AND($Q$63=2,$U$51=$U$52,$U$52=$U$50,$U$50=$U$46,$U$46=$U$54,$U$38=$U$54),60,IF(AND($Q$63=3,$U$51=$U$52,$U$52=$U$50,$U$50=$U$46,$U$46=$U$54,$U$38=$U$54),40,""))))</f>
        <v/>
      </c>
      <c r="AE29" s="312">
        <f t="shared" si="1"/>
        <v>0</v>
      </c>
      <c r="AF29" s="262"/>
      <c r="AG29" s="313"/>
      <c r="AH29" s="313"/>
      <c r="AI29" s="313"/>
      <c r="AJ29" s="313"/>
    </row>
    <row r="30" spans="1:36" s="309" customFormat="1" ht="9.6" customHeight="1" x14ac:dyDescent="0.2">
      <c r="A30" s="314"/>
      <c r="B30" s="315"/>
      <c r="C30" s="315"/>
      <c r="D30" s="331"/>
      <c r="E30" s="302"/>
      <c r="F30" s="302"/>
      <c r="G30" s="341"/>
      <c r="H30" s="342"/>
      <c r="I30" s="332"/>
      <c r="J30" s="302"/>
      <c r="K30" s="303"/>
      <c r="L30" s="318" t="s">
        <v>28</v>
      </c>
      <c r="M30" s="333"/>
      <c r="N30" s="320" t="str">
        <f>UPPER(IF(OR(M30="a",M30="as"),L26,IF(OR(M30="b",M30="bs"),L34,)))</f>
        <v/>
      </c>
      <c r="O30" s="350">
        <f>IF(OR(M30="a",M30="as"),M26,IF(OR(M30="b",M30="bs"),M34,))</f>
        <v>0</v>
      </c>
      <c r="P30" s="304"/>
      <c r="Q30" s="343"/>
      <c r="R30" s="308"/>
      <c r="U30" s="256" t="str">
        <f>IF(OR(M30="a",M30="as"),U26,IF(OR(M30="b",M30="bs"),U34,""))</f>
        <v/>
      </c>
      <c r="V30" s="283">
        <v>24</v>
      </c>
      <c r="W30" s="337" t="str">
        <f>UPPER(IF($D53="","",VLOOKUP($D53,'[1]m glavni turnir žrebna lista'!$A$7:$R$38,3)))</f>
        <v/>
      </c>
      <c r="X30" s="337" t="str">
        <f>PROPER(IF($D53="","",VLOOKUP($D53,'[1]m glavni turnir žrebna lista'!$A$7:$R$38,4)))</f>
        <v/>
      </c>
      <c r="Y30" s="324" t="str">
        <f t="shared" si="0"/>
        <v/>
      </c>
      <c r="Z30" s="324" t="str">
        <f>IF(Y30="","",IF(AND($Q$63=1,U53=U52),30,IF(AND($Q$63=2,U53=U52),15,IF(AND($Q$63=3,U53=U52),10,""))))</f>
        <v/>
      </c>
      <c r="AA30" s="324" t="str">
        <f>IF(Z30="","",IF(AND($Q$63=1,U52=U50,U52=U53),60,IF(AND($Q$63=2,U52=U50,U52=U53),30,IF(AND($Q$63=3,U52=U50,U52=U53),20,""))))</f>
        <v/>
      </c>
      <c r="AB30" s="324" t="str">
        <f>IF(AA30="","",IF(AND($Q$63=1,U46=U50,U50=U52,U53=U52),120,IF(AND($Q$63=2,U46=U50,U50=U52,U53=U52),60,IF(AND($Q$63=3,U46=U50,U50=U52,U53=U52),40,""))))</f>
        <v/>
      </c>
      <c r="AC30" s="324" t="str">
        <f>IF(AB30="","",IF(AND($Q$63=1,$U$53=$U$52,$U$52=$U$50,$U$50=$U$46,$U$46=$U$54),120,IF(AND($Q$63=2,$U$53=$U$52,$U$52=$U$50,$U$50=$U$46,$U$46=$U$54),60,IF(AND($Q$63=3,$U$53=$U$52,$U$52=$U$50,$U$50=$U$46,$U$46=$U$54),40,""))))</f>
        <v/>
      </c>
      <c r="AD30" s="324" t="str">
        <f>IF(AC30="","",IF(AND($Q$63=1,$U$53=$U$52,$U$52=$U$50,$U$50=$U$46,$U$46=$U$54,$U$38=$U$54),120,IF(AND($Q$63=2,$U$53=$U$52,$U$52=$U$50,$U$50=$U$46,$U$46=$U$54,$U$38=$U$54),60,IF(AND($Q$63=3,$U$53=$U$52,$U$52=$U$50,$U$50=$U$46,$U$46=$U$54,$U$38=$U$54),40,""))))</f>
        <v/>
      </c>
      <c r="AE30" s="325">
        <f t="shared" si="1"/>
        <v>0</v>
      </c>
      <c r="AF30" s="262"/>
      <c r="AG30" s="313"/>
      <c r="AH30" s="313"/>
      <c r="AI30" s="313"/>
      <c r="AJ30" s="313"/>
    </row>
    <row r="31" spans="1:36" s="309" customFormat="1" ht="9.6" customHeight="1" x14ac:dyDescent="0.2">
      <c r="A31" s="314">
        <v>13</v>
      </c>
      <c r="B31" s="326" t="str">
        <f>IF($D31="","",VLOOKUP($D31,'[1]m glavni turnir žrebna lista'!$A$7:$R$38,17))</f>
        <v/>
      </c>
      <c r="C31" s="326" t="str">
        <f>IF($D31="","",VLOOKUP($D31,'[1]m glavni turnir žrebna lista'!$A$7:$R$38,2))</f>
        <v/>
      </c>
      <c r="D31" s="300"/>
      <c r="E31" s="327" t="str">
        <f>UPPER(IF($D31="","",VLOOKUP($D31,'[1]m glavni turnir žrebna lista'!$A$7:$R$38,3)))</f>
        <v/>
      </c>
      <c r="F31" s="327" t="str">
        <f>PROPER(IF($D31="","",VLOOKUP($D31,'[1]m glavni turnir žrebna lista'!$A$7:$R$38,4)))</f>
        <v/>
      </c>
      <c r="G31" s="327"/>
      <c r="H31" s="327" t="str">
        <f>IF($D31="","",VLOOKUP($D31,'[1]m glavni turnir žrebna lista'!$A$7:$R$38,5))</f>
        <v/>
      </c>
      <c r="I31" s="301" t="str">
        <f>IF($D31="","",VLOOKUP($D31,'[1]m glavni turnir žrebna lista'!$A$7:$R$38,14))</f>
        <v/>
      </c>
      <c r="J31" s="302"/>
      <c r="K31" s="303"/>
      <c r="L31" s="302"/>
      <c r="M31" s="339"/>
      <c r="N31" s="329"/>
      <c r="O31" s="305"/>
      <c r="P31" s="304"/>
      <c r="Q31" s="343"/>
      <c r="R31" s="308"/>
      <c r="U31" s="256" t="str">
        <f>IF($D31="","",VLOOKUP($D31,'[1]m glavni turnir žrebna lista'!$A$7:$R$38,2))</f>
        <v/>
      </c>
      <c r="V31" s="283">
        <v>25</v>
      </c>
      <c r="W31" s="283" t="str">
        <f>UPPER(IF($D55="","",VLOOKUP($D55,'[1]m glavni turnir žrebna lista'!$A$7:$R$38,3)))</f>
        <v/>
      </c>
      <c r="X31" s="283" t="str">
        <f>PROPER(IF($D55="","",VLOOKUP($D55,'[1]m glavni turnir žrebna lista'!$A$7:$R$38,4)))</f>
        <v/>
      </c>
      <c r="Y31" s="284" t="str">
        <f t="shared" si="0"/>
        <v/>
      </c>
      <c r="Z31" s="284" t="str">
        <f>IF(Y31="","",IF(AND($Q$63=1,U56=U55),30,IF(AND($Q$63=2,U56=U55),15,IF(AND($Q$63=3,U56=U55),10,""))))</f>
        <v/>
      </c>
      <c r="AA31" s="284" t="str">
        <f>IF(Z31="","",IF(AND($Q$63=1,U55=U56,U56=U58),60,IF(AND($Q$63=2,U55=U56,U56=U58),30,IF(AND($Q$63=3,U55=U56,U56=U58),20,""))))</f>
        <v/>
      </c>
      <c r="AB31" s="284" t="str">
        <f>IF(AA31="","",IF(AND($Q$63=1,U62=U58,U58=U56,U56=U55),120,IF(AND($Q$63=2,U62=U58,U58=U56,U56=U55),60,IF(AND($Q$63=3,U62=U58,U58=U56,U56=U55),40,""))))</f>
        <v/>
      </c>
      <c r="AC31" s="284" t="str">
        <f>IF(AB31="","",IF(AND($Q$63=1,$U$55=$U$56,$U$56=$U$58,$U$58=$U$62,$U$62=$U$54),120,IF(AND($Q$63=2,$U$55=$U$56,$U$56=$U$58,$U$58=$U$62,$U$62=$U$54),60,IF(AND($Q$63=3,$U$55=$U$56,$U$56=$U$58,$U$58=$U$62,$U$62=$U$54),40,""))))</f>
        <v/>
      </c>
      <c r="AD31" s="284" t="str">
        <f>IF(AC31="","",IF(AND($Q$63=1,$U$55=$U$56,$U$56=$U$58,$U$58=$U$62,$U$62=$U$54,$U$38=$U$54),120,IF(AND($Q$63=2,$U$55=$U$56,$U$56=$U$58,$U$58=$U$62,$U$62=$U$54,$U$38=$U$54),60,IF(AND($Q$63=3,$U$55=$U$56,$U$56=$U$58,$U$58=$U$62,$U$62=$U$54,$U$38=$U$54),40,""))))</f>
        <v/>
      </c>
      <c r="AE31" s="312">
        <f t="shared" si="1"/>
        <v>0</v>
      </c>
      <c r="AF31" s="262"/>
      <c r="AG31" s="313"/>
      <c r="AH31" s="313"/>
      <c r="AI31" s="313"/>
      <c r="AJ31" s="313"/>
    </row>
    <row r="32" spans="1:36" s="309" customFormat="1" ht="9.6" customHeight="1" x14ac:dyDescent="0.2">
      <c r="A32" s="314"/>
      <c r="B32" s="315"/>
      <c r="C32" s="315"/>
      <c r="D32" s="331"/>
      <c r="E32" s="316"/>
      <c r="F32" s="316"/>
      <c r="G32" s="317"/>
      <c r="H32" s="318" t="s">
        <v>28</v>
      </c>
      <c r="I32" s="319"/>
      <c r="J32" s="320" t="str">
        <f>UPPER(IF(OR(I32="a",I32="as"),E31,IF(OR(I32="b",I32="bs"),E33,)))</f>
        <v/>
      </c>
      <c r="K32" s="321">
        <f>IF(OR(I32="a",I32="as"),I31,IF(OR(I32="b",I32="bs"),I33,))</f>
        <v>0</v>
      </c>
      <c r="L32" s="302"/>
      <c r="M32" s="339"/>
      <c r="N32" s="304"/>
      <c r="O32" s="305"/>
      <c r="P32" s="304"/>
      <c r="Q32" s="343"/>
      <c r="R32" s="308"/>
      <c r="U32" s="256" t="str">
        <f>IF(OR(I32="a",I32="as"),C31,IF(OR(I32="b",I32="bs"),C33,""))</f>
        <v/>
      </c>
      <c r="V32" s="283">
        <v>26</v>
      </c>
      <c r="W32" s="337" t="str">
        <f>UPPER(IF($D57="","",VLOOKUP($D57,'[1]m glavni turnir žrebna lista'!$A$7:$R$38,3)))</f>
        <v/>
      </c>
      <c r="X32" s="337" t="str">
        <f>PROPER(IF($D57="","",VLOOKUP($D57,'[1]m glavni turnir žrebna lista'!$A$7:$R$38,4)))</f>
        <v/>
      </c>
      <c r="Y32" s="324" t="str">
        <f t="shared" si="0"/>
        <v/>
      </c>
      <c r="Z32" s="324" t="str">
        <f>IF(Y32="","",IF(AND($Q$63=1,U57=U56),30,IF(AND($Q$63=2,U57=U56),15,IF(AND($Q$63=3,U57=U56),10,""))))</f>
        <v/>
      </c>
      <c r="AA32" s="324" t="str">
        <f>IF(Z32="","",IF(AND($Q$63=1,U56=U57,U57=U58),60,IF(AND($Q$63=2,U56=U57,U57=U58),30,IF(AND($Q$63=3,U56=U57,U57=U58),20,""))))</f>
        <v/>
      </c>
      <c r="AB32" s="324" t="str">
        <f>IF(AA32="","",IF(AND($Q$63=1,U62=U58,U58=U56,U56=U57),120,IF(AND($Q$63=2,U62=U58,U58=U56,U56=U57),60,IF(AND($Q$63=3,U62=U58,U58=U56,U56=U57),40,""))))</f>
        <v/>
      </c>
      <c r="AC32" s="324" t="str">
        <f>IF(AB32="","",IF(AND($Q$63=1,$U$57=$U$56,$U$56=$U$58,$U$58=$U$62,$U$62=$U$54),120,IF(AND($Q$63=2,$U$57=$U$56,$U$56=$U$58,$U$58=$U$62,$U$62=$U$54),60,IF(AND($Q$63=3,$U$57=$U$56,$U$56=$U$58,$U$58=$U$62,$U$62=$U$54),40,""))))</f>
        <v/>
      </c>
      <c r="AD32" s="324" t="str">
        <f>IF(AC32="","",IF(AND($Q$63=1,$U$57=$U$56,$U$56=$U$58,$U$58=$U$62,$U$62=$U$54,$U$38=$U$54),120,IF(AND($Q$63=2,$U$57=$U$56,$U$56=$U$58,$U$58=$U$62,$U$62=$U$54,$U$38=$U$54),60,IF(AND($Q$63=3,$U$57=$U$56,$U$56=$U$58,$U$58=$U$62,$U$62=$U$54,$U$38=$U$54),40,""))))</f>
        <v/>
      </c>
      <c r="AE32" s="325">
        <f t="shared" si="1"/>
        <v>0</v>
      </c>
      <c r="AF32" s="262"/>
      <c r="AG32" s="313"/>
      <c r="AH32" s="313"/>
      <c r="AI32" s="313"/>
      <c r="AJ32" s="313"/>
    </row>
    <row r="33" spans="1:36" s="309" customFormat="1" ht="9.6" customHeight="1" x14ac:dyDescent="0.2">
      <c r="A33" s="314">
        <v>14</v>
      </c>
      <c r="B33" s="326" t="str">
        <f>IF($D33="","",VLOOKUP($D33,'[1]m glavni turnir žrebna lista'!$A$7:$R$38,17))</f>
        <v/>
      </c>
      <c r="C33" s="326" t="str">
        <f>IF($D33="","",VLOOKUP($D33,'[1]m glavni turnir žrebna lista'!$A$7:$R$38,2))</f>
        <v/>
      </c>
      <c r="D33" s="300"/>
      <c r="E33" s="327" t="str">
        <f>UPPER(IF($D33="","",VLOOKUP($D33,'[1]m glavni turnir žrebna lista'!$A$7:$R$38,3)))</f>
        <v/>
      </c>
      <c r="F33" s="327" t="str">
        <f>PROPER(IF($D33="","",VLOOKUP($D33,'[1]m glavni turnir žrebna lista'!$A$7:$R$38,4)))</f>
        <v/>
      </c>
      <c r="G33" s="327"/>
      <c r="H33" s="327" t="str">
        <f>IF($D33="","",VLOOKUP($D33,'[1]m glavni turnir žrebna lista'!$A$7:$R$38,5))</f>
        <v/>
      </c>
      <c r="I33" s="328" t="str">
        <f>IF($D33="","",VLOOKUP($D33,'[1]m glavni turnir žrebna lista'!$A$7:$R$38,14))</f>
        <v/>
      </c>
      <c r="J33" s="329"/>
      <c r="K33" s="330"/>
      <c r="L33" s="302"/>
      <c r="M33" s="339"/>
      <c r="N33" s="304"/>
      <c r="O33" s="305"/>
      <c r="P33" s="304"/>
      <c r="Q33" s="343"/>
      <c r="R33" s="308"/>
      <c r="U33" s="256" t="str">
        <f>IF($D33="","",VLOOKUP($D33,'[1]m glavni turnir žrebna lista'!$A$7:$R$38,2))</f>
        <v/>
      </c>
      <c r="V33" s="283">
        <v>27</v>
      </c>
      <c r="W33" s="283" t="str">
        <f>UPPER(IF($D59="","",VLOOKUP($D59,'[1]m glavni turnir žrebna lista'!$A$7:$R$38,3)))</f>
        <v/>
      </c>
      <c r="X33" s="283" t="str">
        <f>PROPER(IF($D59="","",VLOOKUP($D59,'[1]m glavni turnir žrebna lista'!$A$7:$R$38,4)))</f>
        <v/>
      </c>
      <c r="Y33" s="284" t="str">
        <f t="shared" si="0"/>
        <v/>
      </c>
      <c r="Z33" s="284" t="str">
        <f>IF(Y33="","",IF(AND($Q$63=1,U60=U59),30,IF(AND($Q$63=2,U60=U59),15,IF(AND($Q$63=3,U60=U59),10,""))))</f>
        <v/>
      </c>
      <c r="AA33" s="284" t="str">
        <f>IF(Z33="","",IF(AND($Q$63=1,U60=U58,U58=U59),60,IF(AND($Q$63=2,U60=U58,U58=U59),30,IF(AND($Q$63=3,U60=U58,U58=U59),20,""))))</f>
        <v/>
      </c>
      <c r="AB33" s="284" t="str">
        <f>IF(AA33="","",IF(AND($Q$63=1,U62=U58,U58=U60,U60=U59),120,IF(AND($Q$63=2,U62=U58,U58=U60,U60=U59),60,IF(AND($Q$63=3,U62=U58,U58=U60,U60=U59),40,""))))</f>
        <v/>
      </c>
      <c r="AC33" s="284" t="str">
        <f>IF(AB33="","",IF(AND($Q$63=1,$U$59=$U$60,$U$60=$U$58,$U$58=$U$62,$U$62=$U$54),120,IF(AND($Q$63=2,$U$59=$U$60,$U$60=$U$58,$U$58=$U$62,$U$62=$U$54),60,IF(AND($Q$63=3,$U$59=$U$60,$U$60=$U$58,$U$58=$U$62,$U$62=$U$54),40,""))))</f>
        <v/>
      </c>
      <c r="AD33" s="284" t="str">
        <f>IF(AC33="","",IF(AND($Q$63=1,$U$59=$U$60,$U$60=$U$58,$U$58=$U$62,$U$62=$U$54,$U$38=$U$54),120,IF(AND($Q$63=2,$U$59=$U$60,$U$60=$U$58,$U$58=$U$62,$U$62=$U$54,$U$38=$U$54),60,IF(AND($Q$63=3,$U$59=$U$60,$U$60=$U$58,$U$58=$U$62,$U$62=$U$54,$U$38=$U$54),40,""))))</f>
        <v/>
      </c>
      <c r="AE33" s="312">
        <f t="shared" si="1"/>
        <v>0</v>
      </c>
      <c r="AF33" s="262"/>
      <c r="AG33" s="313"/>
      <c r="AH33" s="313"/>
      <c r="AI33" s="313"/>
      <c r="AJ33" s="313"/>
    </row>
    <row r="34" spans="1:36" s="309" customFormat="1" ht="9.6" customHeight="1" x14ac:dyDescent="0.2">
      <c r="A34" s="314"/>
      <c r="B34" s="315"/>
      <c r="C34" s="315"/>
      <c r="D34" s="331"/>
      <c r="E34" s="316"/>
      <c r="F34" s="316"/>
      <c r="G34" s="317"/>
      <c r="H34" s="302"/>
      <c r="I34" s="332"/>
      <c r="J34" s="318" t="s">
        <v>28</v>
      </c>
      <c r="K34" s="333"/>
      <c r="L34" s="320"/>
      <c r="M34" s="345">
        <f>IF(OR(K34="a",K34="as"),K32,IF(OR(K34="b",K34="bs"),K36,))</f>
        <v>0</v>
      </c>
      <c r="N34" s="304"/>
      <c r="O34" s="305"/>
      <c r="P34" s="304"/>
      <c r="Q34" s="343"/>
      <c r="R34" s="308"/>
      <c r="U34" s="256" t="str">
        <f>IF(OR(K34="a",K34="as"),U32,IF(OR(K34="b",K34="bs"),U36,""))</f>
        <v/>
      </c>
      <c r="V34" s="283">
        <v>28</v>
      </c>
      <c r="W34" s="337" t="str">
        <f>UPPER(IF($D61="","",VLOOKUP($D61,'[1]m glavni turnir žrebna lista'!$A$7:$R$38,3)))</f>
        <v/>
      </c>
      <c r="X34" s="337" t="str">
        <f>PROPER(IF($D61="","",VLOOKUP($D61,'[1]m glavni turnir žrebna lista'!$A$7:$R$38,4)))</f>
        <v/>
      </c>
      <c r="Y34" s="324" t="str">
        <f t="shared" si="0"/>
        <v/>
      </c>
      <c r="Z34" s="324" t="str">
        <f>IF(Y34="","",IF(AND($Q$63=1,U61=U60),30,IF(AND($Q$63=2,U61=U60),15,IF(AND($Q$63=3,U61=U60),10,""))))</f>
        <v/>
      </c>
      <c r="AA34" s="324" t="str">
        <f>IF(Z34="","",IF(AND($Q$63=1,U61=U58,U58=U60),60,IF(AND($Q$63=2,U61=U58,U58=U60),30,IF(AND($Q$63=3,U61=U58,U58=U60),20,""))))</f>
        <v/>
      </c>
      <c r="AB34" s="324" t="str">
        <f>IF(AA34="","",IF(AND($Q$63=1,U62=U58,U58=U60,U60=U61),120,IF(AND($Q$63=2,U62=U58,U58=U60,U60=U61),60,IF(AND($Q$63=3,U62=U58,U58=U60,U60=U61),40,""))))</f>
        <v/>
      </c>
      <c r="AC34" s="324" t="str">
        <f>IF(AB34="","",IF(AND($Q$63=1,$U$61=$U$60,$U$60=$U$58,$U$58=$U$62,$U$62=$U$54),120,IF(AND($Q$63=2,$U$61=$U$60,$U$60=$U$58,$U$58=$U$62,$U$62=$U$54),60,IF(AND($Q$63=3,$U$61=$U$60,$U$60=$U$58,$U$58=$U$62,$U$62=$U$54),40,""))))</f>
        <v/>
      </c>
      <c r="AD34" s="324" t="str">
        <f>IF(AC34="","",IF(AND($Q$63=1,$U$61=$U$60,$U$60=$U$58,$U$58=$U$62,$U$62=$U$54,$U$38=$U$54),120,IF(AND($Q$63=2,$U$61=$U$60,$U$60=$U$58,$U$58=$U$62,$U$62=$U$54,$U$38=$U$54),60,IF(AND($Q$63=3,$U$61=$U$60,$U$60=$U$58,$U$58=$U$62,$U$62=$U$54,$U$38=$U$54),40,""))))</f>
        <v/>
      </c>
      <c r="AE34" s="325">
        <f t="shared" si="1"/>
        <v>0</v>
      </c>
      <c r="AF34" s="262"/>
      <c r="AG34" s="313"/>
      <c r="AH34" s="313"/>
      <c r="AI34" s="313"/>
      <c r="AJ34" s="313"/>
    </row>
    <row r="35" spans="1:36" s="309" customFormat="1" ht="9.6" customHeight="1" x14ac:dyDescent="0.2">
      <c r="A35" s="314">
        <v>15</v>
      </c>
      <c r="B35" s="326" t="str">
        <f>IF($D35="","",VLOOKUP($D35,'[1]m glavni turnir žrebna lista'!$A$7:$R$38,17))</f>
        <v/>
      </c>
      <c r="C35" s="326" t="str">
        <f>IF($D35="","",VLOOKUP($D35,'[1]m glavni turnir žrebna lista'!$A$7:$R$38,2))</f>
        <v/>
      </c>
      <c r="D35" s="300"/>
      <c r="E35" s="327" t="str">
        <f>UPPER(IF($D35="","",VLOOKUP($D35,'[1]m glavni turnir žrebna lista'!$A$7:$R$38,3)))</f>
        <v/>
      </c>
      <c r="F35" s="327" t="str">
        <f>PROPER(IF($D35="","",VLOOKUP($D35,'[1]m glavni turnir žrebna lista'!$A$7:$R$38,4)))</f>
        <v/>
      </c>
      <c r="G35" s="327"/>
      <c r="H35" s="327" t="str">
        <f>IF($D35="","",VLOOKUP($D35,'[1]m glavni turnir žrebna lista'!$A$7:$R$38,5))</f>
        <v/>
      </c>
      <c r="I35" s="301" t="str">
        <f>IF($D35="","",VLOOKUP($D35,'[1]m glavni turnir žrebna lista'!$A$7:$R$38,14))</f>
        <v/>
      </c>
      <c r="J35" s="302"/>
      <c r="K35" s="338"/>
      <c r="L35" s="329"/>
      <c r="M35" s="336"/>
      <c r="N35" s="304"/>
      <c r="O35" s="305"/>
      <c r="P35" s="304"/>
      <c r="Q35" s="343"/>
      <c r="R35" s="308"/>
      <c r="U35" s="256" t="str">
        <f>IF($D35="","",VLOOKUP($D35,'[1]m glavni turnir žrebna lista'!$A$7:$R$38,2))</f>
        <v/>
      </c>
      <c r="V35" s="283">
        <v>29</v>
      </c>
      <c r="W35" s="283" t="str">
        <f>UPPER(IF($D63="","",VLOOKUP($D63,'[1]m glavni turnir žrebna lista'!$A$7:$R$38,3)))</f>
        <v/>
      </c>
      <c r="X35" s="283" t="str">
        <f>PROPER(IF($D63="","",VLOOKUP($D63,'[1]m glavni turnir žrebna lista'!$A$7:$R$38,4)))</f>
        <v/>
      </c>
      <c r="Y35" s="284" t="str">
        <f t="shared" si="0"/>
        <v/>
      </c>
      <c r="Z35" s="284" t="str">
        <f>IF(Y35="","",IF(AND($Q$63=1,U64=U63),30,IF(AND($Q$63=2,U64=U63),15,IF(AND($Q$63=3,U64=U63),10,""))))</f>
        <v/>
      </c>
      <c r="AA35" s="284" t="str">
        <f>IF(Z35="","",IF(AND($Q$63=1,U63=U64,U64=U66),60,IF(AND($Q$63=2,U63=U64,U64=U66),30,IF(AND($Q$63=3,U63=U64,U64=U66),20,""))))</f>
        <v/>
      </c>
      <c r="AB35" s="284" t="str">
        <f>IF(AA35="","",IF(AND($Q$63=1,U62=U66,U66=U64,U64=U63),120,IF(AND($Q$63=2,U62=U66,U66=U64,U64=U63),60,IF(AND($Q$63=3,U62=U66,U66=U64,U64=U63),40,""))))</f>
        <v/>
      </c>
      <c r="AC35" s="284" t="str">
        <f>IF(AB35="","",IF(AND($Q$63=1,$U$63=$U$64,$U$64=$U$66,$U$66=$U$62,$U$62=$U$54),120,IF(AND($Q$63=2,$U$63=$U$64,$U$64=$U$66,$U$66=$U$62,$U$62=$U$54),60,IF(AND($Q$63=3,$U$63=$U$64,$U$64=$U$66,$U$66=$U$62,$U$62=$U$54),40,""))))</f>
        <v/>
      </c>
      <c r="AD35" s="284" t="str">
        <f>IF(AC35="","",IF(AND($Q$63=1,$U$63=$U$64,$U$64=$U$66,$U$66=$U$62,$U$62=$U$54,$U$38=$U$54),120,IF(AND($Q$63=2,$U$63=$U$64,$U$64=$U$66,$U$66=$U$62,$U$62=$U$54,$U$38=$U$54),60,IF(AND($Q$63=3,$U$63=$U$64,$U$64=$U$66,$U$66=$U$62,$U$62=$U$54,$U$38=$U$54),40,""))))</f>
        <v/>
      </c>
      <c r="AE35" s="312">
        <f t="shared" si="1"/>
        <v>0</v>
      </c>
      <c r="AF35" s="262"/>
      <c r="AG35" s="313"/>
      <c r="AH35" s="313"/>
      <c r="AI35" s="313"/>
      <c r="AJ35" s="313"/>
    </row>
    <row r="36" spans="1:36" s="309" customFormat="1" ht="9.6" customHeight="1" x14ac:dyDescent="0.2">
      <c r="A36" s="314"/>
      <c r="B36" s="315"/>
      <c r="C36" s="315"/>
      <c r="D36" s="315"/>
      <c r="E36" s="316"/>
      <c r="F36" s="316"/>
      <c r="G36" s="317"/>
      <c r="H36" s="318" t="s">
        <v>28</v>
      </c>
      <c r="I36" s="319"/>
      <c r="J36" s="320" t="str">
        <f>UPPER(IF(OR(I36="a",I36="as"),E35,IF(OR(I36="b",I36="bs"),E37,)))</f>
        <v/>
      </c>
      <c r="K36" s="340">
        <f>IF(OR(I36="a",I36="as"),I35,IF(OR(I36="b",I36="bs"),I37,))</f>
        <v>0</v>
      </c>
      <c r="L36" s="302"/>
      <c r="M36" s="336"/>
      <c r="N36" s="304"/>
      <c r="O36" s="305"/>
      <c r="P36" s="304"/>
      <c r="Q36" s="343"/>
      <c r="R36" s="308"/>
      <c r="U36" s="256" t="str">
        <f>IF(OR(I36="a",I36="as"),C35,IF(OR(I36="b",I36="bs"),C37,""))</f>
        <v/>
      </c>
      <c r="V36" s="283">
        <v>30</v>
      </c>
      <c r="W36" s="337" t="str">
        <f>UPPER(IF($D65="","",VLOOKUP($D65,'[1]m glavni turnir žrebna lista'!$A$7:$R$38,3)))</f>
        <v/>
      </c>
      <c r="X36" s="337" t="str">
        <f>PROPER(IF($D65="","",VLOOKUP($D65,'[1]m glavni turnir žrebna lista'!$A$7:$R$38,4)))</f>
        <v/>
      </c>
      <c r="Y36" s="324" t="str">
        <f t="shared" si="0"/>
        <v/>
      </c>
      <c r="Z36" s="324" t="str">
        <f>IF(Y36="","",IF(AND($Q$63=1,U65=U64),30,IF(AND($Q$63=2,U65=U64),15,IF(AND($Q$63=3,U65=U64),10,""))))</f>
        <v/>
      </c>
      <c r="AA36" s="324" t="str">
        <f>IF(Z36="","",IF(AND($Q$63=1,U64=U65,U65=U66),60,IF(AND($Q$63=2,U64=U65,U65=U66),30,IF(AND($Q$63=3,U64=U65,U65=U66),20,""))))</f>
        <v/>
      </c>
      <c r="AB36" s="324" t="str">
        <f>IF(AA36="","",IF(AND($Q$63=1,U62=U66,U66=U64,U64=U65),120,IF(AND($Q$63=2,U62=U66,U66=U64,U64=U65),60,IF(AND($Q$63=3,U62=U66,U66=U64,U64=U65),40,""))))</f>
        <v/>
      </c>
      <c r="AC36" s="324" t="str">
        <f>IF(AB36="","",IF(AND($Q$63=1,$U$65=$U$64,$U$64=$U$66,$U$66=$U$62,$U$62=$U$54),120,IF(AND($Q$63=2,$U$65=$U$64,$U$64=$U$66,$U$66=$U$62,$U$62=$U$54),60,IF(AND($Q$63=3,$U$65=$U$64,$U$64=$U$66,$U$66=$U$62,$U$62=$U$54),40,""))))</f>
        <v/>
      </c>
      <c r="AD36" s="324" t="str">
        <f>IF(AC36="","",IF(AND($Q$63=1,$U$65=$U$64,$U$64=$U$66,$U$66=$U$62,$U$62=$U$54,$U$38=$U$54),120,IF(AND($Q$63=2,$U$65=$U$64,$U$64=$U$66,$U$66=$U$62,$U$62=$U$54,$U$38=$U$54),60,IF(AND($Q$63=3,$U$65=$U$64,$U$64=$U$66,$U$66=$U$62,$U$62=$U$54,$U$38=$U$54),40,""))))</f>
        <v/>
      </c>
      <c r="AE36" s="325">
        <f t="shared" si="1"/>
        <v>0</v>
      </c>
      <c r="AF36" s="262"/>
      <c r="AG36" s="313"/>
      <c r="AH36" s="313"/>
      <c r="AI36" s="313"/>
      <c r="AJ36" s="313"/>
    </row>
    <row r="37" spans="1:36" s="309" customFormat="1" ht="9.6" customHeight="1" x14ac:dyDescent="0.2">
      <c r="A37" s="298">
        <v>16</v>
      </c>
      <c r="B37" s="299" t="str">
        <f>IF($D37="","",VLOOKUP($D37,'[1]m glavni turnir žrebna lista'!$A$7:$R$38,17))</f>
        <v/>
      </c>
      <c r="C37" s="299" t="str">
        <f>IF($D37="","",VLOOKUP($D37,'[1]m glavni turnir žrebna lista'!$A$7:$R$38,2))</f>
        <v/>
      </c>
      <c r="D37" s="300"/>
      <c r="E37" s="299" t="str">
        <f>UPPER(IF($D37="","",VLOOKUP($D37,'[1]m glavni turnir žrebna lista'!$A$7:$R$38,3)))</f>
        <v/>
      </c>
      <c r="F37" s="299" t="str">
        <f>PROPER(IF($D37="","",VLOOKUP($D37,'[1]m glavni turnir žrebna lista'!$A$7:$R$38,4)))</f>
        <v/>
      </c>
      <c r="G37" s="299"/>
      <c r="H37" s="299" t="str">
        <f>IF($D37="","",VLOOKUP($D37,'[1]m glavni turnir žrebna lista'!$A$7:$R$38,5))</f>
        <v/>
      </c>
      <c r="I37" s="328" t="str">
        <f>IF($D37="","",VLOOKUP($D37,'[1]m glavni turnir žrebna lista'!$A$7:$R$38,14))</f>
        <v/>
      </c>
      <c r="J37" s="329"/>
      <c r="K37" s="303"/>
      <c r="L37" s="302"/>
      <c r="M37" s="336"/>
      <c r="N37" s="305"/>
      <c r="O37" s="305"/>
      <c r="P37" s="304"/>
      <c r="Q37" s="343"/>
      <c r="R37" s="308"/>
      <c r="U37" s="256" t="str">
        <f>IF($D37="","",VLOOKUP($D37,'[1]m glavni turnir žrebna lista'!$A$7:$R$38,2))</f>
        <v/>
      </c>
      <c r="V37" s="283">
        <v>31</v>
      </c>
      <c r="W37" s="283" t="str">
        <f>UPPER(IF($D67="","",VLOOKUP($D67,'[1]m glavni turnir žrebna lista'!$A$7:$R$38,3)))</f>
        <v/>
      </c>
      <c r="X37" s="283" t="str">
        <f>PROPER(IF($D67="","",VLOOKUP($D67,'[1]m glavni turnir žrebna lista'!$A$7:$R$38,4)))</f>
        <v/>
      </c>
      <c r="Y37" s="284" t="str">
        <f t="shared" si="0"/>
        <v/>
      </c>
      <c r="Z37" s="284" t="str">
        <f>IF(Y37="","",IF(AND($Q$63=1,U68=U67),30,IF(AND($Q$63=2,U68=U67),15,IF(AND($Q$63=3,U68=U67),10,""))))</f>
        <v/>
      </c>
      <c r="AA37" s="284" t="str">
        <f>IF(Z37="","",IF(AND($Q$63=1,U68=U66,U66=U67),60,IF(AND($Q$63=2,U68=U66,U66=U67),30,IF(AND($Q$63=3,U68=U66,U66=U67),20,""))))</f>
        <v/>
      </c>
      <c r="AB37" s="284" t="str">
        <f>IF(AA37="","",IF(AND($Q$63=1,U62=U66,U66=U68,U68=U67),120,IF(AND($Q$63=2,U62=U66,U66=U68,U68=U67),60,IF(AND($Q$63=3,U62=U66,U66=U68,U68=U67),40,""))))</f>
        <v/>
      </c>
      <c r="AC37" s="284" t="str">
        <f>IF(AB37="","",IF(AND($Q$63=1,$U$67=$U$68,$U$68=$U$66,$U$66=$U$62,$U$62=$U$54),120,IF(AND($Q$63=2,$U$67=$U$68,$U$68=$U$66,$U$66=$U$62,$U$62=$U$54),60,IF(AND($Q$63=3,$U$67=$U$68,$U$68=$U$66,$U$66=$U$62,$U$62=$U$54),40,""))))</f>
        <v/>
      </c>
      <c r="AD37" s="284" t="str">
        <f>IF(AC37="","",IF(AND($Q$63=1,$U$67=$U$68,$U$68=$U$66,$U$66=$U$62,$U$62=$U$54,$U$38=$U$54),120,IF(AND($Q$63=2,$U$67=$U$68,$U$68=$U$66,$U$66=$U$62,$U$62=$U$54,$U$38=$U$54),60,IF(AND($Q$63=3,$U$67=$U$68,$U$68=$U$66,$U$66=$U$62,$U$62=$U$54,$U$38=$U$54),40,""))))</f>
        <v/>
      </c>
      <c r="AE37" s="312">
        <f t="shared" si="1"/>
        <v>0</v>
      </c>
      <c r="AF37" s="262"/>
      <c r="AG37" s="313"/>
      <c r="AH37" s="313"/>
      <c r="AI37" s="313"/>
      <c r="AJ37" s="313"/>
    </row>
    <row r="38" spans="1:36" s="309" customFormat="1" ht="9.6" customHeight="1" x14ac:dyDescent="0.2">
      <c r="A38" s="314"/>
      <c r="B38" s="315"/>
      <c r="C38" s="315"/>
      <c r="D38" s="315"/>
      <c r="E38" s="316"/>
      <c r="F38" s="316"/>
      <c r="G38" s="317"/>
      <c r="H38" s="316"/>
      <c r="I38" s="332"/>
      <c r="J38" s="302"/>
      <c r="K38" s="303"/>
      <c r="L38" s="302"/>
      <c r="M38" s="336"/>
      <c r="N38" s="351" t="s">
        <v>25</v>
      </c>
      <c r="O38" s="352" t="s">
        <v>235</v>
      </c>
      <c r="P38" s="320" t="s">
        <v>97</v>
      </c>
      <c r="Q38" s="353"/>
      <c r="R38" s="308"/>
      <c r="U38" s="256" t="str">
        <f>IF(OR(O39="a",O39="as"),U22,IF(OR(O39="b",O39="bs"),U54,""))</f>
        <v/>
      </c>
      <c r="V38" s="283">
        <v>32</v>
      </c>
      <c r="W38" s="337" t="str">
        <f>UPPER(IF($D69="","",VLOOKUP($D69,'[1]m glavni turnir žrebna lista'!$A$7:$R$38,3)))</f>
        <v/>
      </c>
      <c r="X38" s="337" t="str">
        <f>PROPER(IF($D69="","",VLOOKUP($D69,'[1]m glavni turnir žrebna lista'!$A$7:$R$38,4)))</f>
        <v/>
      </c>
      <c r="Y38" s="324" t="str">
        <f t="shared" si="0"/>
        <v/>
      </c>
      <c r="Z38" s="324" t="str">
        <f>IF(Y38="","",IF(AND($Q$63=1,U69=U68),30,IF(AND($Q$63=2,U69=U68),15,IF(AND($Q$63=3,U69=U68),10,""))))</f>
        <v/>
      </c>
      <c r="AA38" s="324" t="str">
        <f>IF(Z38="","",IF(AND($Q$63=1,U69=U66,U66=U68),60,IF(AND($Q$63=2,U69=U66,U66=U68),30,IF(AND($Q$63=3,U69=U66,U66=U68),20,""))))</f>
        <v/>
      </c>
      <c r="AB38" s="324" t="str">
        <f>IF(AA38="","",IF(AND($Q$63=1,U62=U66,U66=U68,U68=U69),120,IF(AND($Q$63=2,U62=U66,U66=U68,U68=U69),60,IF(AND($Q$63=3,U62=U66,U66=U68,U68=U69),40,""))))</f>
        <v/>
      </c>
      <c r="AC38" s="324" t="str">
        <f>IF(AB38="","",IF(AND($Q$63=1,$U$69=$U$68,$U$68=$U$66,$U$66=$U$62,$U$62=$U$54),120,IF(AND($Q$63=2,$U$69=$U$68,$U$68=$U$66,$U$66=$U$62,$U$62=$U$54),60,IF(AND($Q$63=3,$U$69=$U$68,$U$68=$U$66,$U$66=$U$62,$U$62=$U$54),40,""))))</f>
        <v/>
      </c>
      <c r="AD38" s="324" t="str">
        <f>IF(AC38="","",IF(AND($Q$63=1,$U$69=$U$68,$U$68=$U$66,$U$66=$U$62,$U$62=$U$54,$U$38=$U$54),120,IF(AND($Q$63=2,$U$69=$U$68,$U$68=$U$66,$U$66=$U$62,$U$62=$U$54,$U$38=$U$54),60,IF(AND($Q$63=3,$U$69=$U$68,$U$68=$U$66,$U$66=$U$62,$U$62=$U$54,$U$38=$U$54),40,""))))</f>
        <v/>
      </c>
      <c r="AE38" s="325">
        <f t="shared" si="1"/>
        <v>0</v>
      </c>
      <c r="AF38" s="262"/>
      <c r="AG38" s="313"/>
      <c r="AH38" s="313"/>
      <c r="AI38" s="313"/>
      <c r="AJ38" s="313"/>
    </row>
    <row r="39" spans="1:36" s="309" customFormat="1" ht="9.6" customHeight="1" x14ac:dyDescent="0.2">
      <c r="A39" s="298">
        <v>17</v>
      </c>
      <c r="B39" s="299" t="str">
        <f>IF($D39="","",VLOOKUP($D39,'[1]m glavni turnir žrebna lista'!$A$7:$R$38,17))</f>
        <v/>
      </c>
      <c r="C39" s="299" t="str">
        <f>IF($D39="","",VLOOKUP($D39,'[1]m glavni turnir žrebna lista'!$A$7:$R$38,2))</f>
        <v/>
      </c>
      <c r="D39" s="300"/>
      <c r="E39" s="299" t="str">
        <f>UPPER(IF($D39="","",VLOOKUP($D39,'[1]m glavni turnir žrebna lista'!$A$7:$R$38,3)))</f>
        <v/>
      </c>
      <c r="F39" s="299" t="str">
        <f>PROPER(IF($D39="","",VLOOKUP($D39,'[1]m glavni turnir žrebna lista'!$A$7:$R$38,4)))</f>
        <v/>
      </c>
      <c r="G39" s="299"/>
      <c r="H39" s="299" t="str">
        <f>IF($D39="","",VLOOKUP($D39,'[1]m glavni turnir žrebna lista'!$A$7:$R$38,5))</f>
        <v/>
      </c>
      <c r="I39" s="301" t="str">
        <f>IF($D39="","",VLOOKUP($D39,'[1]m glavni turnir žrebna lista'!$A$7:$R$38,14))</f>
        <v/>
      </c>
      <c r="J39" s="302"/>
      <c r="K39" s="303"/>
      <c r="L39" s="302"/>
      <c r="M39" s="336"/>
      <c r="N39" s="318" t="s">
        <v>28</v>
      </c>
      <c r="O39" s="354"/>
      <c r="P39" s="329" t="s">
        <v>267</v>
      </c>
      <c r="Q39" s="343"/>
      <c r="R39" s="308"/>
      <c r="U39" s="256" t="str">
        <f>IF($D39="","",VLOOKUP($D39,'[1]m glavni turnir žrebna lista'!$A$7:$R$38,2))</f>
        <v/>
      </c>
      <c r="V39" s="313"/>
      <c r="W39" s="313"/>
      <c r="X39" s="313"/>
      <c r="Y39" s="260">
        <f>COUNTIF(Y7:Y38,"&gt;0")</f>
        <v>0</v>
      </c>
      <c r="Z39" s="260">
        <f t="shared" ref="Z39:AE39" si="2">COUNTIF(Z7:Z38,"&gt;0")</f>
        <v>0</v>
      </c>
      <c r="AA39" s="260">
        <f t="shared" si="2"/>
        <v>0</v>
      </c>
      <c r="AB39" s="260">
        <f t="shared" si="2"/>
        <v>0</v>
      </c>
      <c r="AC39" s="260">
        <f t="shared" si="2"/>
        <v>0</v>
      </c>
      <c r="AD39" s="260">
        <f t="shared" si="2"/>
        <v>0</v>
      </c>
      <c r="AE39" s="260">
        <f t="shared" si="2"/>
        <v>0</v>
      </c>
      <c r="AF39" s="262"/>
      <c r="AG39" s="313"/>
      <c r="AH39" s="313"/>
      <c r="AI39" s="313"/>
      <c r="AJ39" s="313"/>
    </row>
    <row r="40" spans="1:36" s="309" customFormat="1" ht="9.6" customHeight="1" x14ac:dyDescent="0.2">
      <c r="A40" s="314"/>
      <c r="B40" s="315"/>
      <c r="C40" s="315"/>
      <c r="D40" s="315"/>
      <c r="E40" s="316"/>
      <c r="F40" s="316"/>
      <c r="G40" s="317"/>
      <c r="H40" s="318" t="s">
        <v>28</v>
      </c>
      <c r="I40" s="319"/>
      <c r="J40" s="320" t="str">
        <f>UPPER(IF(OR(I40="a",I40="as"),E39,IF(OR(I40="b",I40="bs"),E41,)))</f>
        <v/>
      </c>
      <c r="K40" s="321">
        <f>IF(OR(I40="a",I40="as"),I39,IF(OR(I40="b",I40="bs"),I41,))</f>
        <v>0</v>
      </c>
      <c r="L40" s="302"/>
      <c r="M40" s="336"/>
      <c r="N40" s="304"/>
      <c r="O40" s="305"/>
      <c r="P40" s="304"/>
      <c r="Q40" s="343"/>
      <c r="R40" s="308"/>
      <c r="U40" s="256" t="str">
        <f>IF(OR(I40="a",I40="as"),C39,IF(OR(I40="b",I40="bs"),C41,""))</f>
        <v/>
      </c>
      <c r="V40" s="313"/>
      <c r="W40" s="313"/>
      <c r="X40" s="313"/>
      <c r="Y40" s="313"/>
      <c r="Z40" s="313"/>
      <c r="AA40" s="313"/>
      <c r="AB40" s="313"/>
      <c r="AC40" s="313"/>
      <c r="AD40" s="313"/>
      <c r="AE40" s="313"/>
      <c r="AF40" s="262"/>
      <c r="AG40" s="313"/>
      <c r="AH40" s="313"/>
      <c r="AI40" s="313"/>
      <c r="AJ40" s="313"/>
    </row>
    <row r="41" spans="1:36" s="309" customFormat="1" ht="9.6" customHeight="1" x14ac:dyDescent="0.2">
      <c r="A41" s="314">
        <v>18</v>
      </c>
      <c r="B41" s="326" t="str">
        <f>IF($D41="","",VLOOKUP($D41,'[1]m glavni turnir žrebna lista'!$A$7:$R$38,17))</f>
        <v/>
      </c>
      <c r="C41" s="326" t="str">
        <f>IF($D41="","",VLOOKUP($D41,'[1]m glavni turnir žrebna lista'!$A$7:$R$38,2))</f>
        <v/>
      </c>
      <c r="D41" s="300"/>
      <c r="E41" s="327" t="str">
        <f>UPPER(IF($D41="","",VLOOKUP($D41,'[1]m glavni turnir žrebna lista'!$A$7:$R$38,3)))</f>
        <v/>
      </c>
      <c r="F41" s="327" t="str">
        <f>PROPER(IF($D41="","",VLOOKUP($D41,'[1]m glavni turnir žrebna lista'!$A$7:$R$38,4)))</f>
        <v/>
      </c>
      <c r="G41" s="327"/>
      <c r="H41" s="327" t="str">
        <f>IF($D41="","",VLOOKUP($D41,'[1]m glavni turnir žrebna lista'!$A$7:$R$38,5))</f>
        <v/>
      </c>
      <c r="I41" s="328" t="str">
        <f>IF($D41="","",VLOOKUP($D41,'[1]m glavni turnir žrebna lista'!$A$7:$R$38,14))</f>
        <v/>
      </c>
      <c r="J41" s="329"/>
      <c r="K41" s="330"/>
      <c r="L41" s="302"/>
      <c r="M41" s="336"/>
      <c r="N41" s="304"/>
      <c r="O41" s="305"/>
      <c r="P41" s="304"/>
      <c r="Q41" s="343"/>
      <c r="R41" s="308"/>
      <c r="U41" s="256" t="str">
        <f>IF($D41="","",VLOOKUP($D41,'[1]m glavni turnir žrebna lista'!$A$7:$R$38,2))</f>
        <v/>
      </c>
      <c r="V41" s="589" t="s">
        <v>31</v>
      </c>
      <c r="W41" s="589"/>
      <c r="X41" s="589"/>
      <c r="Y41" s="589"/>
      <c r="Z41" s="589"/>
      <c r="AA41" s="355"/>
      <c r="AB41" s="355"/>
      <c r="AC41" s="355"/>
      <c r="AD41" s="355"/>
      <c r="AE41" s="356"/>
      <c r="AF41" s="357"/>
      <c r="AG41" s="358" t="s">
        <v>32</v>
      </c>
      <c r="AH41" s="357"/>
      <c r="AI41" s="357"/>
      <c r="AJ41" s="357"/>
    </row>
    <row r="42" spans="1:36" s="309" customFormat="1" ht="9.6" customHeight="1" x14ac:dyDescent="0.2">
      <c r="A42" s="314"/>
      <c r="B42" s="315"/>
      <c r="C42" s="315"/>
      <c r="D42" s="331"/>
      <c r="E42" s="316"/>
      <c r="F42" s="316"/>
      <c r="G42" s="317"/>
      <c r="H42" s="316"/>
      <c r="I42" s="332"/>
      <c r="J42" s="318" t="s">
        <v>28</v>
      </c>
      <c r="K42" s="333"/>
      <c r="L42" s="320"/>
      <c r="M42" s="334">
        <f>IF(OR(K42="a",K42="as"),K40,IF(OR(K42="b",K42="bs"),K44,))</f>
        <v>0</v>
      </c>
      <c r="N42" s="304"/>
      <c r="O42" s="305"/>
      <c r="P42" s="304"/>
      <c r="Q42" s="343"/>
      <c r="R42" s="308"/>
      <c r="U42" s="256" t="str">
        <f>IF(OR(K42="a",K42="as"),U40,IF(OR(K42="b",K42="bs"),U44,""))</f>
        <v/>
      </c>
      <c r="V42" s="357"/>
      <c r="W42" s="359"/>
      <c r="X42" s="360"/>
      <c r="Y42" s="355"/>
      <c r="Z42" s="355"/>
      <c r="AA42" s="355"/>
      <c r="AB42" s="355"/>
      <c r="AC42" s="355"/>
      <c r="AD42" s="355"/>
      <c r="AE42" s="356"/>
      <c r="AF42" s="357"/>
      <c r="AG42" s="357"/>
      <c r="AH42" s="357"/>
      <c r="AI42" s="357"/>
      <c r="AJ42" s="357"/>
    </row>
    <row r="43" spans="1:36" s="309" customFormat="1" ht="9.6" customHeight="1" x14ac:dyDescent="0.2">
      <c r="A43" s="314">
        <v>19</v>
      </c>
      <c r="B43" s="326" t="str">
        <f>IF($D43="","",VLOOKUP($D43,'[1]m glavni turnir žrebna lista'!$A$7:$R$38,17))</f>
        <v/>
      </c>
      <c r="C43" s="326" t="str">
        <f>IF($D43="","",VLOOKUP($D43,'[1]m glavni turnir žrebna lista'!$A$7:$R$38,2))</f>
        <v/>
      </c>
      <c r="D43" s="300"/>
      <c r="E43" s="327" t="str">
        <f>UPPER(IF($D43="","",VLOOKUP($D43,'[1]m glavni turnir žrebna lista'!$A$7:$R$38,3)))</f>
        <v/>
      </c>
      <c r="F43" s="327" t="str">
        <f>PROPER(IF($D43="","",VLOOKUP($D43,'[1]m glavni turnir žrebna lista'!$A$7:$R$38,4)))</f>
        <v/>
      </c>
      <c r="G43" s="327"/>
      <c r="H43" s="327" t="str">
        <f>IF($D43="","",VLOOKUP($D43,'[1]m glavni turnir žrebna lista'!$A$7:$R$38,5))</f>
        <v/>
      </c>
      <c r="I43" s="301" t="str">
        <f>IF($D43="","",VLOOKUP($D43,'[1]m glavni turnir žrebna lista'!$A$7:$R$38,14))</f>
        <v/>
      </c>
      <c r="J43" s="302"/>
      <c r="K43" s="338"/>
      <c r="L43" s="329"/>
      <c r="M43" s="339"/>
      <c r="N43" s="304"/>
      <c r="O43" s="305"/>
      <c r="P43" s="304"/>
      <c r="Q43" s="343"/>
      <c r="R43" s="308"/>
      <c r="U43" s="256" t="str">
        <f>IF($D43="","",VLOOKUP($D43,'[1]m glavni turnir žrebna lista'!$A$7:$R$38,2))</f>
        <v/>
      </c>
      <c r="V43" s="361" t="s">
        <v>21</v>
      </c>
      <c r="W43" s="359" t="s">
        <v>15</v>
      </c>
      <c r="X43" s="359" t="s">
        <v>16</v>
      </c>
      <c r="Y43" s="355" t="s">
        <v>22</v>
      </c>
      <c r="Z43" s="355" t="s">
        <v>23</v>
      </c>
      <c r="AA43" s="355" t="s">
        <v>18</v>
      </c>
      <c r="AB43" s="355" t="s">
        <v>19</v>
      </c>
      <c r="AC43" s="355" t="s">
        <v>20</v>
      </c>
      <c r="AD43" s="355"/>
      <c r="AE43" s="362" t="s">
        <v>26</v>
      </c>
      <c r="AF43" s="357"/>
      <c r="AG43" s="359" t="s">
        <v>15</v>
      </c>
      <c r="AH43" s="359" t="s">
        <v>16</v>
      </c>
      <c r="AI43" s="359" t="s">
        <v>6</v>
      </c>
      <c r="AJ43" s="358" t="s">
        <v>26</v>
      </c>
    </row>
    <row r="44" spans="1:36" s="309" customFormat="1" ht="9.6" customHeight="1" x14ac:dyDescent="0.2">
      <c r="A44" s="314"/>
      <c r="B44" s="315"/>
      <c r="C44" s="315"/>
      <c r="D44" s="331"/>
      <c r="E44" s="316"/>
      <c r="F44" s="316"/>
      <c r="G44" s="317"/>
      <c r="H44" s="318" t="s">
        <v>28</v>
      </c>
      <c r="I44" s="319"/>
      <c r="J44" s="320" t="str">
        <f>UPPER(IF(OR(I44="a",I44="as"),E43,IF(OR(I44="b",I44="bs"),E45,)))</f>
        <v/>
      </c>
      <c r="K44" s="340">
        <f>IF(OR(I44="a",I44="as"),I43,IF(OR(I44="b",I44="bs"),I45,))</f>
        <v>0</v>
      </c>
      <c r="L44" s="302"/>
      <c r="M44" s="339"/>
      <c r="N44" s="304"/>
      <c r="O44" s="305"/>
      <c r="P44" s="304"/>
      <c r="Q44" s="343"/>
      <c r="R44" s="308"/>
      <c r="S44" s="363"/>
      <c r="T44" s="364"/>
      <c r="U44" s="365" t="str">
        <f>IF(OR(I44="a",I44="as"),C43,IF(OR(I44="b",I44="bs"),C45,""))</f>
        <v/>
      </c>
      <c r="V44" s="359"/>
      <c r="W44" s="359"/>
      <c r="X44" s="359"/>
      <c r="Y44" s="355"/>
      <c r="Z44" s="355"/>
      <c r="AA44" s="355"/>
      <c r="AB44" s="355"/>
      <c r="AC44" s="355"/>
      <c r="AD44" s="355"/>
      <c r="AE44" s="366"/>
      <c r="AF44" s="357"/>
      <c r="AG44" s="357"/>
      <c r="AH44" s="357"/>
      <c r="AI44" s="357"/>
      <c r="AJ44" s="367"/>
    </row>
    <row r="45" spans="1:36" s="309" customFormat="1" ht="9.6" customHeight="1" x14ac:dyDescent="0.2">
      <c r="A45" s="314">
        <v>20</v>
      </c>
      <c r="B45" s="326" t="str">
        <f>IF($D45="","",VLOOKUP($D45,'[1]m glavni turnir žrebna lista'!$A$7:$R$38,17))</f>
        <v/>
      </c>
      <c r="C45" s="326" t="str">
        <f>IF($D45="","",VLOOKUP($D45,'[1]m glavni turnir žrebna lista'!$A$7:$R$38,2))</f>
        <v/>
      </c>
      <c r="D45" s="300"/>
      <c r="E45" s="327" t="str">
        <f>UPPER(IF($D45="","",VLOOKUP($D45,'[1]m glavni turnir žrebna lista'!$A$7:$R$38,3)))</f>
        <v/>
      </c>
      <c r="F45" s="327" t="str">
        <f>PROPER(IF($D45="","",VLOOKUP($D45,'[1]m glavni turnir žrebna lista'!$A$7:$R$38,4)))</f>
        <v/>
      </c>
      <c r="G45" s="327"/>
      <c r="H45" s="327" t="str">
        <f>IF($D45="","",VLOOKUP($D45,'[1]m glavni turnir žrebna lista'!$A$7:$R$38,5))</f>
        <v/>
      </c>
      <c r="I45" s="328" t="str">
        <f>IF($D45="","",VLOOKUP($D45,'[1]m glavni turnir žrebna lista'!$A$7:$R$38,14))</f>
        <v/>
      </c>
      <c r="J45" s="329"/>
      <c r="K45" s="303"/>
      <c r="L45" s="302"/>
      <c r="M45" s="339"/>
      <c r="N45" s="304"/>
      <c r="O45" s="305"/>
      <c r="P45" s="304"/>
      <c r="Q45" s="343"/>
      <c r="R45" s="308"/>
      <c r="S45" s="364"/>
      <c r="T45" s="364"/>
      <c r="U45" s="365" t="str">
        <f>IF($D45="","",VLOOKUP($D45,'[1]m glavni turnir žrebna lista'!$A$7:$R$38,2))</f>
        <v/>
      </c>
      <c r="V45" s="359">
        <v>1</v>
      </c>
      <c r="W45" s="368" t="str">
        <f>UPPER(IF($D$7="","",VLOOKUP($D$7,'[1]m glavni turnir žrebna lista'!$A$7:$R$38,3)))</f>
        <v/>
      </c>
      <c r="X45" s="359" t="str">
        <f>PROPER(IF($D$7="","",VLOOKUP($D$7,'[1]m glavni turnir žrebna lista'!$A$7:$R$38,4)))</f>
        <v/>
      </c>
      <c r="Y45" s="369" t="str">
        <f>IF($W$45="","",IF($U$7&lt;&gt;$U$8,"",IF($J$9="bb",1,IF($J$9="","0",$I$9))))</f>
        <v/>
      </c>
      <c r="Z45" s="355" t="str">
        <f>IF($W$45="","",IF($U$10&lt;&gt;$U$7,"",IF($L$11="bb",1,IF($L$11="","0",$K$12))))</f>
        <v/>
      </c>
      <c r="AA45" s="369" t="str">
        <f>IF($W$45="","",IF($U$14&lt;&gt;$U$7,"",IF($N$15="bb",1,IF($N$15="","0",$M$18))))</f>
        <v/>
      </c>
      <c r="AB45" s="369" t="str">
        <f>IF($W$45="","",IF($U$22&lt;&gt;$U$7,"",IF($P$23="bb",1,IF($P$23="","0",$O$30))))</f>
        <v/>
      </c>
      <c r="AC45" s="370" t="str">
        <f>IF($W$45="","",IF($U$38&lt;&gt;$U$7,"",IF($P$39="bb",1,IF($P$39="","0",$Q$54))))</f>
        <v/>
      </c>
      <c r="AD45" s="355"/>
      <c r="AE45" s="366">
        <f>IF($C$2="B turnir",SUM(Y45:AD45)*0.1,SUM(Y45:AD45))</f>
        <v>0</v>
      </c>
      <c r="AF45" s="357" t="str">
        <f>IF($C7="","",'m glavni 32 (6)'!$C$7)</f>
        <v/>
      </c>
      <c r="AG45" s="359" t="str">
        <f>UPPER(IF($D$7="","",VLOOKUP($D$7,'[1]m glavni turnir žrebna lista'!$A$7:$R$38,3)))</f>
        <v/>
      </c>
      <c r="AH45" s="359" t="str">
        <f>PROPER(IF($D$7="","",VLOOKUP($D$7,'[1]m glavni turnir žrebna lista'!$A$7:$R$38,4)))</f>
        <v/>
      </c>
      <c r="AI45" s="359" t="str">
        <f>UPPER(IF($D$7="","",VLOOKUP($D$7,'[1]m glavni turnir žrebna lista'!$A$7:$R$38,5)))</f>
        <v/>
      </c>
      <c r="AJ45" s="366">
        <f>SUM(AE7,AE45)</f>
        <v>0</v>
      </c>
    </row>
    <row r="46" spans="1:36" s="309" customFormat="1" ht="9.6" customHeight="1" x14ac:dyDescent="0.2">
      <c r="A46" s="314"/>
      <c r="B46" s="315"/>
      <c r="C46" s="315"/>
      <c r="D46" s="331"/>
      <c r="E46" s="302"/>
      <c r="F46" s="302"/>
      <c r="G46" s="341"/>
      <c r="H46" s="342"/>
      <c r="I46" s="332"/>
      <c r="J46" s="302"/>
      <c r="K46" s="303"/>
      <c r="L46" s="318" t="s">
        <v>28</v>
      </c>
      <c r="M46" s="333"/>
      <c r="N46" s="320" t="str">
        <f>UPPER(IF(OR(M46="a",M46="as"),L42,IF(OR(M46="b",M46="bs"),L50,)))</f>
        <v/>
      </c>
      <c r="O46" s="371">
        <f>IF(OR(M46="a",M46="as"),M42,IF(OR(M46="b",M46="bs"),M50,))</f>
        <v>0</v>
      </c>
      <c r="P46" s="304"/>
      <c r="Q46" s="343"/>
      <c r="R46" s="308"/>
      <c r="S46" s="372"/>
      <c r="T46" s="364"/>
      <c r="U46" s="365" t="str">
        <f>IF(OR(M46="a",M46="as"),U42,IF(OR(M46="b",M46="bs"),U50,""))</f>
        <v/>
      </c>
      <c r="V46" s="359">
        <v>2</v>
      </c>
      <c r="W46" s="359" t="str">
        <f>UPPER(IF($D$9="","",VLOOKUP($D$9,'[1]m glavni turnir žrebna lista'!$A$7:$R$38,3)))</f>
        <v/>
      </c>
      <c r="X46" s="359" t="str">
        <f>PROPER(IF($D$9="","",VLOOKUP($D$9,'[1]m glavni turnir žrebna lista'!$A$7:$R$38,4)))</f>
        <v/>
      </c>
      <c r="Y46" s="355" t="str">
        <f>IF(W46="","",IF($U$9&lt;&gt;$U$8,"",IF($J$9="bb",1,IF($J$9="","0",$I$7))))</f>
        <v/>
      </c>
      <c r="Z46" s="355" t="str">
        <f>IF($W$45="","",IF($U$10&lt;&gt;$U$9,"",IF($L$11="bb",1,IF($L$11="","0",$K$12))))</f>
        <v/>
      </c>
      <c r="AA46" s="355" t="str">
        <f>IF($W$45="","",IF($U$14&lt;&gt;$U$9,"",IF($N$15="bb",1,IF($N$15="","0",$M$18))))</f>
        <v/>
      </c>
      <c r="AB46" s="355" t="str">
        <f>IF($W$45="","",IF($U$22&lt;&gt;$U$9,"",IF($P$23="bb",1,IF($P$23="","0",$O$30))))</f>
        <v/>
      </c>
      <c r="AC46" s="355" t="str">
        <f>IF($W$45="","",IF($U$38&lt;&gt;$U$9,"",IF($P$39="bb",1,IF($P$39="","0",$Q$54))))</f>
        <v/>
      </c>
      <c r="AD46" s="355"/>
      <c r="AE46" s="366">
        <f t="shared" ref="AE46:AE76" si="3">IF($C$2="B turnir",SUM(Y46:AD46)*0.1,SUM(Y46:AD46))</f>
        <v>0</v>
      </c>
      <c r="AF46" s="357" t="str">
        <f>IF($C9="","",'m glavni 32 (6)'!$C$9)</f>
        <v/>
      </c>
      <c r="AG46" s="359" t="str">
        <f>UPPER(IF($D$9="","",VLOOKUP($D$9,'[1]m glavni turnir žrebna lista'!$A$7:$R$38,3)))</f>
        <v/>
      </c>
      <c r="AH46" s="359" t="str">
        <f>PROPER(IF($D$9="","",VLOOKUP($D$9,'[1]m glavni turnir žrebna lista'!$A$7:$R$38,4)))</f>
        <v/>
      </c>
      <c r="AI46" s="359" t="str">
        <f>UPPER(IF($D$9="","",VLOOKUP($D$9,'[1]m glavni turnir žrebna lista'!$A$7:$R$38,5)))</f>
        <v/>
      </c>
      <c r="AJ46" s="366">
        <f>SUM(AE8,AE46)</f>
        <v>0</v>
      </c>
    </row>
    <row r="47" spans="1:36" s="309" customFormat="1" ht="9.6" customHeight="1" x14ac:dyDescent="0.2">
      <c r="A47" s="314">
        <v>21</v>
      </c>
      <c r="B47" s="326" t="str">
        <f>IF($D47="","",VLOOKUP($D47,'[1]m glavni turnir žrebna lista'!$A$7:$R$38,17))</f>
        <v/>
      </c>
      <c r="C47" s="326" t="str">
        <f>IF($D47="","",VLOOKUP($D47,'[1]m glavni turnir žrebna lista'!$A$7:$R$38,2))</f>
        <v/>
      </c>
      <c r="D47" s="300"/>
      <c r="E47" s="327" t="str">
        <f>UPPER(IF($D47="","",VLOOKUP($D47,'[1]m glavni turnir žrebna lista'!$A$7:$R$38,3)))</f>
        <v/>
      </c>
      <c r="F47" s="327" t="str">
        <f>PROPER(IF($D47="","",VLOOKUP($D47,'[1]m glavni turnir žrebna lista'!$A$7:$R$38,4)))</f>
        <v/>
      </c>
      <c r="G47" s="327"/>
      <c r="H47" s="327" t="str">
        <f>IF($D47="","",VLOOKUP($D47,'[1]m glavni turnir žrebna lista'!$A$7:$R$38,5))</f>
        <v/>
      </c>
      <c r="I47" s="301" t="str">
        <f>IF($D47="","",VLOOKUP($D47,'[1]m glavni turnir žrebna lista'!$A$7:$R$38,14))</f>
        <v/>
      </c>
      <c r="J47" s="302"/>
      <c r="K47" s="303"/>
      <c r="L47" s="302"/>
      <c r="M47" s="339"/>
      <c r="N47" s="329"/>
      <c r="O47" s="343"/>
      <c r="P47" s="304"/>
      <c r="Q47" s="343"/>
      <c r="R47" s="308"/>
      <c r="S47" s="373"/>
      <c r="T47" s="364"/>
      <c r="U47" s="365" t="str">
        <f>IF($D47="","",VLOOKUP($D47,'[1]m glavni turnir žrebna lista'!$A$7:$R$38,2))</f>
        <v/>
      </c>
      <c r="V47" s="359">
        <v>3</v>
      </c>
      <c r="W47" s="359" t="str">
        <f>UPPER(IF($D$11="","",VLOOKUP($D$11,'[1]m glavni turnir žrebna lista'!$A$7:$R$38,3)))</f>
        <v/>
      </c>
      <c r="X47" s="359" t="str">
        <f>PROPER(IF($D$11="","",VLOOKUP($D$11,'[1]m glavni turnir žrebna lista'!$A$7:$R$38,4)))</f>
        <v/>
      </c>
      <c r="Y47" s="355" t="str">
        <f>IF(W47="","",IF($U$11&lt;&gt;$U$12,"",IF($J$13="bb",1,IF($J$13="","0",$I$13))))</f>
        <v/>
      </c>
      <c r="Z47" s="355" t="str">
        <f>IF($W$45="","",IF($U$10&lt;&gt;$U$11,"",IF($L$11="bb",1,IF($L$11="","0",$K$8))))</f>
        <v/>
      </c>
      <c r="AA47" s="355" t="str">
        <f>IF($W$45="","",IF($U$14&lt;&gt;$U$11,"",IF($N$15="bb",1,IF($N$15="","0",$M$18))))</f>
        <v/>
      </c>
      <c r="AB47" s="355" t="str">
        <f>IF($W$45="","",IF($U$22&lt;&gt;$U11,"",IF($P$23="bb",1,IF($P$23="","0",$O$30))))</f>
        <v/>
      </c>
      <c r="AC47" s="355" t="str">
        <f>IF($W$45="","",IF($U$38&lt;&gt;$U$11,"",IF($P$39="bb",1,IF($P$39="","0",$Q$54))))</f>
        <v/>
      </c>
      <c r="AD47" s="355"/>
      <c r="AE47" s="366">
        <f t="shared" si="3"/>
        <v>0</v>
      </c>
      <c r="AF47" s="357" t="str">
        <f>IF($C11="","",'m glavni 32 (6)'!$C$11)</f>
        <v/>
      </c>
      <c r="AG47" s="359" t="str">
        <f>UPPER(IF($D$11="","",VLOOKUP($D$11,'[1]m glavni turnir žrebna lista'!$A$7:$R$38,3)))</f>
        <v/>
      </c>
      <c r="AH47" s="359" t="str">
        <f>PROPER(IF($D$11="","",VLOOKUP($D$11,'[1]m glavni turnir žrebna lista'!$A$7:$R$38,4)))</f>
        <v/>
      </c>
      <c r="AI47" s="359" t="str">
        <f>UPPER(IF($D$11="","",VLOOKUP($D$11,'[1]m glavni turnir žrebna lista'!$A$7:$R$38,5)))</f>
        <v/>
      </c>
      <c r="AJ47" s="366">
        <f t="shared" ref="AJ47:AJ76" si="4">SUM(AE9,AE47)</f>
        <v>0</v>
      </c>
    </row>
    <row r="48" spans="1:36" s="309" customFormat="1" ht="9.6" customHeight="1" x14ac:dyDescent="0.2">
      <c r="A48" s="314"/>
      <c r="B48" s="315"/>
      <c r="C48" s="315"/>
      <c r="D48" s="331"/>
      <c r="E48" s="316"/>
      <c r="F48" s="316"/>
      <c r="G48" s="317"/>
      <c r="H48" s="318" t="s">
        <v>28</v>
      </c>
      <c r="I48" s="319"/>
      <c r="J48" s="320" t="str">
        <f>UPPER(IF(OR(I48="a",I48="as"),E47,IF(OR(I48="b",I48="bs"),E49,)))</f>
        <v/>
      </c>
      <c r="K48" s="321">
        <f>IF(OR(I48="a",I48="as"),I47,IF(OR(I48="b",I48="bs"),I49,))</f>
        <v>0</v>
      </c>
      <c r="L48" s="302"/>
      <c r="M48" s="339"/>
      <c r="N48" s="304"/>
      <c r="O48" s="343"/>
      <c r="P48" s="304"/>
      <c r="Q48" s="343"/>
      <c r="R48" s="308"/>
      <c r="S48" s="373"/>
      <c r="T48" s="364"/>
      <c r="U48" s="365" t="str">
        <f>IF(OR(I48="a",I48="as"),C47,IF(OR(I48="b",I48="bs"),C49,""))</f>
        <v/>
      </c>
      <c r="V48" s="359">
        <v>4</v>
      </c>
      <c r="W48" s="359" t="str">
        <f>UPPER(IF($D$13="","",VLOOKUP($D$13,'[1]m glavni turnir žrebna lista'!$A$7:$R$38,3)))</f>
        <v/>
      </c>
      <c r="X48" s="359" t="str">
        <f>PROPER(IF($D$13="","",VLOOKUP($D$13,'[1]m glavni turnir žrebna lista'!$A$7:$R$38,4)))</f>
        <v/>
      </c>
      <c r="Y48" s="355" t="str">
        <f>IF(W48="","",IF($U$12&lt;&gt;$U$13,"",IF($J$13="bb",1,IF($J$13="","0",$I$11))))</f>
        <v/>
      </c>
      <c r="Z48" s="355" t="str">
        <f>IF($W$45="","",IF($U$10&lt;&gt;$U$13,"",IF($L$11="bb",1,IF($L$11="","0",$K$8))))</f>
        <v/>
      </c>
      <c r="AA48" s="355" t="str">
        <f>IF($W$45="","",IF($U$14&lt;&gt;$U$13,"",IF($N$15="bb",1,IF($N$15="","0",$M$18))))</f>
        <v/>
      </c>
      <c r="AB48" s="355" t="str">
        <f>IF($W$45="","",IF($U$22&lt;&gt;$U$13,"",IF($P$23="bb",1,IF($P$23="","0",$O$30))))</f>
        <v/>
      </c>
      <c r="AC48" s="355" t="str">
        <f>IF($W$45="","",IF($U$38&lt;&gt;$U$13,"",IF($P$39="bb",1,IF($P$39="","0",$Q$54))))</f>
        <v/>
      </c>
      <c r="AD48" s="355"/>
      <c r="AE48" s="366">
        <f t="shared" si="3"/>
        <v>0</v>
      </c>
      <c r="AF48" s="357" t="str">
        <f>IF($C13="","",'m glavni 32 (6)'!$C$13)</f>
        <v/>
      </c>
      <c r="AG48" s="359" t="str">
        <f>UPPER(IF($D$13="","",VLOOKUP($D$13,'[1]m glavni turnir žrebna lista'!$A$7:$R$38,3)))</f>
        <v/>
      </c>
      <c r="AH48" s="359" t="str">
        <f>PROPER(IF($D$13="","",VLOOKUP($D$13,'[1]m glavni turnir žrebna lista'!$A$7:$R$38,4)))</f>
        <v/>
      </c>
      <c r="AI48" s="359" t="str">
        <f>UPPER(IF($D$13="","",VLOOKUP($D$13,'[1]m glavni turnir žrebna lista'!$A$7:$R$38,5)))</f>
        <v/>
      </c>
      <c r="AJ48" s="366">
        <f t="shared" si="4"/>
        <v>0</v>
      </c>
    </row>
    <row r="49" spans="1:36" s="309" customFormat="1" ht="9.6" customHeight="1" x14ac:dyDescent="0.2">
      <c r="A49" s="314">
        <v>22</v>
      </c>
      <c r="B49" s="326" t="str">
        <f>IF($D49="","",VLOOKUP($D49,'[1]m glavni turnir žrebna lista'!$A$7:$R$38,17))</f>
        <v/>
      </c>
      <c r="C49" s="326" t="str">
        <f>IF($D49="","",VLOOKUP($D49,'[1]m glavni turnir žrebna lista'!$A$7:$R$38,2))</f>
        <v/>
      </c>
      <c r="D49" s="300"/>
      <c r="E49" s="327" t="str">
        <f>UPPER(IF($D49="","",VLOOKUP($D49,'[1]m glavni turnir žrebna lista'!$A$7:$R$38,3)))</f>
        <v/>
      </c>
      <c r="F49" s="327" t="str">
        <f>PROPER(IF($D49="","",VLOOKUP($D49,'[1]m glavni turnir žrebna lista'!$A$7:$R$38,4)))</f>
        <v/>
      </c>
      <c r="G49" s="327"/>
      <c r="H49" s="327" t="str">
        <f>IF($D49="","",VLOOKUP($D49,'[1]m glavni turnir žrebna lista'!$A$7:$R$38,5))</f>
        <v/>
      </c>
      <c r="I49" s="328" t="str">
        <f>IF($D49="","",VLOOKUP($D49,'[1]m glavni turnir žrebna lista'!$A$7:$R$38,14))</f>
        <v/>
      </c>
      <c r="J49" s="329"/>
      <c r="K49" s="330"/>
      <c r="L49" s="302"/>
      <c r="M49" s="339"/>
      <c r="N49" s="304"/>
      <c r="O49" s="343"/>
      <c r="P49" s="304"/>
      <c r="Q49" s="343"/>
      <c r="R49" s="308"/>
      <c r="S49" s="373"/>
      <c r="T49" s="364"/>
      <c r="U49" s="365" t="str">
        <f>IF($D49="","",VLOOKUP($D49,'[1]m glavni turnir žrebna lista'!$A$7:$R$38,2))</f>
        <v/>
      </c>
      <c r="V49" s="359">
        <v>5</v>
      </c>
      <c r="W49" s="359" t="str">
        <f>UPPER(IF($D$15="","",VLOOKUP($D$15,'[1]m glavni turnir žrebna lista'!$A$7:$R$38,3)))</f>
        <v/>
      </c>
      <c r="X49" s="359" t="str">
        <f>PROPER(IF($D$15="","",VLOOKUP($D$15,'[1]m glavni turnir žrebna lista'!$A$7:$R$38,4)))</f>
        <v/>
      </c>
      <c r="Y49" s="355" t="str">
        <f>IF(W49="","",IF($U$16&lt;&gt;$U$15,"",IF($J$17="bb",1,IF($J$17="","0",$I$17))))</f>
        <v/>
      </c>
      <c r="Z49" s="355" t="str">
        <f>IF($W$45="","",IF($U$18&lt;&gt;$U$15,"",IF($L$19="bb",1,IF($L$19="","0",$K$20))))</f>
        <v/>
      </c>
      <c r="AA49" s="355" t="str">
        <f>IF($W$45="","",IF($U$14&lt;&gt;$U$15,"",IF($N$15="bb",1,IF($N$15="","0",$M$10))))</f>
        <v/>
      </c>
      <c r="AB49" s="355" t="str">
        <f>IF($W$45="","",IF($U$22&lt;&gt;$U$15,"",IF($P$23="bb",1,IF($P$23="","0",$O$30))))</f>
        <v/>
      </c>
      <c r="AC49" s="355" t="str">
        <f>IF($W$45="","",IF($U$38&lt;&gt;$U$15,"",IF($P$39="bb",1,IF($P$39="","0",$Q$54))))</f>
        <v/>
      </c>
      <c r="AD49" s="355"/>
      <c r="AE49" s="366">
        <f t="shared" si="3"/>
        <v>0</v>
      </c>
      <c r="AF49" s="357" t="str">
        <f>IF($C15="","",'m glavni 32 (6)'!$C$15)</f>
        <v/>
      </c>
      <c r="AG49" s="359" t="str">
        <f>UPPER(IF($D$15="","",VLOOKUP($D$15,'[1]m glavni turnir žrebna lista'!$A$7:$R$38,3)))</f>
        <v/>
      </c>
      <c r="AH49" s="359" t="str">
        <f>PROPER(IF($D$15="","",VLOOKUP($D$15,'[1]m glavni turnir žrebna lista'!$A$7:$R$38,4)))</f>
        <v/>
      </c>
      <c r="AI49" s="359" t="str">
        <f>UPPER(IF($D$15="","",VLOOKUP($D$15,'[1]m glavni turnir žrebna lista'!$A$7:$R$38,5)))</f>
        <v/>
      </c>
      <c r="AJ49" s="366">
        <f t="shared" si="4"/>
        <v>0</v>
      </c>
    </row>
    <row r="50" spans="1:36" s="309" customFormat="1" ht="9.6" customHeight="1" x14ac:dyDescent="0.2">
      <c r="A50" s="314"/>
      <c r="B50" s="315"/>
      <c r="C50" s="315"/>
      <c r="D50" s="331"/>
      <c r="E50" s="316"/>
      <c r="F50" s="316"/>
      <c r="G50" s="317"/>
      <c r="H50" s="302"/>
      <c r="I50" s="332"/>
      <c r="J50" s="318" t="s">
        <v>28</v>
      </c>
      <c r="K50" s="333"/>
      <c r="L50" s="320"/>
      <c r="M50" s="345">
        <f>IF(OR(K50="a",K50="as"),K48,IF(OR(K50="b",K50="bs"),K52,))</f>
        <v>0</v>
      </c>
      <c r="N50" s="304"/>
      <c r="O50" s="343"/>
      <c r="P50" s="304"/>
      <c r="Q50" s="343"/>
      <c r="R50" s="308"/>
      <c r="S50" s="373"/>
      <c r="T50" s="364"/>
      <c r="U50" s="365" t="str">
        <f>IF(OR(K50="a",K50="as"),U48,IF(OR(K50="b",K50="bs"),U52,""))</f>
        <v/>
      </c>
      <c r="V50" s="359">
        <v>6</v>
      </c>
      <c r="W50" s="359" t="str">
        <f>UPPER(IF($D$17="","",VLOOKUP($D$17,'[1]m glavni turnir žrebna lista'!$A$7:$R$38,3)))</f>
        <v/>
      </c>
      <c r="X50" s="359" t="str">
        <f>PROPER(IF($D$17="","",VLOOKUP($D$17,'[1]m glavni turnir žrebna lista'!$A$7:$R$38,4)))</f>
        <v/>
      </c>
      <c r="Y50" s="355" t="str">
        <f>IF(W50="","",IF($U$16&lt;&gt;$U$17,"",IF($J$17="bb",1,IF($J$17="","0",$I$15))))</f>
        <v/>
      </c>
      <c r="Z50" s="355" t="str">
        <f>IF($W$45="","",IF($U$18&lt;&gt;$U$17,"",IF($L$19="bb",1,IF($L$19="","0",$K$20))))</f>
        <v/>
      </c>
      <c r="AA50" s="355" t="str">
        <f>IF($W$45="","",IF($U$14&lt;&gt;$U$17,"",IF($N$15="bb",1,IF($N$15="","0",$M$10))))</f>
        <v/>
      </c>
      <c r="AB50" s="355" t="str">
        <f>IF($W$45="","",IF($U$22&lt;&gt;$U$17,"",IF($P$23="bb",1,IF($P$23="","0",$O$30))))</f>
        <v/>
      </c>
      <c r="AC50" s="355" t="str">
        <f>IF($W$45="","",IF($U$38&lt;&gt;$U$17,"",IF($P$39="bb",1,IF($P$39="","0",$Q$54))))</f>
        <v/>
      </c>
      <c r="AD50" s="355"/>
      <c r="AE50" s="366">
        <f t="shared" si="3"/>
        <v>0</v>
      </c>
      <c r="AF50" s="357" t="str">
        <f>IF($C17="","",'m glavni 32 (6)'!$C$17)</f>
        <v/>
      </c>
      <c r="AG50" s="359" t="str">
        <f>UPPER(IF($D$17="","",VLOOKUP($D$17,'[1]m glavni turnir žrebna lista'!$A$7:$R$38,3)))</f>
        <v/>
      </c>
      <c r="AH50" s="359" t="str">
        <f>PROPER(IF($D$17="","",VLOOKUP($D$17,'[1]m glavni turnir žrebna lista'!$A$7:$R$38,4)))</f>
        <v/>
      </c>
      <c r="AI50" s="359" t="str">
        <f>UPPER(IF($D$17="","",VLOOKUP($D$17,'[1]m glavni turnir žrebna lista'!$A$7:$R$38,5)))</f>
        <v/>
      </c>
      <c r="AJ50" s="366">
        <f t="shared" si="4"/>
        <v>0</v>
      </c>
    </row>
    <row r="51" spans="1:36" s="309" customFormat="1" ht="9.6" customHeight="1" x14ac:dyDescent="0.2">
      <c r="A51" s="314">
        <v>23</v>
      </c>
      <c r="B51" s="326" t="str">
        <f>IF($D51="","",VLOOKUP($D51,'[1]m glavni turnir žrebna lista'!$A$7:$R$38,17))</f>
        <v/>
      </c>
      <c r="C51" s="326" t="str">
        <f>IF($D51="","",VLOOKUP($D51,'[1]m glavni turnir žrebna lista'!$A$7:$R$38,2))</f>
        <v/>
      </c>
      <c r="D51" s="300"/>
      <c r="E51" s="327" t="str">
        <f>UPPER(IF($D51="","",VLOOKUP($D51,'[1]m glavni turnir žrebna lista'!$A$7:$R$38,3)))</f>
        <v/>
      </c>
      <c r="F51" s="327" t="str">
        <f>PROPER(IF($D51="","",VLOOKUP($D51,'[1]m glavni turnir žrebna lista'!$A$7:$R$38,4)))</f>
        <v/>
      </c>
      <c r="G51" s="327"/>
      <c r="H51" s="327" t="str">
        <f>IF($D51="","",VLOOKUP($D51,'[1]m glavni turnir žrebna lista'!$A$7:$R$38,5))</f>
        <v/>
      </c>
      <c r="I51" s="301" t="str">
        <f>IF($D51="","",VLOOKUP($D51,'[1]m glavni turnir žrebna lista'!$A$7:$R$38,14))</f>
        <v/>
      </c>
      <c r="J51" s="302"/>
      <c r="K51" s="338"/>
      <c r="L51" s="329"/>
      <c r="M51" s="336"/>
      <c r="N51" s="304"/>
      <c r="O51" s="343"/>
      <c r="P51" s="304"/>
      <c r="Q51" s="343"/>
      <c r="R51" s="308"/>
      <c r="S51" s="373"/>
      <c r="T51" s="364"/>
      <c r="U51" s="365" t="str">
        <f>IF($D51="","",VLOOKUP($D51,'[1]m glavni turnir žrebna lista'!$A$7:$R$38,2))</f>
        <v/>
      </c>
      <c r="V51" s="359">
        <v>7</v>
      </c>
      <c r="W51" s="359" t="str">
        <f>UPPER(IF($D$19="","",VLOOKUP($D$19,'[1]m glavni turnir žrebna lista'!$A$7:$R$38,3)))</f>
        <v/>
      </c>
      <c r="X51" s="359" t="str">
        <f>PROPER(IF($D$19="","",VLOOKUP($D$19,'[1]m glavni turnir žrebna lista'!$A$7:$R$38,4)))</f>
        <v/>
      </c>
      <c r="Y51" s="355" t="str">
        <f>IF(W51="","",IF($U$20&lt;&gt;$U$19,"",IF($J$21="bb",1,IF($J$21="","0",$I$21))))</f>
        <v/>
      </c>
      <c r="Z51" s="355" t="str">
        <f>IF($W$45="","",IF($U$18&lt;&gt;$U$19,"",IF($L$19="bb",1,IF($L$19="","0",$K$16))))</f>
        <v/>
      </c>
      <c r="AA51" s="355" t="str">
        <f>IF($W$45="","",IF($U$14&lt;&gt;$U$19,"",IF($N$15="bb",1,IF($N$15="","0",$M$10))))</f>
        <v/>
      </c>
      <c r="AB51" s="355" t="str">
        <f>IF($W$45="","",IF($U$22&lt;&gt;$U$19,"",IF($P$23="bb",1,IF($P$23="","0",$O$30))))</f>
        <v/>
      </c>
      <c r="AC51" s="355" t="str">
        <f>IF($W$45="","",IF($U$38&lt;&gt;$U$19,"",IF($P$39="bb",1,IF($P$39="","0",$Q$54))))</f>
        <v/>
      </c>
      <c r="AD51" s="355"/>
      <c r="AE51" s="366">
        <f t="shared" si="3"/>
        <v>0</v>
      </c>
      <c r="AF51" s="357" t="str">
        <f>IF($C19="","",'m glavni 32 (6)'!$C$19)</f>
        <v/>
      </c>
      <c r="AG51" s="359" t="str">
        <f>UPPER(IF($D$19="","",VLOOKUP($D$19,'[1]m glavni turnir žrebna lista'!$A$7:$R$38,3)))</f>
        <v/>
      </c>
      <c r="AH51" s="359" t="str">
        <f>PROPER(IF($D$19="","",VLOOKUP($D$19,'[1]m glavni turnir žrebna lista'!$A$7:$R$38,4)))</f>
        <v/>
      </c>
      <c r="AI51" s="359" t="str">
        <f>UPPER(IF($D$19="","",VLOOKUP($D$19,'[1]m glavni turnir žrebna lista'!$A$7:$R$38,5)))</f>
        <v/>
      </c>
      <c r="AJ51" s="366">
        <f t="shared" si="4"/>
        <v>0</v>
      </c>
    </row>
    <row r="52" spans="1:36" s="309" customFormat="1" ht="9.6" customHeight="1" x14ac:dyDescent="0.2">
      <c r="A52" s="314"/>
      <c r="B52" s="315"/>
      <c r="C52" s="315"/>
      <c r="D52" s="315"/>
      <c r="E52" s="316"/>
      <c r="F52" s="316"/>
      <c r="G52" s="317"/>
      <c r="H52" s="318" t="s">
        <v>28</v>
      </c>
      <c r="I52" s="319"/>
      <c r="J52" s="320" t="str">
        <f>UPPER(IF(OR(I52="a",I52="as"),E51,IF(OR(I52="b",I52="bs"),E53,)))</f>
        <v/>
      </c>
      <c r="K52" s="340">
        <f>IF(OR(I52="a",I52="as"),I51,IF(OR(I52="b",I52="bs"),I53,))</f>
        <v>0</v>
      </c>
      <c r="L52" s="302"/>
      <c r="M52" s="336"/>
      <c r="N52" s="304"/>
      <c r="O52" s="343"/>
      <c r="P52" s="304"/>
      <c r="Q52" s="343"/>
      <c r="R52" s="308"/>
      <c r="S52" s="374"/>
      <c r="U52" s="375" t="str">
        <f>IF(OR(I52="a",I52="as"),C51,IF(OR(I52="b",I52="bs"),C53,""))</f>
        <v/>
      </c>
      <c r="V52" s="359">
        <v>8</v>
      </c>
      <c r="W52" s="359" t="str">
        <f>UPPER(IF($D$21="","",VLOOKUP($D$21,'[1]m glavni turnir žrebna lista'!$A$7:$R$38,3)))</f>
        <v/>
      </c>
      <c r="X52" s="359" t="str">
        <f>PROPER(IF($D$21="","",VLOOKUP($D$21,'[1]m glavni turnir žrebna lista'!$A$7:$R$38,4)))</f>
        <v/>
      </c>
      <c r="Y52" s="355" t="str">
        <f>IF(W52="","",IF($U$20&lt;&gt;$U$21,"",IF($J$21="bb",1,IF($J$21="","0",$I$19))))</f>
        <v/>
      </c>
      <c r="Z52" s="355" t="str">
        <f>IF($W$45="","",IF($U$18&lt;&gt;$U$21,"",IF($L$19="bb",1,IF($L$19="","0",$K$16))))</f>
        <v/>
      </c>
      <c r="AA52" s="355" t="str">
        <f>IF($W$45="","",IF($U$14&lt;&gt;$U$21,"",IF($N$15="bb",1,IF($N$15="","0",$M$10))))</f>
        <v/>
      </c>
      <c r="AB52" s="355" t="str">
        <f>IF($W$45="","",IF($U$22&lt;&gt;$U$21,"",IF($P$23="bb",1,IF($P$23="","0",$O$30))))</f>
        <v/>
      </c>
      <c r="AC52" s="355" t="str">
        <f>IF($W$45="","",IF($U$38&lt;&gt;$U$21,"",IF($P$39="bb",1,IF($P$39="","0",$Q$54))))</f>
        <v/>
      </c>
      <c r="AD52" s="355"/>
      <c r="AE52" s="366">
        <f t="shared" si="3"/>
        <v>0</v>
      </c>
      <c r="AF52" s="357" t="str">
        <f>IF($C21="","",'m glavni 32 (6)'!$C$21)</f>
        <v/>
      </c>
      <c r="AG52" s="359" t="str">
        <f>UPPER(IF($D$21="","",VLOOKUP($D$21,'[1]m glavni turnir žrebna lista'!$A$7:$R$38,3)))</f>
        <v/>
      </c>
      <c r="AH52" s="359" t="str">
        <f>PROPER(IF($D$21="","",VLOOKUP($D$21,'[1]m glavni turnir žrebna lista'!$A$7:$R$38,4)))</f>
        <v/>
      </c>
      <c r="AI52" s="359" t="str">
        <f>UPPER(IF($D$21="","",VLOOKUP($D$21,'[1]m glavni turnir žrebna lista'!$A$7:$R$38,5)))</f>
        <v/>
      </c>
      <c r="AJ52" s="366">
        <f t="shared" si="4"/>
        <v>0</v>
      </c>
    </row>
    <row r="53" spans="1:36" s="309" customFormat="1" ht="9.6" customHeight="1" x14ac:dyDescent="0.2">
      <c r="A53" s="298">
        <v>24</v>
      </c>
      <c r="B53" s="299" t="str">
        <f>IF($D53="","",VLOOKUP($D53,'[1]m glavni turnir žrebna lista'!$A$7:$R$38,17))</f>
        <v/>
      </c>
      <c r="C53" s="299" t="str">
        <f>IF($D53="","",VLOOKUP($D53,'[1]m glavni turnir žrebna lista'!$A$7:$R$38,2))</f>
        <v/>
      </c>
      <c r="D53" s="300"/>
      <c r="E53" s="299" t="str">
        <f>UPPER(IF($D53="","",VLOOKUP($D53,'[1]m glavni turnir žrebna lista'!$A$7:$R$38,3)))</f>
        <v/>
      </c>
      <c r="F53" s="299" t="str">
        <f>PROPER(IF($D53="","",VLOOKUP($D53,'[1]m glavni turnir žrebna lista'!$A$7:$R$38,4)))</f>
        <v/>
      </c>
      <c r="G53" s="299"/>
      <c r="H53" s="299" t="str">
        <f>IF($D53="","",VLOOKUP($D53,'[1]m glavni turnir žrebna lista'!$A$7:$R$38,5))</f>
        <v/>
      </c>
      <c r="I53" s="328" t="str">
        <f>IF($D53="","",VLOOKUP($D53,'[1]m glavni turnir žrebna lista'!$A$7:$R$38,14))</f>
        <v/>
      </c>
      <c r="J53" s="329"/>
      <c r="K53" s="303"/>
      <c r="L53" s="302"/>
      <c r="M53" s="336"/>
      <c r="N53" s="304"/>
      <c r="O53" s="343"/>
      <c r="P53" s="304"/>
      <c r="Q53" s="343"/>
      <c r="R53" s="308"/>
      <c r="S53" s="374"/>
      <c r="U53" s="256" t="str">
        <f>IF($D53="","",VLOOKUP($D53,'[1]m glavni turnir žrebna lista'!$A$7:$R$38,2))</f>
        <v/>
      </c>
      <c r="V53" s="359">
        <v>9</v>
      </c>
      <c r="W53" s="359" t="str">
        <f>UPPER(IF($D$23="","",VLOOKUP($D$23,'[1]m glavni turnir žrebna lista'!$A$7:$R$38,3)))</f>
        <v/>
      </c>
      <c r="X53" s="359" t="str">
        <f>PROPER(IF($D$23="","",VLOOKUP($D$23,'[1]m glavni turnir žrebna lista'!$A$7:$R$38,4)))</f>
        <v/>
      </c>
      <c r="Y53" s="355" t="str">
        <f>IF(W53="","",IF($U$24&lt;&gt;$U$23,"",IF($J$25="bb",1,IF($J$25="","0",$I$25))))</f>
        <v/>
      </c>
      <c r="Z53" s="355" t="str">
        <f>IF($W$45="","",IF($U$26&lt;&gt;$U$23,"",IF($L$27="bb",1,IF($L$27="","0",$K$28))))</f>
        <v/>
      </c>
      <c r="AA53" s="355" t="str">
        <f>IF($W$45="","",IF($U$30&lt;&gt;$U$23,"",IF($N$31="bb",1,IF($N$31="","0",$M$34))))</f>
        <v/>
      </c>
      <c r="AB53" s="355" t="str">
        <f>IF($W$45="","",IF($U$22&lt;&gt;$U$23,"",IF($P$23="bb",1,IF($P$23="","0",$O$14))))</f>
        <v/>
      </c>
      <c r="AC53" s="355" t="str">
        <f>IF($W$45="","",IF($U$38&lt;&gt;$U$23,"",IF($P$39="bb",1,IF($P$39="","0",$Q$54))))</f>
        <v/>
      </c>
      <c r="AD53" s="355"/>
      <c r="AE53" s="366">
        <f t="shared" si="3"/>
        <v>0</v>
      </c>
      <c r="AF53" s="357" t="str">
        <f>IF($C23="","",'m glavni 32 (6)'!$C$23)</f>
        <v/>
      </c>
      <c r="AG53" s="359" t="str">
        <f>UPPER(IF($D$23="","",VLOOKUP($D$23,'[1]m glavni turnir žrebna lista'!$A$7:$R$38,3)))</f>
        <v/>
      </c>
      <c r="AH53" s="359" t="str">
        <f>PROPER(IF($D$23="","",VLOOKUP($D$23,'[1]m glavni turnir žrebna lista'!$A$7:$R$38,4)))</f>
        <v/>
      </c>
      <c r="AI53" s="359" t="str">
        <f>UPPER(IF($D$23="","",VLOOKUP($D$23,'[1]m glavni turnir žrebna lista'!$A$7:$R$38,5)))</f>
        <v/>
      </c>
      <c r="AJ53" s="366">
        <f t="shared" si="4"/>
        <v>0</v>
      </c>
    </row>
    <row r="54" spans="1:36" s="309" customFormat="1" ht="9.6" customHeight="1" x14ac:dyDescent="0.2">
      <c r="A54" s="314"/>
      <c r="B54" s="315"/>
      <c r="C54" s="315"/>
      <c r="D54" s="315"/>
      <c r="E54" s="342"/>
      <c r="F54" s="342"/>
      <c r="G54" s="347"/>
      <c r="H54" s="342"/>
      <c r="I54" s="332"/>
      <c r="J54" s="302"/>
      <c r="K54" s="303"/>
      <c r="L54" s="302"/>
      <c r="M54" s="336"/>
      <c r="N54" s="318" t="s">
        <v>28</v>
      </c>
      <c r="O54" s="333"/>
      <c r="P54" s="320" t="s">
        <v>97</v>
      </c>
      <c r="Q54" s="350">
        <f>IF(OR(O54="a",O54="as"),O46,IF(OR(O54="b",O54="bs"),O62,))</f>
        <v>0</v>
      </c>
      <c r="R54" s="308"/>
      <c r="S54" s="374"/>
      <c r="U54" s="256" t="str">
        <f>IF(OR(O54="a",O54="as"),U46,IF(OR(O54="b",O54="bs"),U62,""))</f>
        <v/>
      </c>
      <c r="V54" s="359">
        <v>10</v>
      </c>
      <c r="W54" s="359" t="str">
        <f>UPPER(IF($D$25="","",VLOOKUP($D$25,'[1]m glavni turnir žrebna lista'!$A$7:$R$38,3)))</f>
        <v/>
      </c>
      <c r="X54" s="359" t="str">
        <f>PROPER(IF($D$25="","",VLOOKUP($D$25,'[1]m glavni turnir žrebna lista'!$A$7:$R$38,4)))</f>
        <v/>
      </c>
      <c r="Y54" s="355" t="str">
        <f>IF(W54="","",IF($U$24&lt;&gt;$U$25,"",IF($J$25="bb",1,IF($J$25="","0",$I$23))))</f>
        <v/>
      </c>
      <c r="Z54" s="355" t="str">
        <f>IF($W$45="","",IF($U$26&lt;&gt;$U$25,"",IF($L$27="bb",1,IF($L$27="","0",$K$28))))</f>
        <v/>
      </c>
      <c r="AA54" s="355" t="str">
        <f>IF($W$45="","",IF($U$30&lt;&gt;$U$25,"",IF($N$31="bb",1,IF($N$31="","0",$M$34))))</f>
        <v/>
      </c>
      <c r="AB54" s="355" t="str">
        <f>IF($W$45="","",IF($U$22&lt;&gt;$U$25,"",IF($P$23="bb",1,IF($P$23="","0",$O$14))))</f>
        <v/>
      </c>
      <c r="AC54" s="355" t="str">
        <f>IF($W$45="","",IF($U$38&lt;&gt;$U$25,"",IF($P$39="bb",1,IF($P$39="","0",$Q$54))))</f>
        <v/>
      </c>
      <c r="AD54" s="355"/>
      <c r="AE54" s="366">
        <f t="shared" si="3"/>
        <v>0</v>
      </c>
      <c r="AF54" s="357" t="str">
        <f>IF($C25="","",'m glavni 32 (6)'!$C$25)</f>
        <v/>
      </c>
      <c r="AG54" s="359" t="str">
        <f>UPPER(IF($D$25="","",VLOOKUP($D$25,'[1]m glavni turnir žrebna lista'!$A$7:$R$38,3)))</f>
        <v/>
      </c>
      <c r="AH54" s="359" t="str">
        <f>PROPER(IF($D$25="","",VLOOKUP($D$25,'[1]m glavni turnir žrebna lista'!$A$7:$R$38,4)))</f>
        <v/>
      </c>
      <c r="AI54" s="359" t="str">
        <f>UPPER(IF($D$25="","",VLOOKUP($D$25,'[1]m glavni turnir žrebna lista'!$A$7:$R$38,5)))</f>
        <v/>
      </c>
      <c r="AJ54" s="366">
        <f t="shared" si="4"/>
        <v>0</v>
      </c>
    </row>
    <row r="55" spans="1:36" s="309" customFormat="1" ht="9.6" customHeight="1" x14ac:dyDescent="0.2">
      <c r="A55" s="298">
        <v>25</v>
      </c>
      <c r="B55" s="299" t="str">
        <f>IF($D55="","",VLOOKUP($D55,'[1]m glavni turnir žrebna lista'!$A$7:$R$38,17))</f>
        <v/>
      </c>
      <c r="C55" s="299" t="str">
        <f>IF($D55="","",VLOOKUP($D55,'[1]m glavni turnir žrebna lista'!$A$7:$R$38,2))</f>
        <v/>
      </c>
      <c r="D55" s="300"/>
      <c r="E55" s="299" t="str">
        <f>UPPER(IF($D55="","",VLOOKUP($D55,'[1]m glavni turnir žrebna lista'!$A$7:$R$38,3)))</f>
        <v/>
      </c>
      <c r="F55" s="299" t="str">
        <f>PROPER(IF($D55="","",VLOOKUP($D55,'[1]m glavni turnir žrebna lista'!$A$7:$R$38,4)))</f>
        <v/>
      </c>
      <c r="G55" s="299"/>
      <c r="H55" s="299" t="str">
        <f>IF($D55="","",VLOOKUP($D55,'[1]m glavni turnir žrebna lista'!$A$7:$R$38,5))</f>
        <v/>
      </c>
      <c r="I55" s="301" t="str">
        <f>IF($D55="","",VLOOKUP($D55,'[1]m glavni turnir žrebna lista'!$A$7:$R$38,14))</f>
        <v/>
      </c>
      <c r="J55" s="302"/>
      <c r="K55" s="303"/>
      <c r="L55" s="302"/>
      <c r="M55" s="336"/>
      <c r="N55" s="304"/>
      <c r="O55" s="343"/>
      <c r="P55" s="329"/>
      <c r="Q55" s="305"/>
      <c r="R55" s="308"/>
      <c r="S55" s="374"/>
      <c r="U55" s="256" t="str">
        <f>IF($D55="","",VLOOKUP($D55,'[1]m glavni turnir žrebna lista'!$A$7:$R$38,2))</f>
        <v/>
      </c>
      <c r="V55" s="359">
        <v>11</v>
      </c>
      <c r="W55" s="359" t="str">
        <f>UPPER(IF($D$27="","",VLOOKUP($D$27,'[1]m glavni turnir žrebna lista'!$A$7:$R$38,3)))</f>
        <v/>
      </c>
      <c r="X55" s="359" t="str">
        <f>PROPER(IF($D$27="","",VLOOKUP($D$27,'[1]m glavni turnir žrebna lista'!$A$7:$R$38,4)))</f>
        <v/>
      </c>
      <c r="Y55" s="355" t="str">
        <f>IF(W55="","",IF($U$28&lt;&gt;$U$27,"",IF($J$29="bb",1,IF($J$29="","0",$I$29))))</f>
        <v/>
      </c>
      <c r="Z55" s="355" t="str">
        <f>IF($W$45="","",IF($U$26&lt;&gt;$U$27,"",IF($L$27="bb",1,IF($L$27="","0",$K$24))))</f>
        <v/>
      </c>
      <c r="AA55" s="355" t="str">
        <f>IF($W$45="","",IF($U$30&lt;&gt;$U$27,"",IF($N$31="bb",1,IF($N$31="","0",$M$34))))</f>
        <v/>
      </c>
      <c r="AB55" s="355" t="str">
        <f>IF($W$45="","",IF($U$22&lt;&gt;$U$27,"",IF($P$23="bb",1,IF($P$23="","0",$O$14))))</f>
        <v/>
      </c>
      <c r="AC55" s="355" t="str">
        <f>IF($W$45="","",IF($U$38&lt;&gt;$U$27,"",IF($P$39="bb",1,IF($P$39="","0",$Q$54))))</f>
        <v/>
      </c>
      <c r="AD55" s="355"/>
      <c r="AE55" s="366">
        <f t="shared" si="3"/>
        <v>0</v>
      </c>
      <c r="AF55" s="357" t="str">
        <f>IF($C27="","",'m glavni 32 (6)'!$C$27)</f>
        <v/>
      </c>
      <c r="AG55" s="359" t="str">
        <f>UPPER(IF($D$27="","",VLOOKUP($D$27,'[1]m glavni turnir žrebna lista'!$A$7:$R$38,3)))</f>
        <v/>
      </c>
      <c r="AH55" s="359" t="str">
        <f>PROPER(IF($D$27="","",VLOOKUP($D$27,'[1]m glavni turnir žrebna lista'!$A$7:$R$38,4)))</f>
        <v/>
      </c>
      <c r="AI55" s="359" t="str">
        <f>UPPER(IF($D$27="","",VLOOKUP($D$27,'[1]m glavni turnir žrebna lista'!$A$7:$R$38,5)))</f>
        <v/>
      </c>
      <c r="AJ55" s="366">
        <f t="shared" si="4"/>
        <v>0</v>
      </c>
    </row>
    <row r="56" spans="1:36" s="309" customFormat="1" ht="9.6" customHeight="1" x14ac:dyDescent="0.2">
      <c r="A56" s="314"/>
      <c r="B56" s="315"/>
      <c r="C56" s="315"/>
      <c r="D56" s="315"/>
      <c r="E56" s="316"/>
      <c r="F56" s="316"/>
      <c r="G56" s="317"/>
      <c r="H56" s="318" t="s">
        <v>28</v>
      </c>
      <c r="I56" s="319"/>
      <c r="J56" s="320"/>
      <c r="K56" s="321">
        <f>IF(OR(I56="a",I56="as"),I55,IF(OR(I56="b",I56="bs"),I57,))</f>
        <v>0</v>
      </c>
      <c r="L56" s="302"/>
      <c r="M56" s="336"/>
      <c r="N56" s="304"/>
      <c r="O56" s="343"/>
      <c r="P56" s="304"/>
      <c r="Q56" s="305"/>
      <c r="R56" s="308"/>
      <c r="S56" s="374"/>
      <c r="U56" s="256" t="str">
        <f>IF(OR(I56="a",I56="as"),C55,IF(OR(I56="b",I56="bs"),C57,""))</f>
        <v/>
      </c>
      <c r="V56" s="359">
        <v>12</v>
      </c>
      <c r="W56" s="359" t="str">
        <f>UPPER(IF($D$29="","",VLOOKUP($D$29,'[1]m glavni turnir žrebna lista'!$A$7:$R$38,3)))</f>
        <v/>
      </c>
      <c r="X56" s="359" t="str">
        <f>PROPER(IF($D$29="","",VLOOKUP($D$29,'[1]m glavni turnir žrebna lista'!$A$7:$R$38,4)))</f>
        <v/>
      </c>
      <c r="Y56" s="355" t="str">
        <f>IF(W56="","",IF($U$28&lt;&gt;$U$29,"",IF($J$29="bb",1,IF($J$29="","0",$I$27))))</f>
        <v/>
      </c>
      <c r="Z56" s="355" t="str">
        <f>IF($W$45="","",IF($U$26&lt;&gt;$U$29,"",IF($L$27="bb",1,IF($L$27="","0",$K$24))))</f>
        <v/>
      </c>
      <c r="AA56" s="355" t="str">
        <f>IF($W$45="","",IF($U$30&lt;&gt;$U$29,"",IF($N$31="bb",1,IF($N$31="","0",$M$34))))</f>
        <v/>
      </c>
      <c r="AB56" s="355" t="str">
        <f>IF($W$45="","",IF($U$22&lt;&gt;$U$29,"",IF($P$23="bb",1,IF($P$23="","0",$O$14))))</f>
        <v/>
      </c>
      <c r="AC56" s="355" t="str">
        <f>IF($W$45="","",IF($U$38&lt;&gt;$U$29,"",IF($P$39="bb",1,IF($P$39="","0",$Q$54))))</f>
        <v/>
      </c>
      <c r="AD56" s="355"/>
      <c r="AE56" s="366">
        <f t="shared" si="3"/>
        <v>0</v>
      </c>
      <c r="AF56" s="357" t="str">
        <f>IF($C29="","",'m glavni 32 (6)'!$C$29)</f>
        <v/>
      </c>
      <c r="AG56" s="359" t="str">
        <f>UPPER(IF($D$29="","",VLOOKUP($D$29,'[1]m glavni turnir žrebna lista'!$A$7:$R$38,3)))</f>
        <v/>
      </c>
      <c r="AH56" s="359" t="str">
        <f>PROPER(IF($D$29="","",VLOOKUP($D$29,'[1]m glavni turnir žrebna lista'!$A$7:$R$38,4)))</f>
        <v/>
      </c>
      <c r="AI56" s="359" t="str">
        <f>UPPER(IF($D$29="","",VLOOKUP($D$29,'[1]m glavni turnir žrebna lista'!$A$7:$R$38,5)))</f>
        <v/>
      </c>
      <c r="AJ56" s="366">
        <f t="shared" si="4"/>
        <v>0</v>
      </c>
    </row>
    <row r="57" spans="1:36" s="309" customFormat="1" ht="9.6" customHeight="1" x14ac:dyDescent="0.2">
      <c r="A57" s="314">
        <v>26</v>
      </c>
      <c r="B57" s="326" t="str">
        <f>IF($D57="","",VLOOKUP($D57,'[1]m glavni turnir žrebna lista'!$A$7:$R$38,17))</f>
        <v/>
      </c>
      <c r="C57" s="326" t="str">
        <f>IF($D57="","",VLOOKUP($D57,'[1]m glavni turnir žrebna lista'!$A$7:$R$38,2))</f>
        <v/>
      </c>
      <c r="D57" s="300"/>
      <c r="E57" s="327" t="str">
        <f>UPPER(IF($D57="","",VLOOKUP($D57,'[1]m glavni turnir žrebna lista'!$A$7:$R$38,3)))</f>
        <v/>
      </c>
      <c r="F57" s="327" t="str">
        <f>PROPER(IF($D57="","",VLOOKUP($D57,'[1]m glavni turnir žrebna lista'!$A$7:$R$38,4)))</f>
        <v/>
      </c>
      <c r="G57" s="327"/>
      <c r="H57" s="327" t="str">
        <f>IF($D57="","",VLOOKUP($D57,'[1]m glavni turnir žrebna lista'!$A$7:$R$38,5))</f>
        <v/>
      </c>
      <c r="I57" s="328" t="str">
        <f>IF($D57="","",VLOOKUP($D57,'[1]m glavni turnir žrebna lista'!$A$7:$R$38,14))</f>
        <v/>
      </c>
      <c r="J57" s="329"/>
      <c r="K57" s="330"/>
      <c r="L57" s="302"/>
      <c r="M57" s="304"/>
      <c r="O57" s="343"/>
      <c r="P57" s="304"/>
      <c r="Q57" s="305"/>
      <c r="R57" s="308"/>
      <c r="S57" s="374"/>
      <c r="U57" s="256" t="str">
        <f>IF($D57="","",VLOOKUP($D57,'[1]m glavni turnir žrebna lista'!$A$7:$R$38,2))</f>
        <v/>
      </c>
      <c r="V57" s="359">
        <v>13</v>
      </c>
      <c r="W57" s="359" t="str">
        <f>UPPER(IF($D$31="","",VLOOKUP($D$31,'[1]m glavni turnir žrebna lista'!$A$7:$R$38,3)))</f>
        <v/>
      </c>
      <c r="X57" s="359" t="str">
        <f>PROPER(IF($D$31="","",VLOOKUP($D$31,'[1]m glavni turnir žrebna lista'!$A$7:$R$38,4)))</f>
        <v/>
      </c>
      <c r="Y57" s="355" t="str">
        <f>IF(W57="","",IF($U$32&lt;&gt;$U$31,"",IF($J$33="bb",1,IF($J$33="","0",$I$33))))</f>
        <v/>
      </c>
      <c r="Z57" s="355" t="str">
        <f>IF($W$45="","",IF($U$34&lt;&gt;$U$31,"",IF($L$35="bb",1,IF($L$35="","0",$K$36))))</f>
        <v/>
      </c>
      <c r="AA57" s="355" t="str">
        <f>IF($W$45="","",IF($U$30&lt;&gt;$U$31,"",IF($N$31="bb",1,IF($N$31="","0",$M$26))))</f>
        <v/>
      </c>
      <c r="AB57" s="355" t="str">
        <f>IF($W$45="","",IF($U$22&lt;&gt;$U$31,"",IF($P$23="bb",1,IF($P$23="","0",$O$14))))</f>
        <v/>
      </c>
      <c r="AC57" s="355" t="str">
        <f>IF($W$45="","",IF($U$38&lt;&gt;$U$31,"",IF($P$39="bb",1,IF($P$39="","0",$Q$54))))</f>
        <v/>
      </c>
      <c r="AD57" s="355"/>
      <c r="AE57" s="366">
        <f t="shared" si="3"/>
        <v>0</v>
      </c>
      <c r="AF57" s="357" t="str">
        <f>IF($C31="","",'m glavni 32 (6)'!$C$31)</f>
        <v/>
      </c>
      <c r="AG57" s="359" t="str">
        <f>UPPER(IF($D$31="","",VLOOKUP($D$31,'[1]m glavni turnir žrebna lista'!$A$7:$R$38,3)))</f>
        <v/>
      </c>
      <c r="AH57" s="359" t="str">
        <f>PROPER(IF($D$31="","",VLOOKUP($D$31,'[1]m glavni turnir žrebna lista'!$A$7:$R$38,4)))</f>
        <v/>
      </c>
      <c r="AI57" s="359" t="str">
        <f>UPPER(IF($D$31="","",VLOOKUP($D$31,'[1]m glavni turnir žrebna lista'!$A$7:$R$38,5)))</f>
        <v/>
      </c>
      <c r="AJ57" s="366">
        <f t="shared" si="4"/>
        <v>0</v>
      </c>
    </row>
    <row r="58" spans="1:36" s="309" customFormat="1" ht="9.6" customHeight="1" x14ac:dyDescent="0.2">
      <c r="A58" s="314"/>
      <c r="B58" s="315"/>
      <c r="C58" s="315"/>
      <c r="D58" s="331"/>
      <c r="E58" s="316"/>
      <c r="F58" s="316"/>
      <c r="G58" s="317"/>
      <c r="H58" s="316"/>
      <c r="I58" s="332"/>
      <c r="J58" s="318" t="s">
        <v>28</v>
      </c>
      <c r="K58" s="333"/>
      <c r="L58" s="320"/>
      <c r="M58" s="334">
        <f>IF(OR(K58="a",K58="as"),K56,IF(OR(K58="b",K58="bs"),K60,))</f>
        <v>0</v>
      </c>
      <c r="N58" s="304"/>
      <c r="O58" s="343"/>
      <c r="P58" s="304"/>
      <c r="Q58" s="305"/>
      <c r="R58" s="308"/>
      <c r="S58" s="374"/>
      <c r="U58" s="256" t="str">
        <f>IF(OR(K58="a",K58="as"),U56,IF(OR(K58="b",K58="bs"),U60,""))</f>
        <v/>
      </c>
      <c r="V58" s="359">
        <v>14</v>
      </c>
      <c r="W58" s="359" t="str">
        <f>UPPER(IF($D$33="","",VLOOKUP($D$33,'[1]m glavni turnir žrebna lista'!$A$7:$R$38,3)))</f>
        <v/>
      </c>
      <c r="X58" s="359" t="str">
        <f>PROPER(IF($D$33="","",VLOOKUP($D$33,'[1]m glavni turnir žrebna lista'!$A$7:$R$38,4)))</f>
        <v/>
      </c>
      <c r="Y58" s="355" t="str">
        <f>IF(W58="","",IF($U$32&lt;&gt;$U$33,"",IF($J$33="bb",1,IF($J$33="","0",$I$31))))</f>
        <v/>
      </c>
      <c r="Z58" s="355" t="str">
        <f>IF($W$45="","",IF($U$34&lt;&gt;$U$33,"",IF($L$35="bb",1,IF($L$35="","0",$K$36))))</f>
        <v/>
      </c>
      <c r="AA58" s="355" t="str">
        <f>IF($W$45="","",IF($U$30&lt;&gt;$U$33,"",IF($N$31="bb",1,IF($N$31="","0",$M$26))))</f>
        <v/>
      </c>
      <c r="AB58" s="355" t="str">
        <f>IF($W$45="","",IF($U$22&lt;&gt;$U$33,"",IF($P$23="bb",1,IF($P$23="","0",$O$14))))</f>
        <v/>
      </c>
      <c r="AC58" s="355" t="str">
        <f>IF($W$45="","",IF($U$38&lt;&gt;$U$33,"",IF($P$39="bb",1,IF($P$39="","0",$Q$54))))</f>
        <v/>
      </c>
      <c r="AD58" s="355"/>
      <c r="AE58" s="366">
        <f t="shared" si="3"/>
        <v>0</v>
      </c>
      <c r="AF58" s="357" t="str">
        <f>IF($C33="","",'m glavni 32 (6)'!$C$33)</f>
        <v/>
      </c>
      <c r="AG58" s="359" t="str">
        <f>UPPER(IF($D$33="","",VLOOKUP($D$33,'[1]m glavni turnir žrebna lista'!$A$7:$R$38,3)))</f>
        <v/>
      </c>
      <c r="AH58" s="359" t="str">
        <f>PROPER(IF($D$33="","",VLOOKUP($D$33,'[1]m glavni turnir žrebna lista'!$A$7:$R$38,4)))</f>
        <v/>
      </c>
      <c r="AI58" s="359" t="str">
        <f>UPPER(IF($D$33="","",VLOOKUP($D$33,'[1]m glavni turnir žrebna lista'!$A$7:$R$38,5)))</f>
        <v/>
      </c>
      <c r="AJ58" s="366">
        <f t="shared" si="4"/>
        <v>0</v>
      </c>
    </row>
    <row r="59" spans="1:36" s="309" customFormat="1" ht="9.6" customHeight="1" x14ac:dyDescent="0.2">
      <c r="A59" s="314">
        <v>27</v>
      </c>
      <c r="B59" s="326" t="str">
        <f>IF($D59="","",VLOOKUP($D59,'[1]m glavni turnir žrebna lista'!$A$7:$R$38,17))</f>
        <v/>
      </c>
      <c r="C59" s="326" t="str">
        <f>IF($D59="","",VLOOKUP($D59,'[1]m glavni turnir žrebna lista'!$A$7:$R$38,2))</f>
        <v/>
      </c>
      <c r="D59" s="300"/>
      <c r="E59" s="327" t="str">
        <f>UPPER(IF($D59="","",VLOOKUP($D59,'[1]m glavni turnir žrebna lista'!$A$7:$R$38,3)))</f>
        <v/>
      </c>
      <c r="F59" s="327" t="str">
        <f>PROPER(IF($D59="","",VLOOKUP($D59,'[1]m glavni turnir žrebna lista'!$A$7:$R$38,4)))</f>
        <v/>
      </c>
      <c r="G59" s="327"/>
      <c r="H59" s="327" t="str">
        <f>IF($D59="","",VLOOKUP($D59,'[1]m glavni turnir žrebna lista'!$A$7:$R$38,5))</f>
        <v/>
      </c>
      <c r="I59" s="301" t="str">
        <f>IF($D59="","",VLOOKUP($D59,'[1]m glavni turnir žrebna lista'!$A$7:$R$38,14))</f>
        <v/>
      </c>
      <c r="J59" s="302"/>
      <c r="K59" s="338"/>
      <c r="L59" s="329"/>
      <c r="M59" s="339"/>
      <c r="N59" s="304"/>
      <c r="O59" s="343"/>
      <c r="P59" s="304"/>
      <c r="Q59" s="305"/>
      <c r="R59" s="376"/>
      <c r="S59" s="374"/>
      <c r="U59" s="256" t="str">
        <f>IF($D59="","",VLOOKUP($D59,'[1]m glavni turnir žrebna lista'!$A$7:$R$38,2))</f>
        <v/>
      </c>
      <c r="V59" s="359">
        <v>15</v>
      </c>
      <c r="W59" s="359" t="str">
        <f>UPPER(IF($D$35="","",VLOOKUP($D$35,'[1]m glavni turnir žrebna lista'!$A$7:$R$38,3)))</f>
        <v/>
      </c>
      <c r="X59" s="359" t="str">
        <f>PROPER(IF($D$35="","",VLOOKUP($D$35,'[1]m glavni turnir žrebna lista'!$A$7:$R$38,4)))</f>
        <v/>
      </c>
      <c r="Y59" s="355" t="str">
        <f>IF(W59="","",IF($U$36&lt;&gt;$U$35,"",IF($J$37="bb",1,IF($J$37="","0",$I$37))))</f>
        <v/>
      </c>
      <c r="Z59" s="355" t="str">
        <f>IF($W$45="","",IF($U$34&lt;&gt;$U$35,"",IF($L$35="bb",1,IF($L$35="","0",$K$32))))</f>
        <v/>
      </c>
      <c r="AA59" s="355" t="str">
        <f>IF($W$45="","",IF($U$30&lt;&gt;$U$35,"",IF($N$31="bb",1,IF($N$31="","0",$M$26))))</f>
        <v/>
      </c>
      <c r="AB59" s="355" t="str">
        <f>IF($W$45="","",IF($U$22&lt;&gt;$U$35,"",IF($P$23="bb",1,IF($P$23="","0",$O$14))))</f>
        <v/>
      </c>
      <c r="AC59" s="355" t="str">
        <f>IF($W$45="","",IF($U$38&lt;&gt;$U$35,"",IF($P$39="bb",1,IF($P$39="","0",$Q$54))))</f>
        <v/>
      </c>
      <c r="AD59" s="355"/>
      <c r="AE59" s="366">
        <f t="shared" si="3"/>
        <v>0</v>
      </c>
      <c r="AF59" s="357" t="str">
        <f>IF($C35="","",'m glavni 32 (6)'!$C$35)</f>
        <v/>
      </c>
      <c r="AG59" s="359" t="str">
        <f>UPPER(IF($D$35="","",VLOOKUP($D$35,'[1]m glavni turnir žrebna lista'!$A$7:$R$38,3)))</f>
        <v/>
      </c>
      <c r="AH59" s="359" t="str">
        <f>PROPER(IF($D$35="","",VLOOKUP($D$35,'[1]m glavni turnir žrebna lista'!$A$7:$R$38,4)))</f>
        <v/>
      </c>
      <c r="AI59" s="359" t="str">
        <f>UPPER(IF($D$35="","",VLOOKUP($D$35,'[1]m glavni turnir žrebna lista'!$A$7:$R$38,5)))</f>
        <v/>
      </c>
      <c r="AJ59" s="366">
        <f t="shared" si="4"/>
        <v>0</v>
      </c>
    </row>
    <row r="60" spans="1:36" s="309" customFormat="1" ht="9.6" customHeight="1" x14ac:dyDescent="0.2">
      <c r="A60" s="314"/>
      <c r="B60" s="315"/>
      <c r="C60" s="315"/>
      <c r="D60" s="331"/>
      <c r="E60" s="316"/>
      <c r="F60" s="316"/>
      <c r="G60" s="317"/>
      <c r="H60" s="318" t="s">
        <v>28</v>
      </c>
      <c r="I60" s="319"/>
      <c r="J60" s="320" t="str">
        <f>UPPER(IF(OR(I60="a",I60="as"),E59,IF(OR(I60="b",I60="bs"),E61,)))</f>
        <v/>
      </c>
      <c r="K60" s="340">
        <f>IF(OR(I60="a",I60="as"),I59,IF(OR(I60="b",I60="bs"),I61,))</f>
        <v>0</v>
      </c>
      <c r="L60" s="302"/>
      <c r="M60" s="339"/>
      <c r="N60" s="304"/>
      <c r="O60" s="343"/>
      <c r="P60" s="590"/>
      <c r="Q60" s="602"/>
      <c r="R60" s="308"/>
      <c r="S60" s="374"/>
      <c r="U60" s="256" t="str">
        <f>IF(OR(I60="a",I60="as"),C59,IF(OR(I60="b",I60="bs"),C61,""))</f>
        <v/>
      </c>
      <c r="V60" s="359">
        <v>16</v>
      </c>
      <c r="W60" s="359" t="str">
        <f>UPPER(IF($D$37="","",VLOOKUP($D$37,'[1]m glavni turnir žrebna lista'!$A$7:$R$38,3)))</f>
        <v/>
      </c>
      <c r="X60" s="359" t="str">
        <f>PROPER(IF($D$37="","",VLOOKUP($D$37,'[1]m glavni turnir žrebna lista'!$A$7:$R$38,4)))</f>
        <v/>
      </c>
      <c r="Y60" s="355" t="str">
        <f>IF(W60="","",IF($U$36&lt;&gt;$U$37,"",IF($J$37="bb",1,IF($J$37="","0",$I$35))))</f>
        <v/>
      </c>
      <c r="Z60" s="355" t="str">
        <f>IF($W$45="","",IF($U$34&lt;&gt;$U$37,"",IF($L$35="bb",1,IF($L$35="","0",$K$32))))</f>
        <v/>
      </c>
      <c r="AA60" s="355" t="str">
        <f>IF($W$45="","",IF($U$30&lt;&gt;$U$37,"",IF($N$31="bb",1,IF($N$31="","0",$M$26))))</f>
        <v/>
      </c>
      <c r="AB60" s="355" t="str">
        <f>IF($W$45="","",IF($U$22&lt;&gt;$U$37,"",IF($P$23="bb",1,IF($P$23="","0",$O$14))))</f>
        <v/>
      </c>
      <c r="AC60" s="355" t="str">
        <f>IF($W$45="","",IF($U$38&lt;&gt;$U$37,"",IF($P$39="bb",1,IF($P$39="","0",$Q$54))))</f>
        <v/>
      </c>
      <c r="AD60" s="355"/>
      <c r="AE60" s="366">
        <f t="shared" si="3"/>
        <v>0</v>
      </c>
      <c r="AF60" s="357" t="str">
        <f>IF($C37="","",'m glavni 32 (6)'!$C$37)</f>
        <v/>
      </c>
      <c r="AG60" s="359" t="str">
        <f>UPPER(IF($D$37="","",VLOOKUP($D$37,'[1]m glavni turnir žrebna lista'!$A$7:$R$38,3)))</f>
        <v/>
      </c>
      <c r="AH60" s="359" t="str">
        <f>PROPER(IF($D$37="","",VLOOKUP($D$37,'[1]m glavni turnir žrebna lista'!$A$7:$R$38,4)))</f>
        <v/>
      </c>
      <c r="AI60" s="359" t="str">
        <f>UPPER(IF($D$37="","",VLOOKUP($D$37,'[1]m glavni turnir žrebna lista'!$A$7:$R$38,5)))</f>
        <v/>
      </c>
      <c r="AJ60" s="366">
        <f t="shared" si="4"/>
        <v>0</v>
      </c>
    </row>
    <row r="61" spans="1:36" s="309" customFormat="1" ht="9.6" customHeight="1" x14ac:dyDescent="0.2">
      <c r="A61" s="314">
        <v>28</v>
      </c>
      <c r="B61" s="326" t="str">
        <f>IF($D61="","",VLOOKUP($D61,'[1]m glavni turnir žrebna lista'!$A$7:$R$38,17))</f>
        <v/>
      </c>
      <c r="C61" s="326" t="str">
        <f>IF($D61="","",VLOOKUP($D61,'[1]m glavni turnir žrebna lista'!$A$7:$R$38,2))</f>
        <v/>
      </c>
      <c r="D61" s="300"/>
      <c r="E61" s="327" t="str">
        <f>UPPER(IF($D61="","",VLOOKUP($D61,'[1]m glavni turnir žrebna lista'!$A$7:$R$38,3)))</f>
        <v/>
      </c>
      <c r="F61" s="327" t="str">
        <f>PROPER(IF($D61="","",VLOOKUP($D61,'[1]m glavni turnir žrebna lista'!$A$7:$R$38,4)))</f>
        <v/>
      </c>
      <c r="G61" s="327"/>
      <c r="H61" s="327" t="str">
        <f>IF($D61="","",VLOOKUP($D61,'[1]m glavni turnir žrebna lista'!$A$7:$R$38,5))</f>
        <v/>
      </c>
      <c r="I61" s="328" t="str">
        <f>IF($D61="","",VLOOKUP($D61,'[1]m glavni turnir žrebna lista'!$A$7:$R$38,14))</f>
        <v/>
      </c>
      <c r="J61" s="329"/>
      <c r="K61" s="303"/>
      <c r="L61" s="302"/>
      <c r="M61" s="339"/>
      <c r="N61" s="304"/>
      <c r="O61" s="377"/>
      <c r="P61" s="590" t="s">
        <v>35</v>
      </c>
      <c r="Q61" s="591"/>
      <c r="R61" s="308"/>
      <c r="S61" s="374"/>
      <c r="U61" s="256" t="str">
        <f>IF($D61="","",VLOOKUP($D61,'[1]m glavni turnir žrebna lista'!$A$7:$R$38,2))</f>
        <v/>
      </c>
      <c r="V61" s="359">
        <v>17</v>
      </c>
      <c r="W61" s="359" t="str">
        <f>UPPER(IF($D$39="","",VLOOKUP($D$39,'[1]m glavni turnir žrebna lista'!$A$7:$R$38,3)))</f>
        <v/>
      </c>
      <c r="X61" s="359" t="str">
        <f>PROPER(IF($D$39="","",VLOOKUP($D$39,'[1]m glavni turnir žrebna lista'!$A$7:$R$38,4)))</f>
        <v/>
      </c>
      <c r="Y61" s="355" t="str">
        <f>IF(W61="","",IF($U$40&lt;&gt;$U$39,"",IF($J$41="bb",1,IF($J$41="","0",$I$41))))</f>
        <v/>
      </c>
      <c r="Z61" s="355" t="str">
        <f>IF($W$45="","",IF($U$42&lt;&gt;$U$39,"",IF($L$43="bb",1,IF($L$43="","0",$K$44))))</f>
        <v/>
      </c>
      <c r="AA61" s="355" t="str">
        <f>IF($W$45="","",IF($U$46&lt;&gt;$U$39,"",IF($N$47="bb",1,IF($N$47="","0",$M$50))))</f>
        <v/>
      </c>
      <c r="AB61" s="355" t="str">
        <f>IF($W$45="","",IF($U$54&lt;&gt;$U$39,"",IF($P$55="bb",1,IF($P$55="","0",$O$62))))</f>
        <v/>
      </c>
      <c r="AC61" s="355" t="str">
        <f>IF($W$45="","",IF($U$38&lt;&gt;$U$39,"",IF($P$39="bb",1,IF($P$39="","0",$Q$22))))</f>
        <v/>
      </c>
      <c r="AD61" s="355"/>
      <c r="AE61" s="366">
        <f t="shared" si="3"/>
        <v>0</v>
      </c>
      <c r="AF61" s="357" t="str">
        <f>IF($C39="","",'m glavni 32 (6)'!$C$39)</f>
        <v/>
      </c>
      <c r="AG61" s="359" t="str">
        <f>UPPER(IF($D$39="","",VLOOKUP($D$39,'[1]m glavni turnir žrebna lista'!$A$7:$R$38,3)))</f>
        <v/>
      </c>
      <c r="AH61" s="359" t="str">
        <f>PROPER(IF($D$39="","",VLOOKUP($D$39,'[1]m glavni turnir žrebna lista'!$A$7:$R$38,4)))</f>
        <v/>
      </c>
      <c r="AI61" s="359" t="str">
        <f>UPPER(IF($D$39="","",VLOOKUP($D$39,'[1]m glavni turnir žrebna lista'!$A$7:$R$38,5)))</f>
        <v/>
      </c>
      <c r="AJ61" s="366">
        <f t="shared" si="4"/>
        <v>0</v>
      </c>
    </row>
    <row r="62" spans="1:36" s="309" customFormat="1" ht="9.6" customHeight="1" x14ac:dyDescent="0.2">
      <c r="A62" s="314"/>
      <c r="B62" s="315"/>
      <c r="C62" s="315"/>
      <c r="D62" s="331"/>
      <c r="E62" s="302"/>
      <c r="F62" s="302"/>
      <c r="G62" s="341"/>
      <c r="H62" s="342"/>
      <c r="I62" s="332"/>
      <c r="J62" s="302"/>
      <c r="K62" s="303"/>
      <c r="L62" s="318" t="s">
        <v>28</v>
      </c>
      <c r="M62" s="333"/>
      <c r="N62" s="320" t="str">
        <f>UPPER(IF(OR(M62="a",M62="as"),L58,IF(OR(M62="b",M62="bs"),L66,)))</f>
        <v/>
      </c>
      <c r="O62" s="371">
        <f>IF(OR(M62="a",M62="as"),M58,IF(OR(M62="b",M62="bs"),M66,))</f>
        <v>0</v>
      </c>
      <c r="P62" s="590"/>
      <c r="Q62" s="591"/>
      <c r="R62" s="378" t="str">
        <f>IF($R$63&gt;=310,1,IF($R$63&gt;=220,2,IF($R$63&gt;=10,3,"")))</f>
        <v/>
      </c>
      <c r="S62" s="374"/>
      <c r="U62" s="256" t="str">
        <f>IF(OR(M62="a",M62="as"),U58,IF(OR(M62="b",M62="bs"),U66,""))</f>
        <v/>
      </c>
      <c r="V62" s="359">
        <v>18</v>
      </c>
      <c r="W62" s="359" t="str">
        <f>UPPER(IF($D$41="","",VLOOKUP($D$41,'[1]m glavni turnir žrebna lista'!$A$7:$R$38,3)))</f>
        <v/>
      </c>
      <c r="X62" s="359" t="str">
        <f>PROPER(IF($D$41="","",VLOOKUP($D$41,'[1]m glavni turnir žrebna lista'!$A$7:$R$38,4)))</f>
        <v/>
      </c>
      <c r="Y62" s="355" t="str">
        <f>IF(W62="","",IF($U$40&lt;&gt;$U$41,"",IF($J$41="bb",1,IF($J$41="","0",$I$39))))</f>
        <v/>
      </c>
      <c r="Z62" s="355" t="str">
        <f>IF($W$45="","",IF($U$42&lt;&gt;$U$41,"",IF($L$43="bb",1,IF($L$43="","0",$K$44))))</f>
        <v/>
      </c>
      <c r="AA62" s="355" t="str">
        <f>IF($W$45="","",IF($U$46&lt;&gt;$U$41,"",IF($N$47="bb",1,IF($N$47="","0",$M$50))))</f>
        <v/>
      </c>
      <c r="AB62" s="355" t="str">
        <f>IF($W$45="","",IF($U$54&lt;&gt;$U$41,"",IF($P$55="bb",1,IF($P$55="","0",$O$62))))</f>
        <v/>
      </c>
      <c r="AC62" s="355" t="str">
        <f>IF($W$45="","",IF($U$38&lt;&gt;$U$41,"",IF($P$39="bb",1,IF($P$39="","0",$Q$22))))</f>
        <v/>
      </c>
      <c r="AD62" s="355"/>
      <c r="AE62" s="366">
        <f t="shared" si="3"/>
        <v>0</v>
      </c>
      <c r="AF62" s="357" t="str">
        <f>IF($C41="","",'m glavni 32 (6)'!$C$41)</f>
        <v/>
      </c>
      <c r="AG62" s="359" t="str">
        <f>UPPER(IF($D$41="","",VLOOKUP($D$41,'[1]m glavni turnir žrebna lista'!$A$7:$R$38,3)))</f>
        <v/>
      </c>
      <c r="AH62" s="359" t="str">
        <f>PROPER(IF($D$41="","",VLOOKUP($D$41,'[1]m glavni turnir žrebna lista'!$A$7:$R$38,4)))</f>
        <v/>
      </c>
      <c r="AI62" s="359" t="str">
        <f>UPPER(IF($D$41="","",VLOOKUP($D$41,'[1]m glavni turnir žrebna lista'!$A$7:$R$38,5)))</f>
        <v/>
      </c>
      <c r="AJ62" s="366">
        <f t="shared" si="4"/>
        <v>0</v>
      </c>
    </row>
    <row r="63" spans="1:36" s="309" customFormat="1" ht="9.6" customHeight="1" x14ac:dyDescent="0.2">
      <c r="A63" s="314">
        <v>29</v>
      </c>
      <c r="B63" s="326" t="str">
        <f>IF($D63="","",VLOOKUP($D63,'[1]m glavni turnir žrebna lista'!$A$7:$R$38,17))</f>
        <v/>
      </c>
      <c r="C63" s="326" t="str">
        <f>IF($D63="","",VLOOKUP($D63,'[1]m glavni turnir žrebna lista'!$A$7:$R$38,2))</f>
        <v/>
      </c>
      <c r="D63" s="300"/>
      <c r="E63" s="327" t="str">
        <f>UPPER(IF($D63="","",VLOOKUP($D63,'[1]m glavni turnir žrebna lista'!$A$7:$R$38,3)))</f>
        <v/>
      </c>
      <c r="F63" s="327" t="str">
        <f>PROPER(IF($D63="","",VLOOKUP($D63,'[1]m glavni turnir žrebna lista'!$A$7:$R$38,4)))</f>
        <v/>
      </c>
      <c r="G63" s="327"/>
      <c r="H63" s="327" t="str">
        <f>IF($D63="","",VLOOKUP($D63,'[1]m glavni turnir žrebna lista'!$A$7:$R$38,5))</f>
        <v/>
      </c>
      <c r="I63" s="301" t="str">
        <f>IF($D63="","",VLOOKUP($D63,'[1]m glavni turnir žrebna lista'!$A$7:$R$38,14))</f>
        <v/>
      </c>
      <c r="J63" s="302"/>
      <c r="K63" s="303"/>
      <c r="L63" s="302"/>
      <c r="M63" s="339"/>
      <c r="N63" s="329"/>
      <c r="O63" s="336"/>
      <c r="P63" s="379" t="s">
        <v>36</v>
      </c>
      <c r="Q63" s="380">
        <f>MIN(J4,R62)</f>
        <v>1</v>
      </c>
      <c r="R63" s="378">
        <f>SUM(LARGE(H72:H79,{1}),LARGE(H72:H79,{2}),LARGE(H72:H79,{3}),LARGE(H72:H79,{4}))</f>
        <v>0</v>
      </c>
      <c r="S63" s="374"/>
      <c r="U63" s="256" t="str">
        <f>IF($D63="","",VLOOKUP($D63,'[1]m glavni turnir žrebna lista'!$A$7:$R$38,2))</f>
        <v/>
      </c>
      <c r="V63" s="359">
        <v>19</v>
      </c>
      <c r="W63" s="359" t="str">
        <f>UPPER(IF($D$43="","",VLOOKUP($D$43,'[1]m glavni turnir žrebna lista'!$A$7:$R$38,3)))</f>
        <v/>
      </c>
      <c r="X63" s="359" t="str">
        <f>PROPER(IF($D$43="","",VLOOKUP($D$43,'[1]m glavni turnir žrebna lista'!$A$7:$R$38,4)))</f>
        <v/>
      </c>
      <c r="Y63" s="355" t="str">
        <f>IF(W63="","",IF($U$44&lt;&gt;$U$43,"",IF($J$45="bb",1,IF($J$45="","0",$I$45))))</f>
        <v/>
      </c>
      <c r="Z63" s="355" t="str">
        <f>IF($W$45="","",IF($U$42&lt;&gt;$U$43,"",IF($L$43="bb",1,IF($L$43="","0",$K$40))))</f>
        <v/>
      </c>
      <c r="AA63" s="355" t="str">
        <f>IF($W$45="","",IF($U$46&lt;&gt;$U$43,"",IF($N$47="bb",1,IF($N$47="","0",$M$50))))</f>
        <v/>
      </c>
      <c r="AB63" s="355" t="str">
        <f>IF($W$45="","",IF($U$54&lt;&gt;$U$43,"",IF($P$55="bb",1,IF($P$55="","0",$O$62))))</f>
        <v/>
      </c>
      <c r="AC63" s="355" t="str">
        <f>IF($W$45="","",IF($U$38&lt;&gt;$U$43,"",IF($P$39="bb",1,IF($P$39="","0",$Q$22))))</f>
        <v/>
      </c>
      <c r="AD63" s="355"/>
      <c r="AE63" s="366">
        <f t="shared" si="3"/>
        <v>0</v>
      </c>
      <c r="AF63" s="357" t="str">
        <f>IF($C43="","",'m glavni 32 (6)'!$C$43)</f>
        <v/>
      </c>
      <c r="AG63" s="359" t="str">
        <f>UPPER(IF($D$43="","",VLOOKUP($D$43,'[1]m glavni turnir žrebna lista'!$A$7:$R$38,3)))</f>
        <v/>
      </c>
      <c r="AH63" s="359" t="str">
        <f>PROPER(IF($D$43="","",VLOOKUP($D$43,'[1]m glavni turnir žrebna lista'!$A$7:$R$38,4)))</f>
        <v/>
      </c>
      <c r="AI63" s="359" t="str">
        <f>UPPER(IF($D$43="","",VLOOKUP($D$43,'[1]m glavni turnir žrebna lista'!$A$7:$R$38,5)))</f>
        <v/>
      </c>
      <c r="AJ63" s="366">
        <f t="shared" si="4"/>
        <v>0</v>
      </c>
    </row>
    <row r="64" spans="1:36" s="309" customFormat="1" ht="9.6" customHeight="1" x14ac:dyDescent="0.2">
      <c r="A64" s="314"/>
      <c r="B64" s="315"/>
      <c r="C64" s="315"/>
      <c r="D64" s="331"/>
      <c r="E64" s="316"/>
      <c r="F64" s="316"/>
      <c r="G64" s="317"/>
      <c r="H64" s="318" t="s">
        <v>28</v>
      </c>
      <c r="I64" s="319"/>
      <c r="J64" s="320" t="str">
        <f>UPPER(IF(OR(I64="a",I64="as"),E63,IF(OR(I64="b",I64="bs"),E65,)))</f>
        <v/>
      </c>
      <c r="K64" s="321">
        <f>IF(OR(I64="a",I64="as"),I63,IF(OR(I64="b",I64="bs"),I65,))</f>
        <v>0</v>
      </c>
      <c r="L64" s="302"/>
      <c r="M64" s="339"/>
      <c r="N64" s="335"/>
      <c r="O64" s="336"/>
      <c r="P64" s="381" t="s">
        <v>37</v>
      </c>
      <c r="Q64" s="382">
        <f>IF($C$2="B turnir",16,IF($Q$63=1,480,IF($Q$63=2,240,IF($Q$63=3,160,""))))</f>
        <v>480</v>
      </c>
      <c r="R64" s="308"/>
      <c r="S64" s="374"/>
      <c r="U64" s="256" t="str">
        <f>IF(OR(I64="a",I64="as"),C63,IF(OR(I64="b",I64="bs"),C65,""))</f>
        <v/>
      </c>
      <c r="V64" s="359">
        <v>20</v>
      </c>
      <c r="W64" s="359" t="str">
        <f>UPPER(IF($D$45="","",VLOOKUP($D$45,'[1]m glavni turnir žrebna lista'!$A$7:$R$38,3)))</f>
        <v/>
      </c>
      <c r="X64" s="359" t="str">
        <f>PROPER(IF($D$45="","",VLOOKUP($D$45,'[1]m glavni turnir žrebna lista'!$A$7:$R$38,4)))</f>
        <v/>
      </c>
      <c r="Y64" s="355" t="str">
        <f>IF(W64="","",IF($U$44&lt;&gt;$U$45,"",IF($J$45="bb",1,IF($J$45="","0",$I$43))))</f>
        <v/>
      </c>
      <c r="Z64" s="355" t="str">
        <f>IF($W$45="","",IF($U$42&lt;&gt;$U$45,"",IF($L$43="bb",1,IF($L$43="","0",$K$40))))</f>
        <v/>
      </c>
      <c r="AA64" s="355" t="str">
        <f>IF($W$45="","",IF($U$46&lt;&gt;$U$45,"",IF($N$47="bb",1,IF($N$47="","0",$M$50))))</f>
        <v/>
      </c>
      <c r="AB64" s="355" t="str">
        <f>IF($W$45="","",IF($U$54&lt;&gt;$U$45,"",IF($P$55="bb",1,IF($P$55="","0",$O$62))))</f>
        <v/>
      </c>
      <c r="AC64" s="355" t="str">
        <f>IF($W$45="","",IF($U$38&lt;&gt;$U$45,"",IF($P$39="bb",1,IF($P$39="","0",$Q$22))))</f>
        <v/>
      </c>
      <c r="AD64" s="355"/>
      <c r="AE64" s="366">
        <f t="shared" si="3"/>
        <v>0</v>
      </c>
      <c r="AF64" s="357" t="str">
        <f>IF($C45="","",'m glavni 32 (6)'!$C$45)</f>
        <v/>
      </c>
      <c r="AG64" s="359" t="str">
        <f>UPPER(IF($D$45="","",VLOOKUP($D$45,'[1]m glavni turnir žrebna lista'!$A$7:$R$38,3)))</f>
        <v/>
      </c>
      <c r="AH64" s="359" t="str">
        <f>PROPER(IF($D$45="","",VLOOKUP($D$45,'[1]m glavni turnir žrebna lista'!$A$7:$R$38,4)))</f>
        <v/>
      </c>
      <c r="AI64" s="359" t="str">
        <f>UPPER(IF($D$45="","",VLOOKUP($D$45,'[1]m glavni turnir žrebna lista'!$A$7:$R$38,5)))</f>
        <v/>
      </c>
      <c r="AJ64" s="366">
        <f t="shared" si="4"/>
        <v>0</v>
      </c>
    </row>
    <row r="65" spans="1:36" s="309" customFormat="1" ht="9.6" customHeight="1" x14ac:dyDescent="0.2">
      <c r="A65" s="314">
        <v>30</v>
      </c>
      <c r="B65" s="326" t="str">
        <f>IF($D65="","",VLOOKUP($D65,'[1]m glavni turnir žrebna lista'!$A$7:$R$38,17))</f>
        <v/>
      </c>
      <c r="C65" s="326" t="str">
        <f>IF($D65="","",VLOOKUP($D65,'[1]m glavni turnir žrebna lista'!$A$7:$R$38,2))</f>
        <v/>
      </c>
      <c r="D65" s="300"/>
      <c r="E65" s="327" t="str">
        <f>UPPER(IF($D65="","",VLOOKUP($D65,'[1]m glavni turnir žrebna lista'!$A$7:$R$38,3)))</f>
        <v/>
      </c>
      <c r="F65" s="327" t="str">
        <f>PROPER(IF($D65="","",VLOOKUP($D65,'[1]m glavni turnir žrebna lista'!$A$7:$R$38,4)))</f>
        <v/>
      </c>
      <c r="G65" s="327"/>
      <c r="H65" s="327" t="str">
        <f>IF($D65="","",VLOOKUP($D65,'[1]m glavni turnir žrebna lista'!$A$7:$R$38,5))</f>
        <v/>
      </c>
      <c r="I65" s="328" t="str">
        <f>IF($D65="","",VLOOKUP($D65,'[1]m glavni turnir žrebna lista'!$A$7:$R$38,14))</f>
        <v/>
      </c>
      <c r="J65" s="329"/>
      <c r="K65" s="330"/>
      <c r="L65" s="302"/>
      <c r="M65" s="339"/>
      <c r="N65" s="335"/>
      <c r="O65" s="336"/>
      <c r="P65" s="383" t="s">
        <v>38</v>
      </c>
      <c r="Q65" s="384">
        <f>IF($C$2="B turnir",12,IF($Q$63=1,360,IF($Q$63=2,180,IF($Q$63=3,120,""))))</f>
        <v>360</v>
      </c>
      <c r="R65" s="308"/>
      <c r="S65" s="374"/>
      <c r="U65" s="256" t="str">
        <f>IF($D65="","",VLOOKUP($D65,'[1]m glavni turnir žrebna lista'!$A$7:$R$38,2))</f>
        <v/>
      </c>
      <c r="V65" s="359">
        <v>21</v>
      </c>
      <c r="W65" s="359" t="str">
        <f>UPPER(IF($D$47="","",VLOOKUP($D$47,'[1]m glavni turnir žrebna lista'!$A$7:$R$38,3)))</f>
        <v/>
      </c>
      <c r="X65" s="359" t="str">
        <f>PROPER(IF($D$47="","",VLOOKUP($D$47,'[1]m glavni turnir žrebna lista'!$A$7:$R$38,4)))</f>
        <v/>
      </c>
      <c r="Y65" s="355" t="str">
        <f>IF(W65="","",IF($U$48&lt;&gt;$U$47,"",IF($J$49="bb",1,IF($J$49="","0",$I$49))))</f>
        <v/>
      </c>
      <c r="Z65" s="355" t="str">
        <f>IF($W$45="","",IF($U$50&lt;&gt;$U$47,"",IF($L$51="bb",1,IF($L$51="","0",$K$52))))</f>
        <v/>
      </c>
      <c r="AA65" s="355" t="str">
        <f>IF($W$45="","",IF($U$46&lt;&gt;$U$47,"",IF($N$47="bb",1,IF($N$47="","0",$M$42))))</f>
        <v/>
      </c>
      <c r="AB65" s="355" t="str">
        <f>IF($W$45="","",IF($U$54&lt;&gt;$U$47,"",IF($P$55="bb",1,IF($P$55="","0",$O$62))))</f>
        <v/>
      </c>
      <c r="AC65" s="355" t="str">
        <f>IF($W$45="","",IF($U$38&lt;&gt;$U$47,"",IF($P$39="bb",1,IF($P$39="","0",$Q$22))))</f>
        <v/>
      </c>
      <c r="AD65" s="355"/>
      <c r="AE65" s="366">
        <f t="shared" si="3"/>
        <v>0</v>
      </c>
      <c r="AF65" s="357" t="str">
        <f>IF($C47="","",'m glavni 32 (6)'!$C$47)</f>
        <v/>
      </c>
      <c r="AG65" s="359" t="str">
        <f>UPPER(IF($D$47="","",VLOOKUP($D$47,'[1]m glavni turnir žrebna lista'!$A$7:$R$38,3)))</f>
        <v/>
      </c>
      <c r="AH65" s="359" t="str">
        <f>PROPER(IF($D$47="","",VLOOKUP($D$47,'[1]m glavni turnir žrebna lista'!$A$7:$R$38,4)))</f>
        <v/>
      </c>
      <c r="AI65" s="359" t="str">
        <f>UPPER(IF($D$47="","",VLOOKUP($D$47,'[1]m glavni turnir žrebna lista'!$A$7:$R$38,5)))</f>
        <v/>
      </c>
      <c r="AJ65" s="366">
        <f t="shared" si="4"/>
        <v>0</v>
      </c>
    </row>
    <row r="66" spans="1:36" s="309" customFormat="1" ht="9.6" customHeight="1" x14ac:dyDescent="0.2">
      <c r="A66" s="314"/>
      <c r="B66" s="315"/>
      <c r="C66" s="315"/>
      <c r="D66" s="331"/>
      <c r="E66" s="316"/>
      <c r="F66" s="316"/>
      <c r="G66" s="317"/>
      <c r="H66" s="302"/>
      <c r="I66" s="332"/>
      <c r="J66" s="318" t="s">
        <v>28</v>
      </c>
      <c r="K66" s="333"/>
      <c r="L66" s="320"/>
      <c r="M66" s="345">
        <f>IF(OR(K66="a",K66="as"),K64,IF(OR(K66="b",K66="bs"),K68,))</f>
        <v>0</v>
      </c>
      <c r="N66" s="335"/>
      <c r="O66" s="336"/>
      <c r="P66" s="383" t="s">
        <v>40</v>
      </c>
      <c r="Q66" s="384">
        <f>IF($C$2="B turnir",8,IF($Q$63=1,240,IF($Q$63=2,120,IF($Q$63=3,80,""))))</f>
        <v>240</v>
      </c>
      <c r="R66" s="308"/>
      <c r="S66" s="374"/>
      <c r="U66" s="256" t="str">
        <f>IF(OR(K66="a",K66="as"),U64,IF(OR(K66="b",K66="bs"),U68,""))</f>
        <v/>
      </c>
      <c r="V66" s="359">
        <v>22</v>
      </c>
      <c r="W66" s="359" t="str">
        <f>UPPER(IF($D$49="","",VLOOKUP($D$49,'[1]m glavni turnir žrebna lista'!$A$7:$R$38,3)))</f>
        <v/>
      </c>
      <c r="X66" s="359" t="str">
        <f>PROPER(IF($D$49="","",VLOOKUP($D$49,'[1]m glavni turnir žrebna lista'!$A$7:$R$38,4)))</f>
        <v/>
      </c>
      <c r="Y66" s="355" t="str">
        <f>IF(W66="","",IF($U$48&lt;&gt;$U$49,"",IF($J$49="bb",1,IF($J$49="","0",$I$47))))</f>
        <v/>
      </c>
      <c r="Z66" s="355" t="str">
        <f>IF($W$45="","",IF($U$50&lt;&gt;$U$49,"",IF($L$51="bb",1,IF($L$51="","0",$K$52))))</f>
        <v/>
      </c>
      <c r="AA66" s="355" t="str">
        <f>IF($W$45="","",IF($U$46&lt;&gt;$U$49,"",IF($N$47="bb",1,IF($N$47="","0",$M$42))))</f>
        <v/>
      </c>
      <c r="AB66" s="355" t="str">
        <f>IF($W$45="","",IF($U$54&lt;&gt;$U$49,"",IF($P$55="bb",1,IF($P$55="","0",$O$62))))</f>
        <v/>
      </c>
      <c r="AC66" s="355" t="str">
        <f>IF($W$45="","",IF($U$38&lt;&gt;$U$49,"",IF($P$39="bb",1,IF($P$39="","0",$Q$22))))</f>
        <v/>
      </c>
      <c r="AD66" s="355"/>
      <c r="AE66" s="366">
        <f t="shared" si="3"/>
        <v>0</v>
      </c>
      <c r="AF66" s="357" t="str">
        <f>IF($C49="","",'m glavni 32 (6)'!$C$49)</f>
        <v/>
      </c>
      <c r="AG66" s="359" t="str">
        <f>UPPER(IF($D$49="","",VLOOKUP($D$49,'[1]m glavni turnir žrebna lista'!$A$7:$R$38,3)))</f>
        <v/>
      </c>
      <c r="AH66" s="359" t="str">
        <f>PROPER(IF($D$49="","",VLOOKUP($D$49,'[1]m glavni turnir žrebna lista'!$A$7:$R$38,4)))</f>
        <v/>
      </c>
      <c r="AI66" s="359" t="str">
        <f>UPPER(IF($D$49="","",VLOOKUP($D49,'[1]m glavni turnir žrebna lista'!$A$7:$R$38,5)))</f>
        <v/>
      </c>
      <c r="AJ66" s="366">
        <f t="shared" si="4"/>
        <v>0</v>
      </c>
    </row>
    <row r="67" spans="1:36" s="309" customFormat="1" ht="9.6" customHeight="1" x14ac:dyDescent="0.2">
      <c r="A67" s="314">
        <v>31</v>
      </c>
      <c r="B67" s="326" t="str">
        <f>IF($D67="","",VLOOKUP($D67,'[1]m glavni turnir žrebna lista'!$A$7:$R$38,17))</f>
        <v/>
      </c>
      <c r="C67" s="326" t="str">
        <f>IF($D67="","",VLOOKUP($D67,'[1]m glavni turnir žrebna lista'!$A$7:$R$38,2))</f>
        <v/>
      </c>
      <c r="D67" s="300"/>
      <c r="E67" s="327" t="str">
        <f>UPPER(IF($D67="","",VLOOKUP($D67,'[1]m glavni turnir žrebna lista'!$A$7:$R$38,3)))</f>
        <v/>
      </c>
      <c r="F67" s="327" t="str">
        <f>PROPER(IF($D67="","",VLOOKUP($D67,'[1]m glavni turnir žrebna lista'!$A$7:$R$38,4)))</f>
        <v/>
      </c>
      <c r="G67" s="327"/>
      <c r="H67" s="327" t="str">
        <f>IF($D67="","",VLOOKUP($D67,'[1]m glavni turnir žrebna lista'!$A$7:$R$38,5))</f>
        <v/>
      </c>
      <c r="I67" s="301" t="str">
        <f>IF($D67="","",VLOOKUP($D67,'[1]m glavni turnir žrebna lista'!$A$7:$R$38,14))</f>
        <v/>
      </c>
      <c r="J67" s="302"/>
      <c r="K67" s="338"/>
      <c r="L67" s="329"/>
      <c r="M67" s="336"/>
      <c r="N67" s="335"/>
      <c r="O67" s="336"/>
      <c r="P67" s="383" t="s">
        <v>41</v>
      </c>
      <c r="Q67" s="384">
        <f>IF($C$2="B turnir",4,IF($Q$63=1,120,IF($Q$63=2,60,IF($Q$63=3,40,""))))</f>
        <v>120</v>
      </c>
      <c r="R67" s="308"/>
      <c r="S67" s="374"/>
      <c r="U67" s="256" t="str">
        <f>IF($D67="","",VLOOKUP($D67,'[1]m glavni turnir žrebna lista'!$A$7:$R$38,2))</f>
        <v/>
      </c>
      <c r="V67" s="359">
        <v>23</v>
      </c>
      <c r="W67" s="359" t="str">
        <f>UPPER(IF($D$51="","",VLOOKUP($D$51,'[1]m glavni turnir žrebna lista'!$A$7:$R$38,3)))</f>
        <v/>
      </c>
      <c r="X67" s="359" t="str">
        <f>PROPER(IF($D$51="","",VLOOKUP($D$51,'[1]m glavni turnir žrebna lista'!$A$7:$R$38,4)))</f>
        <v/>
      </c>
      <c r="Y67" s="355" t="str">
        <f>IF(W67="","",IF($U$52&lt;&gt;$U$51,"",IF($J$53="bb",1,IF($J$53="","0",$I$53))))</f>
        <v/>
      </c>
      <c r="Z67" s="355" t="str">
        <f>IF($W$45="","",IF($U$50&lt;&gt;$U$51,"",IF($L$51="bb",1,IF($L$51="","0",$K$48))))</f>
        <v/>
      </c>
      <c r="AA67" s="355" t="str">
        <f>IF($W$45="","",IF($U$46&lt;&gt;$U$51,"",IF($N$47="bb",1,IF($N$47="","0",$M$42))))</f>
        <v/>
      </c>
      <c r="AB67" s="355" t="str">
        <f>IF($W$45="","",IF($U$54&lt;&gt;$U$51,"",IF($P$55="bb",1,IF($P$55="","0",$O$62))))</f>
        <v/>
      </c>
      <c r="AC67" s="355" t="str">
        <f>IF($W$45="","",IF($U$38&lt;&gt;$U$51,"",IF($P$39="bb",1,IF($P$39="","0",$Q$22))))</f>
        <v/>
      </c>
      <c r="AD67" s="355"/>
      <c r="AE67" s="366">
        <f t="shared" si="3"/>
        <v>0</v>
      </c>
      <c r="AF67" s="357" t="str">
        <f>IF($C51="","",'m glavni 32 (6)'!$C$51)</f>
        <v/>
      </c>
      <c r="AG67" s="359" t="str">
        <f>UPPER(IF($D$51="","",VLOOKUP($D$51,'[1]m glavni turnir žrebna lista'!$A$7:$R$38,3)))</f>
        <v/>
      </c>
      <c r="AH67" s="359" t="str">
        <f>PROPER(IF($D$51="","",VLOOKUP($D$51,'[1]m glavni turnir žrebna lista'!$A$7:$R$38,4)))</f>
        <v/>
      </c>
      <c r="AI67" s="359" t="str">
        <f>UPPER(IF($D$51="","",VLOOKUP($D$51,'[1]m glavni turnir žrebna lista'!$A$7:$R$38,5)))</f>
        <v/>
      </c>
      <c r="AJ67" s="366">
        <f t="shared" si="4"/>
        <v>0</v>
      </c>
    </row>
    <row r="68" spans="1:36" s="309" customFormat="1" ht="9.6" customHeight="1" x14ac:dyDescent="0.2">
      <c r="A68" s="314"/>
      <c r="B68" s="315"/>
      <c r="C68" s="315"/>
      <c r="D68" s="315"/>
      <c r="E68" s="316"/>
      <c r="F68" s="316"/>
      <c r="G68" s="317"/>
      <c r="H68" s="318" t="s">
        <v>28</v>
      </c>
      <c r="I68" s="319"/>
      <c r="J68" s="320" t="str">
        <f>UPPER(IF(OR(I68="a",I68="as"),E67,IF(OR(I68="b",I68="bs"),E69,)))</f>
        <v/>
      </c>
      <c r="K68" s="340">
        <f>IF(OR(I68="a",I68="as"),I67,IF(OR(I68="b",I68="bs"),I69,))</f>
        <v>0</v>
      </c>
      <c r="L68" s="302"/>
      <c r="M68" s="336"/>
      <c r="N68" s="335"/>
      <c r="O68" s="336"/>
      <c r="P68" s="383" t="s">
        <v>42</v>
      </c>
      <c r="Q68" s="384">
        <f>IF($C$2="B turnir",2,IF($Q$63=1,60,IF($Q$63=2,30,IF($Q$63=3,20,""))))</f>
        <v>60</v>
      </c>
      <c r="R68" s="308"/>
      <c r="S68" s="374"/>
      <c r="U68" s="256" t="str">
        <f>IF(OR(I68="a",I68="as"),C67,IF(OR(I68="b",I68="bs"),C69,""))</f>
        <v/>
      </c>
      <c r="V68" s="359">
        <v>24</v>
      </c>
      <c r="W68" s="359" t="str">
        <f>UPPER(IF($D$53="","",VLOOKUP($D$53,'[1]m glavni turnir žrebna lista'!$A$7:$R$38,3)))</f>
        <v/>
      </c>
      <c r="X68" s="359" t="str">
        <f>PROPER(IF($D$53="","",VLOOKUP($D$53,'[1]m glavni turnir žrebna lista'!$A$7:$R$38,4)))</f>
        <v/>
      </c>
      <c r="Y68" s="355" t="str">
        <f>IF(W68="","",IF($U$52&lt;&gt;$U$53,"",IF($J$53="bb",1,IF($J$53="","0",$I$51))))</f>
        <v/>
      </c>
      <c r="Z68" s="355" t="str">
        <f>IF($W$45="","",IF($U$50&lt;&gt;$U$53,"",IF($L$51="bb",1,IF($L$51="","0",$K$48))))</f>
        <v/>
      </c>
      <c r="AA68" s="355" t="str">
        <f>IF($W$45="","",IF($U$46&lt;&gt;$U$53,"",IF($N$47="bb",1,IF($N$47="","0",$M$42))))</f>
        <v/>
      </c>
      <c r="AB68" s="355" t="str">
        <f>IF($W$45="","",IF($U$54&lt;&gt;$U$53,"",IF($P$55="bb",1,IF($P$55="","0",$O$62))))</f>
        <v/>
      </c>
      <c r="AC68" s="355" t="str">
        <f>IF($W$45="","",IF($U$38&lt;&gt;$U$53,"",IF($P$39="bb",1,IF($P$39="","0",$Q$22))))</f>
        <v/>
      </c>
      <c r="AD68" s="355"/>
      <c r="AE68" s="366">
        <f t="shared" si="3"/>
        <v>0</v>
      </c>
      <c r="AF68" s="357" t="str">
        <f>IF($C53="","",'m glavni 32 (6)'!$C$53)</f>
        <v/>
      </c>
      <c r="AG68" s="359" t="str">
        <f>UPPER(IF($D$53="","",VLOOKUP($D$53,'[1]m glavni turnir žrebna lista'!$A$7:$R$38,3)))</f>
        <v/>
      </c>
      <c r="AH68" s="359" t="str">
        <f>PROPER(IF($D$53="","",VLOOKUP($D$53,'[1]m glavni turnir žrebna lista'!$A$7:$R$38,4)))</f>
        <v/>
      </c>
      <c r="AI68" s="359" t="str">
        <f>UPPER(IF($D$53="","",VLOOKUP($D$53,'[1]m glavni turnir žrebna lista'!$A$7:$R$38,5)))</f>
        <v/>
      </c>
      <c r="AJ68" s="366">
        <f t="shared" si="4"/>
        <v>0</v>
      </c>
    </row>
    <row r="69" spans="1:36" s="309" customFormat="1" ht="9.6" customHeight="1" x14ac:dyDescent="0.2">
      <c r="A69" s="298">
        <v>32</v>
      </c>
      <c r="B69" s="299" t="str">
        <f>IF($D69="","",VLOOKUP($D69,'[1]m glavni turnir žrebna lista'!$A$7:$R$38,17))</f>
        <v/>
      </c>
      <c r="C69" s="299" t="str">
        <f>IF($D69="","",VLOOKUP($D69,'[1]m glavni turnir žrebna lista'!$A$7:$R$38,2))</f>
        <v/>
      </c>
      <c r="D69" s="300"/>
      <c r="E69" s="299" t="s">
        <v>97</v>
      </c>
      <c r="F69" s="299" t="str">
        <f>PROPER(IF($D69="","",VLOOKUP($D69,'[1]m glavni turnir žrebna lista'!$A$7:$R$38,4)))</f>
        <v/>
      </c>
      <c r="G69" s="299"/>
      <c r="H69" s="299" t="str">
        <f>IF($D69="","",VLOOKUP($D69,'[1]m glavni turnir žrebna lista'!$A$7:$R$38,5))</f>
        <v/>
      </c>
      <c r="I69" s="328" t="str">
        <f>IF($D69="","",VLOOKUP($D69,'[1]m glavni turnir žrebna lista'!$A$7:$R$38,14))</f>
        <v/>
      </c>
      <c r="J69" s="329"/>
      <c r="K69" s="303"/>
      <c r="L69" s="302"/>
      <c r="M69" s="303"/>
      <c r="N69" s="304"/>
      <c r="O69" s="305"/>
      <c r="P69" s="383" t="s">
        <v>43</v>
      </c>
      <c r="Q69" s="384">
        <f>IF($C$2="B turnir",1,IF($Q$63=1,30,IF($Q$63=2,15,IF($Q$63=3,10,""))))</f>
        <v>30</v>
      </c>
      <c r="R69" s="308"/>
      <c r="U69" s="256" t="str">
        <f>IF($D69="","",VLOOKUP($D69,'[1]m glavni turnir žrebna lista'!$A$7:$R$38,2))</f>
        <v/>
      </c>
      <c r="V69" s="359">
        <v>25</v>
      </c>
      <c r="W69" s="359" t="str">
        <f>UPPER(IF($D$55="","",VLOOKUP($D$55,'[1]m glavni turnir žrebna lista'!$A$7:$R$38,3)))</f>
        <v/>
      </c>
      <c r="X69" s="359" t="str">
        <f>PROPER(IF($D$55="","",VLOOKUP($D$55,'[1]m glavni turnir žrebna lista'!$A$7:$R$38,4)))</f>
        <v/>
      </c>
      <c r="Y69" s="355" t="str">
        <f>IF(W69="","",IF($U$56&lt;&gt;$U$55,"",IF($J$57="bb",1,IF($J$57="","0",$I$57))))</f>
        <v/>
      </c>
      <c r="Z69" s="355" t="str">
        <f>IF($W$45="","",IF($U$58&lt;&gt;$U$55,"",IF($L$59="bb",1,IF($L$59="","0",$K$60))))</f>
        <v/>
      </c>
      <c r="AA69" s="355" t="str">
        <f>IF($W$45="","",IF($U$62&lt;&gt;$U$55,"",IF($N$63="bb",1,IF($N$63="","0",$M$66))))</f>
        <v/>
      </c>
      <c r="AB69" s="355" t="str">
        <f>IF($W$45="","",IF($U$54&lt;&gt;$U$55,"",IF($P$55="bb",1,IF($P$55="","0",$O$46))))</f>
        <v/>
      </c>
      <c r="AC69" s="355" t="str">
        <f>IF($W$45="","",IF($U$38&lt;&gt;$U$55,"",IF($P$39="bb",1,IF($P$39="","0",$Q$22))))</f>
        <v/>
      </c>
      <c r="AD69" s="355"/>
      <c r="AE69" s="366">
        <f t="shared" si="3"/>
        <v>0</v>
      </c>
      <c r="AF69" s="357" t="str">
        <f>IF($C55="","",'m glavni 32 (6)'!$C$55)</f>
        <v/>
      </c>
      <c r="AG69" s="359" t="str">
        <f>UPPER(IF($D$55="","",VLOOKUP($D$55,'[1]m glavni turnir žrebna lista'!$A$7:$R$38,3)))</f>
        <v/>
      </c>
      <c r="AH69" s="359" t="str">
        <f>PROPER(IF($D$55="","",VLOOKUP($D$55,'[1]m glavni turnir žrebna lista'!$A$7:$R$38,4)))</f>
        <v/>
      </c>
      <c r="AI69" s="359" t="str">
        <f>UPPER(IF($D$55="","",VLOOKUP($D$55,'[1]m glavni turnir žrebna lista'!$A$7:$R$38,5)))</f>
        <v/>
      </c>
      <c r="AJ69" s="366">
        <f t="shared" si="4"/>
        <v>0</v>
      </c>
    </row>
    <row r="70" spans="1:36" s="391" customFormat="1" ht="9" customHeight="1" x14ac:dyDescent="0.2">
      <c r="A70" s="385"/>
      <c r="B70" s="385"/>
      <c r="C70" s="385"/>
      <c r="D70" s="385"/>
      <c r="E70" s="386"/>
      <c r="F70" s="386"/>
      <c r="G70" s="386"/>
      <c r="H70" s="386"/>
      <c r="I70" s="387"/>
      <c r="J70" s="388"/>
      <c r="K70" s="389"/>
      <c r="L70" s="388"/>
      <c r="M70" s="389"/>
      <c r="N70" s="388"/>
      <c r="O70" s="389"/>
      <c r="P70" s="388"/>
      <c r="Q70" s="389"/>
      <c r="R70" s="390"/>
      <c r="U70" s="256"/>
      <c r="V70" s="359">
        <v>26</v>
      </c>
      <c r="W70" s="359" t="str">
        <f>UPPER(IF($D$57="","",VLOOKUP($D$57,'[1]m glavni turnir žrebna lista'!$A$7:$R$38,3)))</f>
        <v/>
      </c>
      <c r="X70" s="359" t="str">
        <f>PROPER(IF($D$57="","",VLOOKUP($D$57,'[1]m glavni turnir žrebna lista'!$A$7:$R$38,4)))</f>
        <v/>
      </c>
      <c r="Y70" s="355" t="str">
        <f>IF(W70="","",IF($U$56&lt;&gt;$U$57,"",IF($J$57="bb",1,IF($J$57="","0",$I$55))))</f>
        <v/>
      </c>
      <c r="Z70" s="355" t="str">
        <f>IF($W$45="","",IF($U$58&lt;&gt;$U$57,"",IF($L$59="bb",1,IF($L$59="","0",$K$60))))</f>
        <v/>
      </c>
      <c r="AA70" s="355" t="str">
        <f>IF($W$45="","",IF($U$62&lt;&gt;$U$57,"",IF($N$63="bb",1,IF($N$63="","0",$M$66))))</f>
        <v/>
      </c>
      <c r="AB70" s="355" t="str">
        <f>IF($W$45="","",IF($U$54&lt;&gt;$U$57,"",IF($P$55="bb",1,IF($P$55="","0",$O$46))))</f>
        <v/>
      </c>
      <c r="AC70" s="355" t="str">
        <f>IF($W$45="","",IF($U$38&lt;&gt;$U$57,"",IF($P$39="bb",1,IF($P$39="","0",$Q$22))))</f>
        <v/>
      </c>
      <c r="AD70" s="355"/>
      <c r="AE70" s="366">
        <f t="shared" si="3"/>
        <v>0</v>
      </c>
      <c r="AF70" s="357" t="str">
        <f>IF($C57="","",'m glavni 32 (6)'!$C$57)</f>
        <v/>
      </c>
      <c r="AG70" s="359" t="str">
        <f>UPPER(IF($D$57="","",VLOOKUP($D$57,'[1]m glavni turnir žrebna lista'!$A$7:$R$38,3)))</f>
        <v/>
      </c>
      <c r="AH70" s="359" t="str">
        <f>PROPER(IF($D$57="","",VLOOKUP($D$57,'[1]m glavni turnir žrebna lista'!$A$7:$R$38,4)))</f>
        <v/>
      </c>
      <c r="AI70" s="359" t="str">
        <f>UPPER(IF($D$57="","",VLOOKUP($D$57,'[1]m glavni turnir žrebna lista'!$A$7:$R$38,5)))</f>
        <v/>
      </c>
      <c r="AJ70" s="366">
        <f t="shared" si="4"/>
        <v>0</v>
      </c>
    </row>
    <row r="71" spans="1:36" s="404" customFormat="1" ht="9" customHeight="1" x14ac:dyDescent="0.2">
      <c r="A71" s="392" t="s">
        <v>44</v>
      </c>
      <c r="B71" s="393"/>
      <c r="C71" s="394"/>
      <c r="D71" s="395" t="s">
        <v>45</v>
      </c>
      <c r="E71" s="396" t="s">
        <v>46</v>
      </c>
      <c r="F71" s="395"/>
      <c r="G71" s="395" t="s">
        <v>47</v>
      </c>
      <c r="H71" s="397" t="s">
        <v>48</v>
      </c>
      <c r="I71" s="398" t="s">
        <v>45</v>
      </c>
      <c r="J71" s="396" t="s">
        <v>49</v>
      </c>
      <c r="K71" s="399"/>
      <c r="L71" s="400" t="s">
        <v>50</v>
      </c>
      <c r="M71" s="401"/>
      <c r="N71" s="402" t="s">
        <v>51</v>
      </c>
      <c r="O71" s="403"/>
      <c r="P71" s="592"/>
      <c r="Q71" s="593"/>
      <c r="U71" s="256"/>
      <c r="V71" s="359">
        <v>27</v>
      </c>
      <c r="W71" s="359" t="str">
        <f>UPPER(IF($D$59="","",VLOOKUP($D$59,'[1]m glavni turnir žrebna lista'!$A$7:$R$38,3)))</f>
        <v/>
      </c>
      <c r="X71" s="359" t="str">
        <f>PROPER(IF($D$59="","",VLOOKUP($D$59,'[1]m glavni turnir žrebna lista'!$A$7:$R$38,4)))</f>
        <v/>
      </c>
      <c r="Y71" s="355" t="str">
        <f>IF(W71="","",IF($U$60&lt;&gt;$U$59,"",IF($J$61="bb",1,IF($J$61="","0",$I$61))))</f>
        <v/>
      </c>
      <c r="Z71" s="355" t="str">
        <f>IF($W$45="","",IF($U$58&lt;&gt;$U$59,"",IF($L$59="bb",1,IF($L$59="","0",$K$56))))</f>
        <v/>
      </c>
      <c r="AA71" s="355" t="str">
        <f>IF($W$45="","",IF($U$62&lt;&gt;$U$59,"",IF($N$63="bb",1,IF($N$63="","0",$M$66))))</f>
        <v/>
      </c>
      <c r="AB71" s="355" t="str">
        <f>IF($W$45="","",IF($U$54&lt;&gt;$U$59,"",IF($P$55="bb",1,IF($P$55="","0",$O$46))))</f>
        <v/>
      </c>
      <c r="AC71" s="355" t="str">
        <f>IF($W$45="","",IF($U$38&lt;&gt;$U$59,"",IF($P$39="bb",1,IF($P$39="","0",$Q$22))))</f>
        <v/>
      </c>
      <c r="AD71" s="355"/>
      <c r="AE71" s="366">
        <f t="shared" si="3"/>
        <v>0</v>
      </c>
      <c r="AF71" s="357" t="str">
        <f>IF($C59="","",'m glavni 32 (6)'!$C$59)</f>
        <v/>
      </c>
      <c r="AG71" s="359" t="str">
        <f>UPPER(IF($D$59="","",VLOOKUP($D$59,'[1]m glavni turnir žrebna lista'!$A$7:$R$38,3)))</f>
        <v/>
      </c>
      <c r="AH71" s="359" t="str">
        <f>PROPER(IF($D$59="","",VLOOKUP($D$59,'[1]m glavni turnir žrebna lista'!$A$7:$R$38,4)))</f>
        <v/>
      </c>
      <c r="AI71" s="359" t="str">
        <f>UPPER(IF($D$59="","",VLOOKUP($D$59,'[1]m glavni turnir žrebna lista'!$A$7:$R$38,5)))</f>
        <v/>
      </c>
      <c r="AJ71" s="366">
        <f t="shared" si="4"/>
        <v>0</v>
      </c>
    </row>
    <row r="72" spans="1:36" s="404" customFormat="1" ht="9" customHeight="1" x14ac:dyDescent="0.2">
      <c r="A72" s="405" t="s">
        <v>5</v>
      </c>
      <c r="B72" s="406"/>
      <c r="C72" s="407"/>
      <c r="D72" s="277">
        <v>1</v>
      </c>
      <c r="E72" s="408" t="str">
        <f>UPPER(IF($D72="","",VLOOKUP($D72,'[1]m glavni turnir žrebna lista'!$A$7:$R$38,3)))</f>
        <v/>
      </c>
      <c r="F72" s="278"/>
      <c r="G72" s="409">
        <f>IF($D72="","",VLOOKUP($D72,'[1]m glavni turnir žrebna lista'!$A$7:$R$38,10))</f>
        <v>0</v>
      </c>
      <c r="H72" s="409">
        <f>IF($D72="","",VLOOKUP($D72,'[1]m glavni turnir žrebna lista'!$A$7:$R$38,14))</f>
        <v>0</v>
      </c>
      <c r="I72" s="410" t="s">
        <v>52</v>
      </c>
      <c r="J72" s="406"/>
      <c r="K72" s="281"/>
      <c r="L72" s="406"/>
      <c r="M72" s="411"/>
      <c r="N72" s="412" t="s">
        <v>53</v>
      </c>
      <c r="O72" s="413"/>
      <c r="P72" s="414"/>
      <c r="Q72" s="411"/>
      <c r="U72" s="256"/>
      <c r="V72" s="359">
        <v>28</v>
      </c>
      <c r="W72" s="359" t="str">
        <f>UPPER(IF($D$61="","",VLOOKUP($D$61,'[1]m glavni turnir žrebna lista'!$A$7:$R$38,3)))</f>
        <v/>
      </c>
      <c r="X72" s="359" t="str">
        <f>PROPER(IF($D$61="","",VLOOKUP($D$61,'[1]m glavni turnir žrebna lista'!$A$7:$R$38,4)))</f>
        <v/>
      </c>
      <c r="Y72" s="355" t="str">
        <f>IF(W72="","",IF($U$60&lt;&gt;$U$61,"",IF($J$61="bb",1,IF($J$61="","0",$I$59))))</f>
        <v/>
      </c>
      <c r="Z72" s="355" t="str">
        <f>IF($W$45="","",IF($U$58&lt;&gt;$U$61,"",IF($L$59="bb",1,IF($L$59="","0",$K$56))))</f>
        <v/>
      </c>
      <c r="AA72" s="355" t="str">
        <f>IF($W$45="","",IF($U$62&lt;&gt;$U$61,"",IF($N$63="bb",1,IF($N$63="","0",$M$66))))</f>
        <v/>
      </c>
      <c r="AB72" s="355" t="str">
        <f>IF($W$45="","",IF($U$54&lt;&gt;$U$61,"",IF($P$55="bb",1,IF($P$55="","0",$O$46))))</f>
        <v/>
      </c>
      <c r="AC72" s="355" t="str">
        <f>IF($W$45="","",IF($U$38&lt;&gt;$U$61,"",IF($P$39="bb",1,IF($P$39="","0",$Q$22))))</f>
        <v/>
      </c>
      <c r="AD72" s="355"/>
      <c r="AE72" s="366">
        <f t="shared" si="3"/>
        <v>0</v>
      </c>
      <c r="AF72" s="357" t="str">
        <f>IF($C61="","",'m glavni 32 (6)'!$C$61)</f>
        <v/>
      </c>
      <c r="AG72" s="359" t="str">
        <f>UPPER(IF($D$61="","",VLOOKUP($D$61,'[1]m glavni turnir žrebna lista'!$A$7:$R$38,3)))</f>
        <v/>
      </c>
      <c r="AH72" s="359" t="str">
        <f>PROPER(IF($D$61="","",VLOOKUP($D$61,'[1]m glavni turnir žrebna lista'!$A$7:$R$38,4)))</f>
        <v/>
      </c>
      <c r="AI72" s="359" t="str">
        <f>UPPER(IF($D$61="","",VLOOKUP($D$61,'[1]m glavni turnir žrebna lista'!$A$7:$R$38,5)))</f>
        <v/>
      </c>
      <c r="AJ72" s="366">
        <f t="shared" si="4"/>
        <v>0</v>
      </c>
    </row>
    <row r="73" spans="1:36" s="404" customFormat="1" ht="9" customHeight="1" x14ac:dyDescent="0.2">
      <c r="A73" s="599"/>
      <c r="B73" s="600"/>
      <c r="C73" s="415"/>
      <c r="D73" s="277">
        <v>2</v>
      </c>
      <c r="E73" s="408" t="str">
        <f>UPPER(IF($D73="","",VLOOKUP($D73,'[1]m glavni turnir žrebna lista'!$A$7:$R$38,3)))</f>
        <v/>
      </c>
      <c r="F73" s="277"/>
      <c r="G73" s="409">
        <f>IF($D73="","",VLOOKUP($D73,'[1]m glavni turnir žrebna lista'!$A$7:$R$38,10))</f>
        <v>0</v>
      </c>
      <c r="H73" s="409">
        <f>IF($D73="","",VLOOKUP($D73,'[1]m glavni turnir žrebna lista'!$A$7:$R$38,14))</f>
        <v>0</v>
      </c>
      <c r="I73" s="416" t="s">
        <v>54</v>
      </c>
      <c r="J73" s="417"/>
      <c r="K73" s="281"/>
      <c r="L73" s="406"/>
      <c r="M73" s="411"/>
      <c r="N73" s="418"/>
      <c r="O73" s="419"/>
      <c r="P73" s="420"/>
      <c r="Q73" s="421"/>
      <c r="U73" s="256"/>
      <c r="V73" s="359">
        <v>29</v>
      </c>
      <c r="W73" s="359" t="str">
        <f>UPPER(IF($D$63="","",VLOOKUP($D$63,'[1]m glavni turnir žrebna lista'!$A$7:$R$38,3)))</f>
        <v/>
      </c>
      <c r="X73" s="359" t="str">
        <f>PROPER(IF($D$63="","",VLOOKUP($D$63,'[1]m glavni turnir žrebna lista'!$A$7:$R$38,4)))</f>
        <v/>
      </c>
      <c r="Y73" s="355" t="str">
        <f>IF(W73="","",IF($U$64&lt;&gt;$U$63,"",IF($J$65="bb",1,IF($J$65="","0",$I$65))))</f>
        <v/>
      </c>
      <c r="Z73" s="355" t="str">
        <f>IF($W$45="","",IF($U$66&lt;&gt;$U$63,"",IF($L$67="bb",1,IF($L$67="","0",$K$68))))</f>
        <v/>
      </c>
      <c r="AA73" s="355" t="str">
        <f>IF($W$45="","",IF($U$62&lt;&gt;$U$63,"",IF($N$63="bb",1,IF($N$63="","0",$M$58))))</f>
        <v/>
      </c>
      <c r="AB73" s="355" t="str">
        <f>IF($W$45="","",IF($U$54&lt;&gt;$U$63,"",IF($P$55="bb",1,IF($P$55="","0",$O$46))))</f>
        <v/>
      </c>
      <c r="AC73" s="355" t="str">
        <f>IF($W$45="","",IF($U$38&lt;&gt;$U$63,"",IF($P$39="bb",1,IF($P$39="","0",$Q$22))))</f>
        <v/>
      </c>
      <c r="AD73" s="355"/>
      <c r="AE73" s="366">
        <f t="shared" si="3"/>
        <v>0</v>
      </c>
      <c r="AF73" s="357" t="str">
        <f>IF($C63="","",'m glavni 32 (6)'!$C$63)</f>
        <v/>
      </c>
      <c r="AG73" s="359" t="str">
        <f>UPPER(IF($D$63="","",VLOOKUP($D$63,'[1]m glavni turnir žrebna lista'!$A$7:$R$38,3)))</f>
        <v/>
      </c>
      <c r="AH73" s="359" t="str">
        <f>PROPER(IF($D$63="","",VLOOKUP($D$63,'[1]m glavni turnir žrebna lista'!$A$7:$R$38,4)))</f>
        <v/>
      </c>
      <c r="AI73" s="359" t="str">
        <f>UPPER(IF($D$63="","",VLOOKUP($D$63,'[1]m glavni turnir žrebna lista'!$A$7:$R$38,5)))</f>
        <v/>
      </c>
      <c r="AJ73" s="366">
        <f t="shared" si="4"/>
        <v>0</v>
      </c>
    </row>
    <row r="74" spans="1:36" s="404" customFormat="1" ht="9" customHeight="1" x14ac:dyDescent="0.2">
      <c r="A74" s="422"/>
      <c r="B74" s="423"/>
      <c r="C74" s="424"/>
      <c r="D74" s="277">
        <v>3</v>
      </c>
      <c r="E74" s="408" t="str">
        <f>UPPER(IF($D74="","",VLOOKUP($D74,'[1]m glavni turnir žrebna lista'!$A$7:$R$38,3)))</f>
        <v/>
      </c>
      <c r="F74" s="277"/>
      <c r="G74" s="409">
        <f>IF($D74="","",VLOOKUP($D74,'[1]m glavni turnir žrebna lista'!$A$7:$R$38,10))</f>
        <v>0</v>
      </c>
      <c r="H74" s="409">
        <f>IF($D74="","",VLOOKUP($D74,'[1]m glavni turnir žrebna lista'!$A$7:$R$38,14))</f>
        <v>0</v>
      </c>
      <c r="I74" s="416" t="s">
        <v>55</v>
      </c>
      <c r="J74" s="417"/>
      <c r="K74" s="281"/>
      <c r="L74" s="406"/>
      <c r="M74" s="411"/>
      <c r="N74" s="412" t="s">
        <v>56</v>
      </c>
      <c r="O74" s="413"/>
      <c r="P74" s="414"/>
      <c r="Q74" s="411"/>
      <c r="U74" s="256"/>
      <c r="V74" s="359">
        <v>30</v>
      </c>
      <c r="W74" s="359" t="str">
        <f>UPPER(IF($D$65="","",VLOOKUP($D$65,'[1]m glavni turnir žrebna lista'!$A$7:$R$38,3)))</f>
        <v/>
      </c>
      <c r="X74" s="359" t="str">
        <f>PROPER(IF($D$65="","",VLOOKUP($D$65,'[1]m glavni turnir žrebna lista'!$A$7:$R$38,4)))</f>
        <v/>
      </c>
      <c r="Y74" s="355" t="str">
        <f>IF(W74="","",IF($U$64&lt;&gt;$U$65,"",IF($J$65="bb",1,IF($J$65="","0",$I$63))))</f>
        <v/>
      </c>
      <c r="Z74" s="355" t="str">
        <f>IF($W$45="","",IF($U$66&lt;&gt;$U$65,"",IF($L$67="bb",1,IF($L$67="","0",$K$68))))</f>
        <v/>
      </c>
      <c r="AA74" s="355" t="str">
        <f>IF($W$45="","",IF($U$62&lt;&gt;$U$65,"",IF($N$63="bb",1,IF($N$63="","0",$M$58))))</f>
        <v/>
      </c>
      <c r="AB74" s="355" t="str">
        <f>IF($W$45="","",IF($U$54&lt;&gt;$U$65,"",IF($P$55="bb",1,IF($P$55="","0",$O$46))))</f>
        <v/>
      </c>
      <c r="AC74" s="355" t="str">
        <f>IF($W$45="","",IF($U$38&lt;&gt;$U$65,"",IF($P$39="bb",1,IF($P$39="","0",$Q$22))))</f>
        <v/>
      </c>
      <c r="AD74" s="355"/>
      <c r="AE74" s="366">
        <f t="shared" si="3"/>
        <v>0</v>
      </c>
      <c r="AF74" s="357" t="str">
        <f>IF($C65="","",'m glavni 32 (6)'!$C$65)</f>
        <v/>
      </c>
      <c r="AG74" s="359" t="str">
        <f>UPPER(IF($D$65="","",VLOOKUP($D$65,'[1]m glavni turnir žrebna lista'!$A$7:$R$38,3)))</f>
        <v/>
      </c>
      <c r="AH74" s="359" t="str">
        <f>PROPER(IF($D$65="","",VLOOKUP($D$65,'[1]m glavni turnir žrebna lista'!$A$7:$R$38,4)))</f>
        <v/>
      </c>
      <c r="AI74" s="359" t="str">
        <f>UPPER(IF($D$65="","",VLOOKUP($D$65,'[1]m glavni turnir žrebna lista'!$A$7:$R$38,5)))</f>
        <v/>
      </c>
      <c r="AJ74" s="366">
        <f t="shared" si="4"/>
        <v>0</v>
      </c>
    </row>
    <row r="75" spans="1:36" s="404" customFormat="1" ht="9" customHeight="1" x14ac:dyDescent="0.2">
      <c r="A75" s="425"/>
      <c r="B75" s="276"/>
      <c r="C75" s="407"/>
      <c r="D75" s="277">
        <v>4</v>
      </c>
      <c r="E75" s="408" t="str">
        <f>UPPER(IF($D75="","",VLOOKUP($D75,'[1]m glavni turnir žrebna lista'!$A$7:$R$38,3)))</f>
        <v/>
      </c>
      <c r="F75" s="277"/>
      <c r="G75" s="409">
        <f>IF($D75="","",VLOOKUP($D75,'[1]m glavni turnir žrebna lista'!$A$7:$R$38,10))</f>
        <v>0</v>
      </c>
      <c r="H75" s="409">
        <f>IF($D75="","",VLOOKUP($D75,'[1]m glavni turnir žrebna lista'!$A$7:$R$38,14))</f>
        <v>0</v>
      </c>
      <c r="I75" s="416" t="s">
        <v>57</v>
      </c>
      <c r="J75" s="417"/>
      <c r="K75" s="281"/>
      <c r="L75" s="406"/>
      <c r="M75" s="411"/>
      <c r="N75" s="406" t="s">
        <v>58</v>
      </c>
      <c r="O75" s="281"/>
      <c r="P75" s="406"/>
      <c r="Q75" s="411"/>
      <c r="U75" s="256"/>
      <c r="V75" s="359">
        <v>31</v>
      </c>
      <c r="W75" s="359" t="str">
        <f>UPPER(IF($D$67="","",VLOOKUP($D$67,'[1]m glavni turnir žrebna lista'!$A$7:$R$38,3)))</f>
        <v/>
      </c>
      <c r="X75" s="359" t="str">
        <f>PROPER(IF($D$67="","",VLOOKUP($D$67,'[1]m glavni turnir žrebna lista'!$A$7:$R$38,4)))</f>
        <v/>
      </c>
      <c r="Y75" s="355" t="str">
        <f>IF(W75="","",IF($U$68&lt;&gt;$U$67,"",IF($J$69="bb",1,IF($J$69="","0",$I$69))))</f>
        <v/>
      </c>
      <c r="Z75" s="355" t="str">
        <f>IF($W$45="","",IF($U$66&lt;&gt;$U$67,"",IF($L$67="bb",1,IF($L$67="","0",$K$64))))</f>
        <v/>
      </c>
      <c r="AA75" s="355" t="str">
        <f>IF($W$45="","",IF($U$62&lt;&gt;$U$67,"",IF($N$63="bb",1,IF($N$63="","0",$M$58))))</f>
        <v/>
      </c>
      <c r="AB75" s="355" t="str">
        <f>IF($W$45="","",IF($U$54&lt;&gt;$U$67,"",IF($P$55="bb",1,IF($P$55="","0",$O$46))))</f>
        <v/>
      </c>
      <c r="AC75" s="355" t="str">
        <f>IF($W$45="","",IF($U$38&lt;&gt;$U$67,"",IF($P$39="bb",1,IF($P$39="","0",$Q$22))))</f>
        <v/>
      </c>
      <c r="AD75" s="355"/>
      <c r="AE75" s="366">
        <f t="shared" si="3"/>
        <v>0</v>
      </c>
      <c r="AF75" s="357" t="str">
        <f>IF($C67="","",'m glavni 32 (6)'!$C$67)</f>
        <v/>
      </c>
      <c r="AG75" s="359" t="str">
        <f>UPPER(IF($D$67="","",VLOOKUP($D$67,'[1]m glavni turnir žrebna lista'!$A$7:$R$38,3)))</f>
        <v/>
      </c>
      <c r="AH75" s="359" t="str">
        <f>PROPER(IF($D$67="","",VLOOKUP($D$67,'[1]m glavni turnir žrebna lista'!$A$7:$R$38,4)))</f>
        <v/>
      </c>
      <c r="AI75" s="359" t="str">
        <f>UPPER(IF($D$67="","",VLOOKUP($D$67,'[1]m glavni turnir žrebna lista'!$A$7:$R$38,5)))</f>
        <v/>
      </c>
      <c r="AJ75" s="366">
        <f t="shared" si="4"/>
        <v>0</v>
      </c>
    </row>
    <row r="76" spans="1:36" s="404" customFormat="1" ht="9" customHeight="1" x14ac:dyDescent="0.2">
      <c r="A76" s="426"/>
      <c r="B76" s="427"/>
      <c r="C76" s="428"/>
      <c r="D76" s="277">
        <v>5</v>
      </c>
      <c r="E76" s="408" t="str">
        <f>UPPER(IF($D76="","",VLOOKUP($D76,'[1]m glavni turnir žrebna lista'!$A$7:$R$38,3)))</f>
        <v/>
      </c>
      <c r="F76" s="277"/>
      <c r="G76" s="409">
        <f>IF($D76="","",VLOOKUP($D76,'[1]m glavni turnir žrebna lista'!$A$7:$R$38,10))</f>
        <v>0</v>
      </c>
      <c r="H76" s="409">
        <f>IF($D76="","",VLOOKUP($D76,'[1]m glavni turnir žrebna lista'!$A$7:$R$38,14))</f>
        <v>0</v>
      </c>
      <c r="I76" s="416" t="s">
        <v>59</v>
      </c>
      <c r="J76" s="417"/>
      <c r="K76" s="281"/>
      <c r="L76" s="406"/>
      <c r="M76" s="411"/>
      <c r="N76" s="420"/>
      <c r="O76" s="419"/>
      <c r="P76" s="420"/>
      <c r="Q76" s="421"/>
      <c r="U76" s="256"/>
      <c r="V76" s="359">
        <v>32</v>
      </c>
      <c r="W76" s="359" t="str">
        <f>UPPER(IF($D$69="","",VLOOKUP($D$69,'[1]m glavni turnir žrebna lista'!$A$7:$R$38,3)))</f>
        <v/>
      </c>
      <c r="X76" s="359" t="str">
        <f>PROPER(IF($D$69="","",VLOOKUP($D$69,'[1]m glavni turnir žrebna lista'!$A$7:$R$38,4)))</f>
        <v/>
      </c>
      <c r="Y76" s="355" t="str">
        <f>IF(W76="","",IF($U$68&lt;&gt;$U$69,"",IF($J$69="bb",1,IF($J$69="","0",$I$67))))</f>
        <v/>
      </c>
      <c r="Z76" s="355" t="str">
        <f>IF($W$45="","",IF($U$66&lt;&gt;$U$69,"",IF($L$67="bb",1,IF($L$67="","0",$K$64))))</f>
        <v/>
      </c>
      <c r="AA76" s="355" t="str">
        <f>IF($W$45="","",IF($U$62&lt;&gt;$U$69,"",IF($N$63="bb",1,IF($N$63="","0",$M$58))))</f>
        <v/>
      </c>
      <c r="AB76" s="355" t="str">
        <f>IF($W$45="","",IF($U$54&lt;&gt;$U$69,"",IF($P$55="bb",1,IF($P$55="","0",$O$46))))</f>
        <v/>
      </c>
      <c r="AC76" s="355" t="str">
        <f>IF($W$45="","",IF($U$38&lt;&gt;$U$69,"",IF($P$39="bb",1,IF($P$39="","0",$Q$22))))</f>
        <v/>
      </c>
      <c r="AD76" s="355"/>
      <c r="AE76" s="366">
        <f t="shared" si="3"/>
        <v>0</v>
      </c>
      <c r="AF76" s="357" t="str">
        <f>IF($C69="","",'m glavni 32 (6)'!$C$69)</f>
        <v/>
      </c>
      <c r="AG76" s="359" t="str">
        <f>UPPER(IF($D$69="","",VLOOKUP($D$69,'[1]m glavni turnir žrebna lista'!$A$7:$R$38,3)))</f>
        <v/>
      </c>
      <c r="AH76" s="359" t="str">
        <f>PROPER(IF($D$69="","",VLOOKUP($D$69,'[1]m glavni turnir žrebna lista'!$A$7:$R$38,4)))</f>
        <v/>
      </c>
      <c r="AI76" s="359" t="str">
        <f>UPPER(IF($D$69="","",VLOOKUP($D$69,'[1]m glavni turnir žrebna lista'!$A$7:$R$38,5)))</f>
        <v/>
      </c>
      <c r="AJ76" s="366">
        <f t="shared" si="4"/>
        <v>0</v>
      </c>
    </row>
    <row r="77" spans="1:36" s="404" customFormat="1" ht="9" customHeight="1" x14ac:dyDescent="0.2">
      <c r="A77" s="405"/>
      <c r="B77" s="406"/>
      <c r="C77" s="407"/>
      <c r="D77" s="277">
        <v>6</v>
      </c>
      <c r="E77" s="408" t="str">
        <f>UPPER(IF($D77="","",VLOOKUP($D77,'[1]m glavni turnir žrebna lista'!$A$7:$R$38,3)))</f>
        <v/>
      </c>
      <c r="F77" s="277"/>
      <c r="G77" s="409">
        <f>IF($D77="","",VLOOKUP($D77,'[1]m glavni turnir žrebna lista'!$A$7:$R$38,10))</f>
        <v>0</v>
      </c>
      <c r="H77" s="409">
        <f>IF($D77="","",VLOOKUP($D77,'[1]m glavni turnir žrebna lista'!$A$7:$R$38,14))</f>
        <v>0</v>
      </c>
      <c r="I77" s="416" t="s">
        <v>60</v>
      </c>
      <c r="J77" s="417"/>
      <c r="K77" s="281"/>
      <c r="L77" s="406"/>
      <c r="M77" s="411"/>
      <c r="N77" s="412" t="s">
        <v>56</v>
      </c>
      <c r="O77" s="413"/>
      <c r="P77" s="414"/>
      <c r="Q77" s="411"/>
      <c r="U77" s="256"/>
      <c r="V77" s="429"/>
      <c r="W77" s="429"/>
      <c r="X77" s="429"/>
      <c r="Y77" s="355">
        <f>COUNTIF(Y45:Y76,"&gt;0")</f>
        <v>0</v>
      </c>
      <c r="Z77" s="355">
        <f t="shared" ref="Z77:AE77" si="5">COUNTIF(Z45:Z76,"&gt;0")</f>
        <v>0</v>
      </c>
      <c r="AA77" s="355">
        <f t="shared" si="5"/>
        <v>0</v>
      </c>
      <c r="AB77" s="355">
        <f t="shared" si="5"/>
        <v>0</v>
      </c>
      <c r="AC77" s="355">
        <f t="shared" si="5"/>
        <v>0</v>
      </c>
      <c r="AD77" s="355"/>
      <c r="AE77" s="355">
        <f t="shared" si="5"/>
        <v>0</v>
      </c>
      <c r="AF77" s="357"/>
      <c r="AG77" s="429"/>
      <c r="AH77" s="429"/>
      <c r="AI77" s="429"/>
      <c r="AJ77" s="355">
        <f>COUNTIF(AJ45:AJ76,"&gt;0")</f>
        <v>0</v>
      </c>
    </row>
    <row r="78" spans="1:36" s="404" customFormat="1" ht="9" customHeight="1" x14ac:dyDescent="0.2">
      <c r="A78" s="405"/>
      <c r="B78" s="406"/>
      <c r="C78" s="430"/>
      <c r="D78" s="277">
        <v>7</v>
      </c>
      <c r="E78" s="408" t="str">
        <f>UPPER(IF($D78="","",VLOOKUP($D78,'[1]m glavni turnir žrebna lista'!$A$7:$R$38,3)))</f>
        <v/>
      </c>
      <c r="F78" s="277"/>
      <c r="G78" s="409">
        <f>IF($D78="","",VLOOKUP($D78,'[1]m glavni turnir žrebna lista'!$A$7:$R$38,10))</f>
        <v>0</v>
      </c>
      <c r="H78" s="409">
        <f>IF($D78="","",VLOOKUP($D78,'[1]m glavni turnir žrebna lista'!$A$7:$R$38,14))</f>
        <v>0</v>
      </c>
      <c r="I78" s="416" t="s">
        <v>61</v>
      </c>
      <c r="J78" s="417"/>
      <c r="K78" s="281"/>
      <c r="L78" s="406"/>
      <c r="M78" s="411"/>
      <c r="N78" s="406" t="s">
        <v>62</v>
      </c>
      <c r="O78" s="281"/>
      <c r="P78" s="597" t="str">
        <f>'[1]vnos podatkov'!$B$10</f>
        <v>SAŠO SVOLJŠAK</v>
      </c>
      <c r="Q78" s="598"/>
      <c r="U78" s="256"/>
      <c r="V78" s="429"/>
      <c r="W78" s="429"/>
      <c r="X78" s="429"/>
      <c r="Y78" s="429"/>
      <c r="Z78" s="429"/>
      <c r="AA78" s="429"/>
      <c r="AB78" s="429"/>
      <c r="AC78" s="429"/>
      <c r="AD78" s="429"/>
      <c r="AE78" s="429"/>
      <c r="AF78" s="357"/>
      <c r="AG78" s="429"/>
      <c r="AH78" s="429"/>
      <c r="AI78" s="429"/>
      <c r="AJ78" s="429"/>
    </row>
    <row r="79" spans="1:36" s="404" customFormat="1" ht="9" customHeight="1" x14ac:dyDescent="0.2">
      <c r="A79" s="431"/>
      <c r="B79" s="420"/>
      <c r="C79" s="432"/>
      <c r="D79" s="433">
        <v>8</v>
      </c>
      <c r="E79" s="434" t="str">
        <f>UPPER(IF($D79="","",VLOOKUP($D79,'[1]m glavni turnir žrebna lista'!$A$7:$R$38,3)))</f>
        <v/>
      </c>
      <c r="F79" s="433"/>
      <c r="G79" s="435">
        <f>IF($D79="","",VLOOKUP($D79,'[1]m glavni turnir žrebna lista'!$A$7:$R$38,10))</f>
        <v>0</v>
      </c>
      <c r="H79" s="435">
        <f>IF($D79="","",VLOOKUP($D79,'[1]m glavni turnir žrebna lista'!$A$7:$R$38,14))</f>
        <v>0</v>
      </c>
      <c r="I79" s="436" t="s">
        <v>63</v>
      </c>
      <c r="J79" s="420"/>
      <c r="K79" s="419"/>
      <c r="L79" s="420"/>
      <c r="M79" s="421"/>
      <c r="N79" s="420" t="s">
        <v>64</v>
      </c>
      <c r="O79" s="419"/>
      <c r="P79" s="587" t="str">
        <f>'[1]vnos podatkov'!$E$10</f>
        <v>MARJAN OGRINC</v>
      </c>
      <c r="Q79" s="588"/>
      <c r="U79" s="256"/>
      <c r="V79" s="437"/>
      <c r="W79" s="437"/>
      <c r="X79" s="437"/>
      <c r="Y79" s="437"/>
      <c r="Z79" s="437"/>
      <c r="AA79" s="437"/>
      <c r="AB79" s="437"/>
      <c r="AC79" s="437"/>
      <c r="AD79" s="437"/>
      <c r="AE79" s="437"/>
      <c r="AF79" s="438"/>
      <c r="AG79" s="437"/>
      <c r="AH79" s="437"/>
      <c r="AI79" s="437"/>
      <c r="AJ79" s="437"/>
    </row>
  </sheetData>
  <mergeCells count="8">
    <mergeCell ref="A73:B73"/>
    <mergeCell ref="P78:Q78"/>
    <mergeCell ref="P79:Q79"/>
    <mergeCell ref="F3:G3"/>
    <mergeCell ref="V41:Z41"/>
    <mergeCell ref="P60:Q60"/>
    <mergeCell ref="P61:Q62"/>
    <mergeCell ref="P71:Q71"/>
  </mergeCells>
  <conditionalFormatting sqref="G39 G41 G7 G9 G11 G13 G15 G17 G19 G23 G43 G45 G47 G49 G51 G53 G21 G25 G27 G29 G31 G33 G35 G37 G55 G57 G59 G61 G63 G65 G67 G69">
    <cfRule type="expression" dxfId="31" priority="17" stopIfTrue="1">
      <formula>AND($D7&lt;9,$C7&gt;0)</formula>
    </cfRule>
  </conditionalFormatting>
  <conditionalFormatting sqref="L10 L18 L26 L34 L42 L50 L58 L66 N14 N30 N46 N62 P22 P54 J8 J12 J16 J20 J24 J28 J32 J36 J40 J44 J48 J52 J56 J60 J64 J68">
    <cfRule type="expression" dxfId="30" priority="15" stopIfTrue="1">
      <formula>I8="as"</formula>
    </cfRule>
    <cfRule type="expression" dxfId="29" priority="16" stopIfTrue="1">
      <formula>I8="bs"</formula>
    </cfRule>
  </conditionalFormatting>
  <conditionalFormatting sqref="B57 B9 B11 B13 B15 B17 B19 B67 B59 B25 B27 B29 B31 B33 B35 B65 B63 B41 B43 B45 B47 B49 B51 B61">
    <cfRule type="cellIs" dxfId="28" priority="13" stopIfTrue="1" operator="equal">
      <formula>"QA"</formula>
    </cfRule>
    <cfRule type="cellIs" dxfId="27" priority="14" stopIfTrue="1" operator="equal">
      <formula>"DA"</formula>
    </cfRule>
  </conditionalFormatting>
  <conditionalFormatting sqref="I8 I12 I16 I20 I24 I28 I32 I36 I40 I44 I48 I52 I56 I60 I64 I68 K66 K58 K50 K42 K34 K26 K18 K10 M14 M30 M46 M62 O22 O54 O39">
    <cfRule type="expression" dxfId="26" priority="12" stopIfTrue="1">
      <formula>$N$1="CU"</formula>
    </cfRule>
  </conditionalFormatting>
  <conditionalFormatting sqref="P38">
    <cfRule type="expression" dxfId="25" priority="10" stopIfTrue="1">
      <formula>O39="as"</formula>
    </cfRule>
    <cfRule type="expression" dxfId="24" priority="11" stopIfTrue="1">
      <formula>O39="bs"</formula>
    </cfRule>
  </conditionalFormatting>
  <conditionalFormatting sqref="N39 H8 H12 H16 H20 H24 H28 H32 H36 H40 H44 H48 H52 H56 H60 H64 H68 J66 J58 J50 J42 J34 J26 J18 J10 L14 L30 L46 L62 N54 N22">
    <cfRule type="expression" dxfId="23" priority="7" stopIfTrue="1">
      <formula>AND($N$1="CU",H8="Sodnik")</formula>
    </cfRule>
    <cfRule type="expression" dxfId="22" priority="8" stopIfTrue="1">
      <formula>AND($N$1="CU",H8&lt;&gt;"Sodnik",I8&lt;&gt;"")</formula>
    </cfRule>
    <cfRule type="expression" dxfId="21" priority="9" stopIfTrue="1">
      <formula>AND($N$1="CU",H8&lt;&gt;"Sodnik")</formula>
    </cfRule>
  </conditionalFormatting>
  <conditionalFormatting sqref="E7 B21 B7:C7 B23:C23 B37:C37 B39:C39 B53:C53 B55:C55 B69:C69">
    <cfRule type="expression" dxfId="20" priority="6" stopIfTrue="1">
      <formula>"IF(D7&lt;9)"</formula>
    </cfRule>
  </conditionalFormatting>
  <conditionalFormatting sqref="U52">
    <cfRule type="expression" dxfId="19" priority="5" stopIfTrue="1">
      <formula>"IF(Q63=J4)"</formula>
    </cfRule>
  </conditionalFormatting>
  <conditionalFormatting sqref="Q63">
    <cfRule type="cellIs" dxfId="18" priority="4" stopIfTrue="1" operator="equal">
      <formula>1</formula>
    </cfRule>
  </conditionalFormatting>
  <conditionalFormatting sqref="P63">
    <cfRule type="cellIs" priority="3" stopIfTrue="1" operator="equal">
      <formula>"Rang turnirja"</formula>
    </cfRule>
  </conditionalFormatting>
  <conditionalFormatting sqref="D9 D11 D13 D15 D17 D19 D25 D27 D29 D31 D33 D35 D41 D43 D45 D47 D49 D51 D57 D59 D61 D63 D65 D67">
    <cfRule type="expression" dxfId="17" priority="2" stopIfTrue="1">
      <formula>$D9&gt;0</formula>
    </cfRule>
  </conditionalFormatting>
  <conditionalFormatting sqref="D7 D21 D23 D37 D39 D53 D55 D69">
    <cfRule type="expression" dxfId="16" priority="1" stopIfTrue="1">
      <formula>$D7&lt;&gt;""</formula>
    </cfRule>
  </conditionalFormatting>
  <printOptions horizontalCentered="1"/>
  <pageMargins left="0.35" right="0.35" top="0.39" bottom="0.39" header="0" footer="0"/>
  <pageSetup paperSize="9" scale="98" orientation="portrait" horizontalDpi="4294967295"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Jun_Show_CU">
                <anchor moveWithCells="1" sizeWithCells="1">
                  <from>
                    <xdr:col>11</xdr:col>
                    <xdr:colOff>495300</xdr:colOff>
                    <xdr:row>0</xdr:row>
                    <xdr:rowOff>9525</xdr:rowOff>
                  </from>
                  <to>
                    <xdr:col>13</xdr:col>
                    <xdr:colOff>438150</xdr:colOff>
                    <xdr:row>0</xdr:row>
                    <xdr:rowOff>171450</xdr:rowOff>
                  </to>
                </anchor>
              </controlPr>
            </control>
          </mc:Choice>
        </mc:AlternateContent>
        <mc:AlternateContent xmlns:mc="http://schemas.openxmlformats.org/markup-compatibility/2006">
          <mc:Choice Requires="x14">
            <control shapeId="6146" r:id="rId5" name="Button 2">
              <controlPr defaultSize="0" print="0" autoFill="0" autoPict="0" macro="[0]!Jun_Hide_CU">
                <anchor moveWithCells="1" sizeWithCells="1">
                  <from>
                    <xdr:col>11</xdr:col>
                    <xdr:colOff>504825</xdr:colOff>
                    <xdr:row>0</xdr:row>
                    <xdr:rowOff>180975</xdr:rowOff>
                  </from>
                  <to>
                    <xdr:col>13</xdr:col>
                    <xdr:colOff>428625</xdr:colOff>
                    <xdr:row>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$T$7:$T$16</xm:f>
          </x14:formula1>
          <xm:sqref>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H60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H65596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H131132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H196668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H262204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H327740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H393276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H458812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H524348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H589884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H655420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H720956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H786492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H852028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H917564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H983100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VSB983100 WBX983100 WLT983100 WVP983100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H131116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H196652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H262188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H327724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H393260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H458796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H524332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H589868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H655404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H720940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H786476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H852012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H917548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H983084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pageSetUpPr fitToPage="1"/>
  </sheetPr>
  <dimension ref="A1:AJ79"/>
  <sheetViews>
    <sheetView showGridLines="0" showZeros="0" topLeftCell="A28" workbookViewId="0">
      <selection activeCell="P56" sqref="P56"/>
    </sheetView>
  </sheetViews>
  <sheetFormatPr defaultRowHeight="12.75" x14ac:dyDescent="0.2"/>
  <cols>
    <col min="1" max="1" width="3.140625" style="249" customWidth="1"/>
    <col min="2" max="2" width="3.5703125" style="249" customWidth="1"/>
    <col min="3" max="3" width="5" style="249" customWidth="1"/>
    <col min="4" max="4" width="4.28515625" style="249" customWidth="1"/>
    <col min="5" max="5" width="12.7109375" style="249" customWidth="1"/>
    <col min="6" max="6" width="2.7109375" style="249" customWidth="1"/>
    <col min="7" max="7" width="7.7109375" style="249" customWidth="1"/>
    <col min="8" max="8" width="5.85546875" style="249" customWidth="1"/>
    <col min="9" max="9" width="2.7109375" style="439" customWidth="1"/>
    <col min="10" max="10" width="10.7109375" style="249" customWidth="1"/>
    <col min="11" max="11" width="2.42578125" style="439" customWidth="1"/>
    <col min="12" max="12" width="10.7109375" style="249" customWidth="1"/>
    <col min="13" max="13" width="1.7109375" style="440" customWidth="1"/>
    <col min="14" max="14" width="10.7109375" style="249" customWidth="1"/>
    <col min="15" max="15" width="1.7109375" style="439" customWidth="1"/>
    <col min="16" max="16" width="10.7109375" style="249" customWidth="1"/>
    <col min="17" max="17" width="3.42578125" style="440" customWidth="1"/>
    <col min="18" max="18" width="7.85546875" style="249" customWidth="1"/>
    <col min="19" max="19" width="0.7109375" style="249" hidden="1" customWidth="1"/>
    <col min="20" max="20" width="4.7109375" style="249" hidden="1" customWidth="1"/>
    <col min="21" max="21" width="7.7109375" style="243" customWidth="1"/>
    <col min="22" max="22" width="4.140625" style="441" customWidth="1"/>
    <col min="23" max="30" width="9.140625" style="441"/>
    <col min="31" max="31" width="9.85546875" style="441" customWidth="1"/>
    <col min="32" max="32" width="9.140625" style="442"/>
    <col min="33" max="33" width="14.5703125" style="441" customWidth="1"/>
    <col min="34" max="34" width="10.85546875" style="441" customWidth="1"/>
    <col min="35" max="35" width="9.140625" style="441"/>
    <col min="36" max="36" width="9.5703125" style="441" customWidth="1"/>
    <col min="37" max="256" width="9.140625" style="249"/>
    <col min="257" max="257" width="3.140625" style="249" customWidth="1"/>
    <col min="258" max="258" width="3.5703125" style="249" customWidth="1"/>
    <col min="259" max="259" width="5" style="249" customWidth="1"/>
    <col min="260" max="260" width="4.28515625" style="249" customWidth="1"/>
    <col min="261" max="261" width="12.7109375" style="249" customWidth="1"/>
    <col min="262" max="262" width="2.7109375" style="249" customWidth="1"/>
    <col min="263" max="263" width="7.7109375" style="249" customWidth="1"/>
    <col min="264" max="264" width="5.85546875" style="249" customWidth="1"/>
    <col min="265" max="265" width="2.7109375" style="249" customWidth="1"/>
    <col min="266" max="266" width="10.7109375" style="249" customWidth="1"/>
    <col min="267" max="267" width="2.42578125" style="249" customWidth="1"/>
    <col min="268" max="268" width="10.7109375" style="249" customWidth="1"/>
    <col min="269" max="269" width="1.7109375" style="249" customWidth="1"/>
    <col min="270" max="270" width="10.7109375" style="249" customWidth="1"/>
    <col min="271" max="271" width="1.7109375" style="249" customWidth="1"/>
    <col min="272" max="272" width="10.7109375" style="249" customWidth="1"/>
    <col min="273" max="273" width="3.42578125" style="249" customWidth="1"/>
    <col min="274" max="274" width="7.85546875" style="249" customWidth="1"/>
    <col min="275" max="276" width="0" style="249" hidden="1" customWidth="1"/>
    <col min="277" max="277" width="7.7109375" style="249" customWidth="1"/>
    <col min="278" max="278" width="4.140625" style="249" customWidth="1"/>
    <col min="279" max="286" width="9.140625" style="249"/>
    <col min="287" max="287" width="9.85546875" style="249" customWidth="1"/>
    <col min="288" max="288" width="9.140625" style="249"/>
    <col min="289" max="289" width="14.5703125" style="249" customWidth="1"/>
    <col min="290" max="290" width="10.85546875" style="249" customWidth="1"/>
    <col min="291" max="291" width="9.140625" style="249"/>
    <col min="292" max="292" width="9.5703125" style="249" customWidth="1"/>
    <col min="293" max="512" width="9.140625" style="249"/>
    <col min="513" max="513" width="3.140625" style="249" customWidth="1"/>
    <col min="514" max="514" width="3.5703125" style="249" customWidth="1"/>
    <col min="515" max="515" width="5" style="249" customWidth="1"/>
    <col min="516" max="516" width="4.28515625" style="249" customWidth="1"/>
    <col min="517" max="517" width="12.7109375" style="249" customWidth="1"/>
    <col min="518" max="518" width="2.7109375" style="249" customWidth="1"/>
    <col min="519" max="519" width="7.7109375" style="249" customWidth="1"/>
    <col min="520" max="520" width="5.85546875" style="249" customWidth="1"/>
    <col min="521" max="521" width="2.7109375" style="249" customWidth="1"/>
    <col min="522" max="522" width="10.7109375" style="249" customWidth="1"/>
    <col min="523" max="523" width="2.42578125" style="249" customWidth="1"/>
    <col min="524" max="524" width="10.7109375" style="249" customWidth="1"/>
    <col min="525" max="525" width="1.7109375" style="249" customWidth="1"/>
    <col min="526" max="526" width="10.7109375" style="249" customWidth="1"/>
    <col min="527" max="527" width="1.7109375" style="249" customWidth="1"/>
    <col min="528" max="528" width="10.7109375" style="249" customWidth="1"/>
    <col min="529" max="529" width="3.42578125" style="249" customWidth="1"/>
    <col min="530" max="530" width="7.85546875" style="249" customWidth="1"/>
    <col min="531" max="532" width="0" style="249" hidden="1" customWidth="1"/>
    <col min="533" max="533" width="7.7109375" style="249" customWidth="1"/>
    <col min="534" max="534" width="4.140625" style="249" customWidth="1"/>
    <col min="535" max="542" width="9.140625" style="249"/>
    <col min="543" max="543" width="9.85546875" style="249" customWidth="1"/>
    <col min="544" max="544" width="9.140625" style="249"/>
    <col min="545" max="545" width="14.5703125" style="249" customWidth="1"/>
    <col min="546" max="546" width="10.85546875" style="249" customWidth="1"/>
    <col min="547" max="547" width="9.140625" style="249"/>
    <col min="548" max="548" width="9.5703125" style="249" customWidth="1"/>
    <col min="549" max="768" width="9.140625" style="249"/>
    <col min="769" max="769" width="3.140625" style="249" customWidth="1"/>
    <col min="770" max="770" width="3.5703125" style="249" customWidth="1"/>
    <col min="771" max="771" width="5" style="249" customWidth="1"/>
    <col min="772" max="772" width="4.28515625" style="249" customWidth="1"/>
    <col min="773" max="773" width="12.7109375" style="249" customWidth="1"/>
    <col min="774" max="774" width="2.7109375" style="249" customWidth="1"/>
    <col min="775" max="775" width="7.7109375" style="249" customWidth="1"/>
    <col min="776" max="776" width="5.85546875" style="249" customWidth="1"/>
    <col min="777" max="777" width="2.7109375" style="249" customWidth="1"/>
    <col min="778" max="778" width="10.7109375" style="249" customWidth="1"/>
    <col min="779" max="779" width="2.42578125" style="249" customWidth="1"/>
    <col min="780" max="780" width="10.7109375" style="249" customWidth="1"/>
    <col min="781" max="781" width="1.7109375" style="249" customWidth="1"/>
    <col min="782" max="782" width="10.7109375" style="249" customWidth="1"/>
    <col min="783" max="783" width="1.7109375" style="249" customWidth="1"/>
    <col min="784" max="784" width="10.7109375" style="249" customWidth="1"/>
    <col min="785" max="785" width="3.42578125" style="249" customWidth="1"/>
    <col min="786" max="786" width="7.85546875" style="249" customWidth="1"/>
    <col min="787" max="788" width="0" style="249" hidden="1" customWidth="1"/>
    <col min="789" max="789" width="7.7109375" style="249" customWidth="1"/>
    <col min="790" max="790" width="4.140625" style="249" customWidth="1"/>
    <col min="791" max="798" width="9.140625" style="249"/>
    <col min="799" max="799" width="9.85546875" style="249" customWidth="1"/>
    <col min="800" max="800" width="9.140625" style="249"/>
    <col min="801" max="801" width="14.5703125" style="249" customWidth="1"/>
    <col min="802" max="802" width="10.85546875" style="249" customWidth="1"/>
    <col min="803" max="803" width="9.140625" style="249"/>
    <col min="804" max="804" width="9.5703125" style="249" customWidth="1"/>
    <col min="805" max="1024" width="9.140625" style="249"/>
    <col min="1025" max="1025" width="3.140625" style="249" customWidth="1"/>
    <col min="1026" max="1026" width="3.5703125" style="249" customWidth="1"/>
    <col min="1027" max="1027" width="5" style="249" customWidth="1"/>
    <col min="1028" max="1028" width="4.28515625" style="249" customWidth="1"/>
    <col min="1029" max="1029" width="12.7109375" style="249" customWidth="1"/>
    <col min="1030" max="1030" width="2.7109375" style="249" customWidth="1"/>
    <col min="1031" max="1031" width="7.7109375" style="249" customWidth="1"/>
    <col min="1032" max="1032" width="5.85546875" style="249" customWidth="1"/>
    <col min="1033" max="1033" width="2.7109375" style="249" customWidth="1"/>
    <col min="1034" max="1034" width="10.7109375" style="249" customWidth="1"/>
    <col min="1035" max="1035" width="2.42578125" style="249" customWidth="1"/>
    <col min="1036" max="1036" width="10.7109375" style="249" customWidth="1"/>
    <col min="1037" max="1037" width="1.7109375" style="249" customWidth="1"/>
    <col min="1038" max="1038" width="10.7109375" style="249" customWidth="1"/>
    <col min="1039" max="1039" width="1.7109375" style="249" customWidth="1"/>
    <col min="1040" max="1040" width="10.7109375" style="249" customWidth="1"/>
    <col min="1041" max="1041" width="3.42578125" style="249" customWidth="1"/>
    <col min="1042" max="1042" width="7.85546875" style="249" customWidth="1"/>
    <col min="1043" max="1044" width="0" style="249" hidden="1" customWidth="1"/>
    <col min="1045" max="1045" width="7.7109375" style="249" customWidth="1"/>
    <col min="1046" max="1046" width="4.140625" style="249" customWidth="1"/>
    <col min="1047" max="1054" width="9.140625" style="249"/>
    <col min="1055" max="1055" width="9.85546875" style="249" customWidth="1"/>
    <col min="1056" max="1056" width="9.140625" style="249"/>
    <col min="1057" max="1057" width="14.5703125" style="249" customWidth="1"/>
    <col min="1058" max="1058" width="10.85546875" style="249" customWidth="1"/>
    <col min="1059" max="1059" width="9.140625" style="249"/>
    <col min="1060" max="1060" width="9.5703125" style="249" customWidth="1"/>
    <col min="1061" max="1280" width="9.140625" style="249"/>
    <col min="1281" max="1281" width="3.140625" style="249" customWidth="1"/>
    <col min="1282" max="1282" width="3.5703125" style="249" customWidth="1"/>
    <col min="1283" max="1283" width="5" style="249" customWidth="1"/>
    <col min="1284" max="1284" width="4.28515625" style="249" customWidth="1"/>
    <col min="1285" max="1285" width="12.7109375" style="249" customWidth="1"/>
    <col min="1286" max="1286" width="2.7109375" style="249" customWidth="1"/>
    <col min="1287" max="1287" width="7.7109375" style="249" customWidth="1"/>
    <col min="1288" max="1288" width="5.85546875" style="249" customWidth="1"/>
    <col min="1289" max="1289" width="2.7109375" style="249" customWidth="1"/>
    <col min="1290" max="1290" width="10.7109375" style="249" customWidth="1"/>
    <col min="1291" max="1291" width="2.42578125" style="249" customWidth="1"/>
    <col min="1292" max="1292" width="10.7109375" style="249" customWidth="1"/>
    <col min="1293" max="1293" width="1.7109375" style="249" customWidth="1"/>
    <col min="1294" max="1294" width="10.7109375" style="249" customWidth="1"/>
    <col min="1295" max="1295" width="1.7109375" style="249" customWidth="1"/>
    <col min="1296" max="1296" width="10.7109375" style="249" customWidth="1"/>
    <col min="1297" max="1297" width="3.42578125" style="249" customWidth="1"/>
    <col min="1298" max="1298" width="7.85546875" style="249" customWidth="1"/>
    <col min="1299" max="1300" width="0" style="249" hidden="1" customWidth="1"/>
    <col min="1301" max="1301" width="7.7109375" style="249" customWidth="1"/>
    <col min="1302" max="1302" width="4.140625" style="249" customWidth="1"/>
    <col min="1303" max="1310" width="9.140625" style="249"/>
    <col min="1311" max="1311" width="9.85546875" style="249" customWidth="1"/>
    <col min="1312" max="1312" width="9.140625" style="249"/>
    <col min="1313" max="1313" width="14.5703125" style="249" customWidth="1"/>
    <col min="1314" max="1314" width="10.85546875" style="249" customWidth="1"/>
    <col min="1315" max="1315" width="9.140625" style="249"/>
    <col min="1316" max="1316" width="9.5703125" style="249" customWidth="1"/>
    <col min="1317" max="1536" width="9.140625" style="249"/>
    <col min="1537" max="1537" width="3.140625" style="249" customWidth="1"/>
    <col min="1538" max="1538" width="3.5703125" style="249" customWidth="1"/>
    <col min="1539" max="1539" width="5" style="249" customWidth="1"/>
    <col min="1540" max="1540" width="4.28515625" style="249" customWidth="1"/>
    <col min="1541" max="1541" width="12.7109375" style="249" customWidth="1"/>
    <col min="1542" max="1542" width="2.7109375" style="249" customWidth="1"/>
    <col min="1543" max="1543" width="7.7109375" style="249" customWidth="1"/>
    <col min="1544" max="1544" width="5.85546875" style="249" customWidth="1"/>
    <col min="1545" max="1545" width="2.7109375" style="249" customWidth="1"/>
    <col min="1546" max="1546" width="10.7109375" style="249" customWidth="1"/>
    <col min="1547" max="1547" width="2.42578125" style="249" customWidth="1"/>
    <col min="1548" max="1548" width="10.7109375" style="249" customWidth="1"/>
    <col min="1549" max="1549" width="1.7109375" style="249" customWidth="1"/>
    <col min="1550" max="1550" width="10.7109375" style="249" customWidth="1"/>
    <col min="1551" max="1551" width="1.7109375" style="249" customWidth="1"/>
    <col min="1552" max="1552" width="10.7109375" style="249" customWidth="1"/>
    <col min="1553" max="1553" width="3.42578125" style="249" customWidth="1"/>
    <col min="1554" max="1554" width="7.85546875" style="249" customWidth="1"/>
    <col min="1555" max="1556" width="0" style="249" hidden="1" customWidth="1"/>
    <col min="1557" max="1557" width="7.7109375" style="249" customWidth="1"/>
    <col min="1558" max="1558" width="4.140625" style="249" customWidth="1"/>
    <col min="1559" max="1566" width="9.140625" style="249"/>
    <col min="1567" max="1567" width="9.85546875" style="249" customWidth="1"/>
    <col min="1568" max="1568" width="9.140625" style="249"/>
    <col min="1569" max="1569" width="14.5703125" style="249" customWidth="1"/>
    <col min="1570" max="1570" width="10.85546875" style="249" customWidth="1"/>
    <col min="1571" max="1571" width="9.140625" style="249"/>
    <col min="1572" max="1572" width="9.5703125" style="249" customWidth="1"/>
    <col min="1573" max="1792" width="9.140625" style="249"/>
    <col min="1793" max="1793" width="3.140625" style="249" customWidth="1"/>
    <col min="1794" max="1794" width="3.5703125" style="249" customWidth="1"/>
    <col min="1795" max="1795" width="5" style="249" customWidth="1"/>
    <col min="1796" max="1796" width="4.28515625" style="249" customWidth="1"/>
    <col min="1797" max="1797" width="12.7109375" style="249" customWidth="1"/>
    <col min="1798" max="1798" width="2.7109375" style="249" customWidth="1"/>
    <col min="1799" max="1799" width="7.7109375" style="249" customWidth="1"/>
    <col min="1800" max="1800" width="5.85546875" style="249" customWidth="1"/>
    <col min="1801" max="1801" width="2.7109375" style="249" customWidth="1"/>
    <col min="1802" max="1802" width="10.7109375" style="249" customWidth="1"/>
    <col min="1803" max="1803" width="2.42578125" style="249" customWidth="1"/>
    <col min="1804" max="1804" width="10.7109375" style="249" customWidth="1"/>
    <col min="1805" max="1805" width="1.7109375" style="249" customWidth="1"/>
    <col min="1806" max="1806" width="10.7109375" style="249" customWidth="1"/>
    <col min="1807" max="1807" width="1.7109375" style="249" customWidth="1"/>
    <col min="1808" max="1808" width="10.7109375" style="249" customWidth="1"/>
    <col min="1809" max="1809" width="3.42578125" style="249" customWidth="1"/>
    <col min="1810" max="1810" width="7.85546875" style="249" customWidth="1"/>
    <col min="1811" max="1812" width="0" style="249" hidden="1" customWidth="1"/>
    <col min="1813" max="1813" width="7.7109375" style="249" customWidth="1"/>
    <col min="1814" max="1814" width="4.140625" style="249" customWidth="1"/>
    <col min="1815" max="1822" width="9.140625" style="249"/>
    <col min="1823" max="1823" width="9.85546875" style="249" customWidth="1"/>
    <col min="1824" max="1824" width="9.140625" style="249"/>
    <col min="1825" max="1825" width="14.5703125" style="249" customWidth="1"/>
    <col min="1826" max="1826" width="10.85546875" style="249" customWidth="1"/>
    <col min="1827" max="1827" width="9.140625" style="249"/>
    <col min="1828" max="1828" width="9.5703125" style="249" customWidth="1"/>
    <col min="1829" max="2048" width="9.140625" style="249"/>
    <col min="2049" max="2049" width="3.140625" style="249" customWidth="1"/>
    <col min="2050" max="2050" width="3.5703125" style="249" customWidth="1"/>
    <col min="2051" max="2051" width="5" style="249" customWidth="1"/>
    <col min="2052" max="2052" width="4.28515625" style="249" customWidth="1"/>
    <col min="2053" max="2053" width="12.7109375" style="249" customWidth="1"/>
    <col min="2054" max="2054" width="2.7109375" style="249" customWidth="1"/>
    <col min="2055" max="2055" width="7.7109375" style="249" customWidth="1"/>
    <col min="2056" max="2056" width="5.85546875" style="249" customWidth="1"/>
    <col min="2057" max="2057" width="2.7109375" style="249" customWidth="1"/>
    <col min="2058" max="2058" width="10.7109375" style="249" customWidth="1"/>
    <col min="2059" max="2059" width="2.42578125" style="249" customWidth="1"/>
    <col min="2060" max="2060" width="10.7109375" style="249" customWidth="1"/>
    <col min="2061" max="2061" width="1.7109375" style="249" customWidth="1"/>
    <col min="2062" max="2062" width="10.7109375" style="249" customWidth="1"/>
    <col min="2063" max="2063" width="1.7109375" style="249" customWidth="1"/>
    <col min="2064" max="2064" width="10.7109375" style="249" customWidth="1"/>
    <col min="2065" max="2065" width="3.42578125" style="249" customWidth="1"/>
    <col min="2066" max="2066" width="7.85546875" style="249" customWidth="1"/>
    <col min="2067" max="2068" width="0" style="249" hidden="1" customWidth="1"/>
    <col min="2069" max="2069" width="7.7109375" style="249" customWidth="1"/>
    <col min="2070" max="2070" width="4.140625" style="249" customWidth="1"/>
    <col min="2071" max="2078" width="9.140625" style="249"/>
    <col min="2079" max="2079" width="9.85546875" style="249" customWidth="1"/>
    <col min="2080" max="2080" width="9.140625" style="249"/>
    <col min="2081" max="2081" width="14.5703125" style="249" customWidth="1"/>
    <col min="2082" max="2082" width="10.85546875" style="249" customWidth="1"/>
    <col min="2083" max="2083" width="9.140625" style="249"/>
    <col min="2084" max="2084" width="9.5703125" style="249" customWidth="1"/>
    <col min="2085" max="2304" width="9.140625" style="249"/>
    <col min="2305" max="2305" width="3.140625" style="249" customWidth="1"/>
    <col min="2306" max="2306" width="3.5703125" style="249" customWidth="1"/>
    <col min="2307" max="2307" width="5" style="249" customWidth="1"/>
    <col min="2308" max="2308" width="4.28515625" style="249" customWidth="1"/>
    <col min="2309" max="2309" width="12.7109375" style="249" customWidth="1"/>
    <col min="2310" max="2310" width="2.7109375" style="249" customWidth="1"/>
    <col min="2311" max="2311" width="7.7109375" style="249" customWidth="1"/>
    <col min="2312" max="2312" width="5.85546875" style="249" customWidth="1"/>
    <col min="2313" max="2313" width="2.7109375" style="249" customWidth="1"/>
    <col min="2314" max="2314" width="10.7109375" style="249" customWidth="1"/>
    <col min="2315" max="2315" width="2.42578125" style="249" customWidth="1"/>
    <col min="2316" max="2316" width="10.7109375" style="249" customWidth="1"/>
    <col min="2317" max="2317" width="1.7109375" style="249" customWidth="1"/>
    <col min="2318" max="2318" width="10.7109375" style="249" customWidth="1"/>
    <col min="2319" max="2319" width="1.7109375" style="249" customWidth="1"/>
    <col min="2320" max="2320" width="10.7109375" style="249" customWidth="1"/>
    <col min="2321" max="2321" width="3.42578125" style="249" customWidth="1"/>
    <col min="2322" max="2322" width="7.85546875" style="249" customWidth="1"/>
    <col min="2323" max="2324" width="0" style="249" hidden="1" customWidth="1"/>
    <col min="2325" max="2325" width="7.7109375" style="249" customWidth="1"/>
    <col min="2326" max="2326" width="4.140625" style="249" customWidth="1"/>
    <col min="2327" max="2334" width="9.140625" style="249"/>
    <col min="2335" max="2335" width="9.85546875" style="249" customWidth="1"/>
    <col min="2336" max="2336" width="9.140625" style="249"/>
    <col min="2337" max="2337" width="14.5703125" style="249" customWidth="1"/>
    <col min="2338" max="2338" width="10.85546875" style="249" customWidth="1"/>
    <col min="2339" max="2339" width="9.140625" style="249"/>
    <col min="2340" max="2340" width="9.5703125" style="249" customWidth="1"/>
    <col min="2341" max="2560" width="9.140625" style="249"/>
    <col min="2561" max="2561" width="3.140625" style="249" customWidth="1"/>
    <col min="2562" max="2562" width="3.5703125" style="249" customWidth="1"/>
    <col min="2563" max="2563" width="5" style="249" customWidth="1"/>
    <col min="2564" max="2564" width="4.28515625" style="249" customWidth="1"/>
    <col min="2565" max="2565" width="12.7109375" style="249" customWidth="1"/>
    <col min="2566" max="2566" width="2.7109375" style="249" customWidth="1"/>
    <col min="2567" max="2567" width="7.7109375" style="249" customWidth="1"/>
    <col min="2568" max="2568" width="5.85546875" style="249" customWidth="1"/>
    <col min="2569" max="2569" width="2.7109375" style="249" customWidth="1"/>
    <col min="2570" max="2570" width="10.7109375" style="249" customWidth="1"/>
    <col min="2571" max="2571" width="2.42578125" style="249" customWidth="1"/>
    <col min="2572" max="2572" width="10.7109375" style="249" customWidth="1"/>
    <col min="2573" max="2573" width="1.7109375" style="249" customWidth="1"/>
    <col min="2574" max="2574" width="10.7109375" style="249" customWidth="1"/>
    <col min="2575" max="2575" width="1.7109375" style="249" customWidth="1"/>
    <col min="2576" max="2576" width="10.7109375" style="249" customWidth="1"/>
    <col min="2577" max="2577" width="3.42578125" style="249" customWidth="1"/>
    <col min="2578" max="2578" width="7.85546875" style="249" customWidth="1"/>
    <col min="2579" max="2580" width="0" style="249" hidden="1" customWidth="1"/>
    <col min="2581" max="2581" width="7.7109375" style="249" customWidth="1"/>
    <col min="2582" max="2582" width="4.140625" style="249" customWidth="1"/>
    <col min="2583" max="2590" width="9.140625" style="249"/>
    <col min="2591" max="2591" width="9.85546875" style="249" customWidth="1"/>
    <col min="2592" max="2592" width="9.140625" style="249"/>
    <col min="2593" max="2593" width="14.5703125" style="249" customWidth="1"/>
    <col min="2594" max="2594" width="10.85546875" style="249" customWidth="1"/>
    <col min="2595" max="2595" width="9.140625" style="249"/>
    <col min="2596" max="2596" width="9.5703125" style="249" customWidth="1"/>
    <col min="2597" max="2816" width="9.140625" style="249"/>
    <col min="2817" max="2817" width="3.140625" style="249" customWidth="1"/>
    <col min="2818" max="2818" width="3.5703125" style="249" customWidth="1"/>
    <col min="2819" max="2819" width="5" style="249" customWidth="1"/>
    <col min="2820" max="2820" width="4.28515625" style="249" customWidth="1"/>
    <col min="2821" max="2821" width="12.7109375" style="249" customWidth="1"/>
    <col min="2822" max="2822" width="2.7109375" style="249" customWidth="1"/>
    <col min="2823" max="2823" width="7.7109375" style="249" customWidth="1"/>
    <col min="2824" max="2824" width="5.85546875" style="249" customWidth="1"/>
    <col min="2825" max="2825" width="2.7109375" style="249" customWidth="1"/>
    <col min="2826" max="2826" width="10.7109375" style="249" customWidth="1"/>
    <col min="2827" max="2827" width="2.42578125" style="249" customWidth="1"/>
    <col min="2828" max="2828" width="10.7109375" style="249" customWidth="1"/>
    <col min="2829" max="2829" width="1.7109375" style="249" customWidth="1"/>
    <col min="2830" max="2830" width="10.7109375" style="249" customWidth="1"/>
    <col min="2831" max="2831" width="1.7109375" style="249" customWidth="1"/>
    <col min="2832" max="2832" width="10.7109375" style="249" customWidth="1"/>
    <col min="2833" max="2833" width="3.42578125" style="249" customWidth="1"/>
    <col min="2834" max="2834" width="7.85546875" style="249" customWidth="1"/>
    <col min="2835" max="2836" width="0" style="249" hidden="1" customWidth="1"/>
    <col min="2837" max="2837" width="7.7109375" style="249" customWidth="1"/>
    <col min="2838" max="2838" width="4.140625" style="249" customWidth="1"/>
    <col min="2839" max="2846" width="9.140625" style="249"/>
    <col min="2847" max="2847" width="9.85546875" style="249" customWidth="1"/>
    <col min="2848" max="2848" width="9.140625" style="249"/>
    <col min="2849" max="2849" width="14.5703125" style="249" customWidth="1"/>
    <col min="2850" max="2850" width="10.85546875" style="249" customWidth="1"/>
    <col min="2851" max="2851" width="9.140625" style="249"/>
    <col min="2852" max="2852" width="9.5703125" style="249" customWidth="1"/>
    <col min="2853" max="3072" width="9.140625" style="249"/>
    <col min="3073" max="3073" width="3.140625" style="249" customWidth="1"/>
    <col min="3074" max="3074" width="3.5703125" style="249" customWidth="1"/>
    <col min="3075" max="3075" width="5" style="249" customWidth="1"/>
    <col min="3076" max="3076" width="4.28515625" style="249" customWidth="1"/>
    <col min="3077" max="3077" width="12.7109375" style="249" customWidth="1"/>
    <col min="3078" max="3078" width="2.7109375" style="249" customWidth="1"/>
    <col min="3079" max="3079" width="7.7109375" style="249" customWidth="1"/>
    <col min="3080" max="3080" width="5.85546875" style="249" customWidth="1"/>
    <col min="3081" max="3081" width="2.7109375" style="249" customWidth="1"/>
    <col min="3082" max="3082" width="10.7109375" style="249" customWidth="1"/>
    <col min="3083" max="3083" width="2.42578125" style="249" customWidth="1"/>
    <col min="3084" max="3084" width="10.7109375" style="249" customWidth="1"/>
    <col min="3085" max="3085" width="1.7109375" style="249" customWidth="1"/>
    <col min="3086" max="3086" width="10.7109375" style="249" customWidth="1"/>
    <col min="3087" max="3087" width="1.7109375" style="249" customWidth="1"/>
    <col min="3088" max="3088" width="10.7109375" style="249" customWidth="1"/>
    <col min="3089" max="3089" width="3.42578125" style="249" customWidth="1"/>
    <col min="3090" max="3090" width="7.85546875" style="249" customWidth="1"/>
    <col min="3091" max="3092" width="0" style="249" hidden="1" customWidth="1"/>
    <col min="3093" max="3093" width="7.7109375" style="249" customWidth="1"/>
    <col min="3094" max="3094" width="4.140625" style="249" customWidth="1"/>
    <col min="3095" max="3102" width="9.140625" style="249"/>
    <col min="3103" max="3103" width="9.85546875" style="249" customWidth="1"/>
    <col min="3104" max="3104" width="9.140625" style="249"/>
    <col min="3105" max="3105" width="14.5703125" style="249" customWidth="1"/>
    <col min="3106" max="3106" width="10.85546875" style="249" customWidth="1"/>
    <col min="3107" max="3107" width="9.140625" style="249"/>
    <col min="3108" max="3108" width="9.5703125" style="249" customWidth="1"/>
    <col min="3109" max="3328" width="9.140625" style="249"/>
    <col min="3329" max="3329" width="3.140625" style="249" customWidth="1"/>
    <col min="3330" max="3330" width="3.5703125" style="249" customWidth="1"/>
    <col min="3331" max="3331" width="5" style="249" customWidth="1"/>
    <col min="3332" max="3332" width="4.28515625" style="249" customWidth="1"/>
    <col min="3333" max="3333" width="12.7109375" style="249" customWidth="1"/>
    <col min="3334" max="3334" width="2.7109375" style="249" customWidth="1"/>
    <col min="3335" max="3335" width="7.7109375" style="249" customWidth="1"/>
    <col min="3336" max="3336" width="5.85546875" style="249" customWidth="1"/>
    <col min="3337" max="3337" width="2.7109375" style="249" customWidth="1"/>
    <col min="3338" max="3338" width="10.7109375" style="249" customWidth="1"/>
    <col min="3339" max="3339" width="2.42578125" style="249" customWidth="1"/>
    <col min="3340" max="3340" width="10.7109375" style="249" customWidth="1"/>
    <col min="3341" max="3341" width="1.7109375" style="249" customWidth="1"/>
    <col min="3342" max="3342" width="10.7109375" style="249" customWidth="1"/>
    <col min="3343" max="3343" width="1.7109375" style="249" customWidth="1"/>
    <col min="3344" max="3344" width="10.7109375" style="249" customWidth="1"/>
    <col min="3345" max="3345" width="3.42578125" style="249" customWidth="1"/>
    <col min="3346" max="3346" width="7.85546875" style="249" customWidth="1"/>
    <col min="3347" max="3348" width="0" style="249" hidden="1" customWidth="1"/>
    <col min="3349" max="3349" width="7.7109375" style="249" customWidth="1"/>
    <col min="3350" max="3350" width="4.140625" style="249" customWidth="1"/>
    <col min="3351" max="3358" width="9.140625" style="249"/>
    <col min="3359" max="3359" width="9.85546875" style="249" customWidth="1"/>
    <col min="3360" max="3360" width="9.140625" style="249"/>
    <col min="3361" max="3361" width="14.5703125" style="249" customWidth="1"/>
    <col min="3362" max="3362" width="10.85546875" style="249" customWidth="1"/>
    <col min="3363" max="3363" width="9.140625" style="249"/>
    <col min="3364" max="3364" width="9.5703125" style="249" customWidth="1"/>
    <col min="3365" max="3584" width="9.140625" style="249"/>
    <col min="3585" max="3585" width="3.140625" style="249" customWidth="1"/>
    <col min="3586" max="3586" width="3.5703125" style="249" customWidth="1"/>
    <col min="3587" max="3587" width="5" style="249" customWidth="1"/>
    <col min="3588" max="3588" width="4.28515625" style="249" customWidth="1"/>
    <col min="3589" max="3589" width="12.7109375" style="249" customWidth="1"/>
    <col min="3590" max="3590" width="2.7109375" style="249" customWidth="1"/>
    <col min="3591" max="3591" width="7.7109375" style="249" customWidth="1"/>
    <col min="3592" max="3592" width="5.85546875" style="249" customWidth="1"/>
    <col min="3593" max="3593" width="2.7109375" style="249" customWidth="1"/>
    <col min="3594" max="3594" width="10.7109375" style="249" customWidth="1"/>
    <col min="3595" max="3595" width="2.42578125" style="249" customWidth="1"/>
    <col min="3596" max="3596" width="10.7109375" style="249" customWidth="1"/>
    <col min="3597" max="3597" width="1.7109375" style="249" customWidth="1"/>
    <col min="3598" max="3598" width="10.7109375" style="249" customWidth="1"/>
    <col min="3599" max="3599" width="1.7109375" style="249" customWidth="1"/>
    <col min="3600" max="3600" width="10.7109375" style="249" customWidth="1"/>
    <col min="3601" max="3601" width="3.42578125" style="249" customWidth="1"/>
    <col min="3602" max="3602" width="7.85546875" style="249" customWidth="1"/>
    <col min="3603" max="3604" width="0" style="249" hidden="1" customWidth="1"/>
    <col min="3605" max="3605" width="7.7109375" style="249" customWidth="1"/>
    <col min="3606" max="3606" width="4.140625" style="249" customWidth="1"/>
    <col min="3607" max="3614" width="9.140625" style="249"/>
    <col min="3615" max="3615" width="9.85546875" style="249" customWidth="1"/>
    <col min="3616" max="3616" width="9.140625" style="249"/>
    <col min="3617" max="3617" width="14.5703125" style="249" customWidth="1"/>
    <col min="3618" max="3618" width="10.85546875" style="249" customWidth="1"/>
    <col min="3619" max="3619" width="9.140625" style="249"/>
    <col min="3620" max="3620" width="9.5703125" style="249" customWidth="1"/>
    <col min="3621" max="3840" width="9.140625" style="249"/>
    <col min="3841" max="3841" width="3.140625" style="249" customWidth="1"/>
    <col min="3842" max="3842" width="3.5703125" style="249" customWidth="1"/>
    <col min="3843" max="3843" width="5" style="249" customWidth="1"/>
    <col min="3844" max="3844" width="4.28515625" style="249" customWidth="1"/>
    <col min="3845" max="3845" width="12.7109375" style="249" customWidth="1"/>
    <col min="3846" max="3846" width="2.7109375" style="249" customWidth="1"/>
    <col min="3847" max="3847" width="7.7109375" style="249" customWidth="1"/>
    <col min="3848" max="3848" width="5.85546875" style="249" customWidth="1"/>
    <col min="3849" max="3849" width="2.7109375" style="249" customWidth="1"/>
    <col min="3850" max="3850" width="10.7109375" style="249" customWidth="1"/>
    <col min="3851" max="3851" width="2.42578125" style="249" customWidth="1"/>
    <col min="3852" max="3852" width="10.7109375" style="249" customWidth="1"/>
    <col min="3853" max="3853" width="1.7109375" style="249" customWidth="1"/>
    <col min="3854" max="3854" width="10.7109375" style="249" customWidth="1"/>
    <col min="3855" max="3855" width="1.7109375" style="249" customWidth="1"/>
    <col min="3856" max="3856" width="10.7109375" style="249" customWidth="1"/>
    <col min="3857" max="3857" width="3.42578125" style="249" customWidth="1"/>
    <col min="3858" max="3858" width="7.85546875" style="249" customWidth="1"/>
    <col min="3859" max="3860" width="0" style="249" hidden="1" customWidth="1"/>
    <col min="3861" max="3861" width="7.7109375" style="249" customWidth="1"/>
    <col min="3862" max="3862" width="4.140625" style="249" customWidth="1"/>
    <col min="3863" max="3870" width="9.140625" style="249"/>
    <col min="3871" max="3871" width="9.85546875" style="249" customWidth="1"/>
    <col min="3872" max="3872" width="9.140625" style="249"/>
    <col min="3873" max="3873" width="14.5703125" style="249" customWidth="1"/>
    <col min="3874" max="3874" width="10.85546875" style="249" customWidth="1"/>
    <col min="3875" max="3875" width="9.140625" style="249"/>
    <col min="3876" max="3876" width="9.5703125" style="249" customWidth="1"/>
    <col min="3877" max="4096" width="9.140625" style="249"/>
    <col min="4097" max="4097" width="3.140625" style="249" customWidth="1"/>
    <col min="4098" max="4098" width="3.5703125" style="249" customWidth="1"/>
    <col min="4099" max="4099" width="5" style="249" customWidth="1"/>
    <col min="4100" max="4100" width="4.28515625" style="249" customWidth="1"/>
    <col min="4101" max="4101" width="12.7109375" style="249" customWidth="1"/>
    <col min="4102" max="4102" width="2.7109375" style="249" customWidth="1"/>
    <col min="4103" max="4103" width="7.7109375" style="249" customWidth="1"/>
    <col min="4104" max="4104" width="5.85546875" style="249" customWidth="1"/>
    <col min="4105" max="4105" width="2.7109375" style="249" customWidth="1"/>
    <col min="4106" max="4106" width="10.7109375" style="249" customWidth="1"/>
    <col min="4107" max="4107" width="2.42578125" style="249" customWidth="1"/>
    <col min="4108" max="4108" width="10.7109375" style="249" customWidth="1"/>
    <col min="4109" max="4109" width="1.7109375" style="249" customWidth="1"/>
    <col min="4110" max="4110" width="10.7109375" style="249" customWidth="1"/>
    <col min="4111" max="4111" width="1.7109375" style="249" customWidth="1"/>
    <col min="4112" max="4112" width="10.7109375" style="249" customWidth="1"/>
    <col min="4113" max="4113" width="3.42578125" style="249" customWidth="1"/>
    <col min="4114" max="4114" width="7.85546875" style="249" customWidth="1"/>
    <col min="4115" max="4116" width="0" style="249" hidden="1" customWidth="1"/>
    <col min="4117" max="4117" width="7.7109375" style="249" customWidth="1"/>
    <col min="4118" max="4118" width="4.140625" style="249" customWidth="1"/>
    <col min="4119" max="4126" width="9.140625" style="249"/>
    <col min="4127" max="4127" width="9.85546875" style="249" customWidth="1"/>
    <col min="4128" max="4128" width="9.140625" style="249"/>
    <col min="4129" max="4129" width="14.5703125" style="249" customWidth="1"/>
    <col min="4130" max="4130" width="10.85546875" style="249" customWidth="1"/>
    <col min="4131" max="4131" width="9.140625" style="249"/>
    <col min="4132" max="4132" width="9.5703125" style="249" customWidth="1"/>
    <col min="4133" max="4352" width="9.140625" style="249"/>
    <col min="4353" max="4353" width="3.140625" style="249" customWidth="1"/>
    <col min="4354" max="4354" width="3.5703125" style="249" customWidth="1"/>
    <col min="4355" max="4355" width="5" style="249" customWidth="1"/>
    <col min="4356" max="4356" width="4.28515625" style="249" customWidth="1"/>
    <col min="4357" max="4357" width="12.7109375" style="249" customWidth="1"/>
    <col min="4358" max="4358" width="2.7109375" style="249" customWidth="1"/>
    <col min="4359" max="4359" width="7.7109375" style="249" customWidth="1"/>
    <col min="4360" max="4360" width="5.85546875" style="249" customWidth="1"/>
    <col min="4361" max="4361" width="2.7109375" style="249" customWidth="1"/>
    <col min="4362" max="4362" width="10.7109375" style="249" customWidth="1"/>
    <col min="4363" max="4363" width="2.42578125" style="249" customWidth="1"/>
    <col min="4364" max="4364" width="10.7109375" style="249" customWidth="1"/>
    <col min="4365" max="4365" width="1.7109375" style="249" customWidth="1"/>
    <col min="4366" max="4366" width="10.7109375" style="249" customWidth="1"/>
    <col min="4367" max="4367" width="1.7109375" style="249" customWidth="1"/>
    <col min="4368" max="4368" width="10.7109375" style="249" customWidth="1"/>
    <col min="4369" max="4369" width="3.42578125" style="249" customWidth="1"/>
    <col min="4370" max="4370" width="7.85546875" style="249" customWidth="1"/>
    <col min="4371" max="4372" width="0" style="249" hidden="1" customWidth="1"/>
    <col min="4373" max="4373" width="7.7109375" style="249" customWidth="1"/>
    <col min="4374" max="4374" width="4.140625" style="249" customWidth="1"/>
    <col min="4375" max="4382" width="9.140625" style="249"/>
    <col min="4383" max="4383" width="9.85546875" style="249" customWidth="1"/>
    <col min="4384" max="4384" width="9.140625" style="249"/>
    <col min="4385" max="4385" width="14.5703125" style="249" customWidth="1"/>
    <col min="4386" max="4386" width="10.85546875" style="249" customWidth="1"/>
    <col min="4387" max="4387" width="9.140625" style="249"/>
    <col min="4388" max="4388" width="9.5703125" style="249" customWidth="1"/>
    <col min="4389" max="4608" width="9.140625" style="249"/>
    <col min="4609" max="4609" width="3.140625" style="249" customWidth="1"/>
    <col min="4610" max="4610" width="3.5703125" style="249" customWidth="1"/>
    <col min="4611" max="4611" width="5" style="249" customWidth="1"/>
    <col min="4612" max="4612" width="4.28515625" style="249" customWidth="1"/>
    <col min="4613" max="4613" width="12.7109375" style="249" customWidth="1"/>
    <col min="4614" max="4614" width="2.7109375" style="249" customWidth="1"/>
    <col min="4615" max="4615" width="7.7109375" style="249" customWidth="1"/>
    <col min="4616" max="4616" width="5.85546875" style="249" customWidth="1"/>
    <col min="4617" max="4617" width="2.7109375" style="249" customWidth="1"/>
    <col min="4618" max="4618" width="10.7109375" style="249" customWidth="1"/>
    <col min="4619" max="4619" width="2.42578125" style="249" customWidth="1"/>
    <col min="4620" max="4620" width="10.7109375" style="249" customWidth="1"/>
    <col min="4621" max="4621" width="1.7109375" style="249" customWidth="1"/>
    <col min="4622" max="4622" width="10.7109375" style="249" customWidth="1"/>
    <col min="4623" max="4623" width="1.7109375" style="249" customWidth="1"/>
    <col min="4624" max="4624" width="10.7109375" style="249" customWidth="1"/>
    <col min="4625" max="4625" width="3.42578125" style="249" customWidth="1"/>
    <col min="4626" max="4626" width="7.85546875" style="249" customWidth="1"/>
    <col min="4627" max="4628" width="0" style="249" hidden="1" customWidth="1"/>
    <col min="4629" max="4629" width="7.7109375" style="249" customWidth="1"/>
    <col min="4630" max="4630" width="4.140625" style="249" customWidth="1"/>
    <col min="4631" max="4638" width="9.140625" style="249"/>
    <col min="4639" max="4639" width="9.85546875" style="249" customWidth="1"/>
    <col min="4640" max="4640" width="9.140625" style="249"/>
    <col min="4641" max="4641" width="14.5703125" style="249" customWidth="1"/>
    <col min="4642" max="4642" width="10.85546875" style="249" customWidth="1"/>
    <col min="4643" max="4643" width="9.140625" style="249"/>
    <col min="4644" max="4644" width="9.5703125" style="249" customWidth="1"/>
    <col min="4645" max="4864" width="9.140625" style="249"/>
    <col min="4865" max="4865" width="3.140625" style="249" customWidth="1"/>
    <col min="4866" max="4866" width="3.5703125" style="249" customWidth="1"/>
    <col min="4867" max="4867" width="5" style="249" customWidth="1"/>
    <col min="4868" max="4868" width="4.28515625" style="249" customWidth="1"/>
    <col min="4869" max="4869" width="12.7109375" style="249" customWidth="1"/>
    <col min="4870" max="4870" width="2.7109375" style="249" customWidth="1"/>
    <col min="4871" max="4871" width="7.7109375" style="249" customWidth="1"/>
    <col min="4872" max="4872" width="5.85546875" style="249" customWidth="1"/>
    <col min="4873" max="4873" width="2.7109375" style="249" customWidth="1"/>
    <col min="4874" max="4874" width="10.7109375" style="249" customWidth="1"/>
    <col min="4875" max="4875" width="2.42578125" style="249" customWidth="1"/>
    <col min="4876" max="4876" width="10.7109375" style="249" customWidth="1"/>
    <col min="4877" max="4877" width="1.7109375" style="249" customWidth="1"/>
    <col min="4878" max="4878" width="10.7109375" style="249" customWidth="1"/>
    <col min="4879" max="4879" width="1.7109375" style="249" customWidth="1"/>
    <col min="4880" max="4880" width="10.7109375" style="249" customWidth="1"/>
    <col min="4881" max="4881" width="3.42578125" style="249" customWidth="1"/>
    <col min="4882" max="4882" width="7.85546875" style="249" customWidth="1"/>
    <col min="4883" max="4884" width="0" style="249" hidden="1" customWidth="1"/>
    <col min="4885" max="4885" width="7.7109375" style="249" customWidth="1"/>
    <col min="4886" max="4886" width="4.140625" style="249" customWidth="1"/>
    <col min="4887" max="4894" width="9.140625" style="249"/>
    <col min="4895" max="4895" width="9.85546875" style="249" customWidth="1"/>
    <col min="4896" max="4896" width="9.140625" style="249"/>
    <col min="4897" max="4897" width="14.5703125" style="249" customWidth="1"/>
    <col min="4898" max="4898" width="10.85546875" style="249" customWidth="1"/>
    <col min="4899" max="4899" width="9.140625" style="249"/>
    <col min="4900" max="4900" width="9.5703125" style="249" customWidth="1"/>
    <col min="4901" max="5120" width="9.140625" style="249"/>
    <col min="5121" max="5121" width="3.140625" style="249" customWidth="1"/>
    <col min="5122" max="5122" width="3.5703125" style="249" customWidth="1"/>
    <col min="5123" max="5123" width="5" style="249" customWidth="1"/>
    <col min="5124" max="5124" width="4.28515625" style="249" customWidth="1"/>
    <col min="5125" max="5125" width="12.7109375" style="249" customWidth="1"/>
    <col min="5126" max="5126" width="2.7109375" style="249" customWidth="1"/>
    <col min="5127" max="5127" width="7.7109375" style="249" customWidth="1"/>
    <col min="5128" max="5128" width="5.85546875" style="249" customWidth="1"/>
    <col min="5129" max="5129" width="2.7109375" style="249" customWidth="1"/>
    <col min="5130" max="5130" width="10.7109375" style="249" customWidth="1"/>
    <col min="5131" max="5131" width="2.42578125" style="249" customWidth="1"/>
    <col min="5132" max="5132" width="10.7109375" style="249" customWidth="1"/>
    <col min="5133" max="5133" width="1.7109375" style="249" customWidth="1"/>
    <col min="5134" max="5134" width="10.7109375" style="249" customWidth="1"/>
    <col min="5135" max="5135" width="1.7109375" style="249" customWidth="1"/>
    <col min="5136" max="5136" width="10.7109375" style="249" customWidth="1"/>
    <col min="5137" max="5137" width="3.42578125" style="249" customWidth="1"/>
    <col min="5138" max="5138" width="7.85546875" style="249" customWidth="1"/>
    <col min="5139" max="5140" width="0" style="249" hidden="1" customWidth="1"/>
    <col min="5141" max="5141" width="7.7109375" style="249" customWidth="1"/>
    <col min="5142" max="5142" width="4.140625" style="249" customWidth="1"/>
    <col min="5143" max="5150" width="9.140625" style="249"/>
    <col min="5151" max="5151" width="9.85546875" style="249" customWidth="1"/>
    <col min="5152" max="5152" width="9.140625" style="249"/>
    <col min="5153" max="5153" width="14.5703125" style="249" customWidth="1"/>
    <col min="5154" max="5154" width="10.85546875" style="249" customWidth="1"/>
    <col min="5155" max="5155" width="9.140625" style="249"/>
    <col min="5156" max="5156" width="9.5703125" style="249" customWidth="1"/>
    <col min="5157" max="5376" width="9.140625" style="249"/>
    <col min="5377" max="5377" width="3.140625" style="249" customWidth="1"/>
    <col min="5378" max="5378" width="3.5703125" style="249" customWidth="1"/>
    <col min="5379" max="5379" width="5" style="249" customWidth="1"/>
    <col min="5380" max="5380" width="4.28515625" style="249" customWidth="1"/>
    <col min="5381" max="5381" width="12.7109375" style="249" customWidth="1"/>
    <col min="5382" max="5382" width="2.7109375" style="249" customWidth="1"/>
    <col min="5383" max="5383" width="7.7109375" style="249" customWidth="1"/>
    <col min="5384" max="5384" width="5.85546875" style="249" customWidth="1"/>
    <col min="5385" max="5385" width="2.7109375" style="249" customWidth="1"/>
    <col min="5386" max="5386" width="10.7109375" style="249" customWidth="1"/>
    <col min="5387" max="5387" width="2.42578125" style="249" customWidth="1"/>
    <col min="5388" max="5388" width="10.7109375" style="249" customWidth="1"/>
    <col min="5389" max="5389" width="1.7109375" style="249" customWidth="1"/>
    <col min="5390" max="5390" width="10.7109375" style="249" customWidth="1"/>
    <col min="5391" max="5391" width="1.7109375" style="249" customWidth="1"/>
    <col min="5392" max="5392" width="10.7109375" style="249" customWidth="1"/>
    <col min="5393" max="5393" width="3.42578125" style="249" customWidth="1"/>
    <col min="5394" max="5394" width="7.85546875" style="249" customWidth="1"/>
    <col min="5395" max="5396" width="0" style="249" hidden="1" customWidth="1"/>
    <col min="5397" max="5397" width="7.7109375" style="249" customWidth="1"/>
    <col min="5398" max="5398" width="4.140625" style="249" customWidth="1"/>
    <col min="5399" max="5406" width="9.140625" style="249"/>
    <col min="5407" max="5407" width="9.85546875" style="249" customWidth="1"/>
    <col min="5408" max="5408" width="9.140625" style="249"/>
    <col min="5409" max="5409" width="14.5703125" style="249" customWidth="1"/>
    <col min="5410" max="5410" width="10.85546875" style="249" customWidth="1"/>
    <col min="5411" max="5411" width="9.140625" style="249"/>
    <col min="5412" max="5412" width="9.5703125" style="249" customWidth="1"/>
    <col min="5413" max="5632" width="9.140625" style="249"/>
    <col min="5633" max="5633" width="3.140625" style="249" customWidth="1"/>
    <col min="5634" max="5634" width="3.5703125" style="249" customWidth="1"/>
    <col min="5635" max="5635" width="5" style="249" customWidth="1"/>
    <col min="5636" max="5636" width="4.28515625" style="249" customWidth="1"/>
    <col min="5637" max="5637" width="12.7109375" style="249" customWidth="1"/>
    <col min="5638" max="5638" width="2.7109375" style="249" customWidth="1"/>
    <col min="5639" max="5639" width="7.7109375" style="249" customWidth="1"/>
    <col min="5640" max="5640" width="5.85546875" style="249" customWidth="1"/>
    <col min="5641" max="5641" width="2.7109375" style="249" customWidth="1"/>
    <col min="5642" max="5642" width="10.7109375" style="249" customWidth="1"/>
    <col min="5643" max="5643" width="2.42578125" style="249" customWidth="1"/>
    <col min="5644" max="5644" width="10.7109375" style="249" customWidth="1"/>
    <col min="5645" max="5645" width="1.7109375" style="249" customWidth="1"/>
    <col min="5646" max="5646" width="10.7109375" style="249" customWidth="1"/>
    <col min="5647" max="5647" width="1.7109375" style="249" customWidth="1"/>
    <col min="5648" max="5648" width="10.7109375" style="249" customWidth="1"/>
    <col min="5649" max="5649" width="3.42578125" style="249" customWidth="1"/>
    <col min="5650" max="5650" width="7.85546875" style="249" customWidth="1"/>
    <col min="5651" max="5652" width="0" style="249" hidden="1" customWidth="1"/>
    <col min="5653" max="5653" width="7.7109375" style="249" customWidth="1"/>
    <col min="5654" max="5654" width="4.140625" style="249" customWidth="1"/>
    <col min="5655" max="5662" width="9.140625" style="249"/>
    <col min="5663" max="5663" width="9.85546875" style="249" customWidth="1"/>
    <col min="5664" max="5664" width="9.140625" style="249"/>
    <col min="5665" max="5665" width="14.5703125" style="249" customWidth="1"/>
    <col min="5666" max="5666" width="10.85546875" style="249" customWidth="1"/>
    <col min="5667" max="5667" width="9.140625" style="249"/>
    <col min="5668" max="5668" width="9.5703125" style="249" customWidth="1"/>
    <col min="5669" max="5888" width="9.140625" style="249"/>
    <col min="5889" max="5889" width="3.140625" style="249" customWidth="1"/>
    <col min="5890" max="5890" width="3.5703125" style="249" customWidth="1"/>
    <col min="5891" max="5891" width="5" style="249" customWidth="1"/>
    <col min="5892" max="5892" width="4.28515625" style="249" customWidth="1"/>
    <col min="5893" max="5893" width="12.7109375" style="249" customWidth="1"/>
    <col min="5894" max="5894" width="2.7109375" style="249" customWidth="1"/>
    <col min="5895" max="5895" width="7.7109375" style="249" customWidth="1"/>
    <col min="5896" max="5896" width="5.85546875" style="249" customWidth="1"/>
    <col min="5897" max="5897" width="2.7109375" style="249" customWidth="1"/>
    <col min="5898" max="5898" width="10.7109375" style="249" customWidth="1"/>
    <col min="5899" max="5899" width="2.42578125" style="249" customWidth="1"/>
    <col min="5900" max="5900" width="10.7109375" style="249" customWidth="1"/>
    <col min="5901" max="5901" width="1.7109375" style="249" customWidth="1"/>
    <col min="5902" max="5902" width="10.7109375" style="249" customWidth="1"/>
    <col min="5903" max="5903" width="1.7109375" style="249" customWidth="1"/>
    <col min="5904" max="5904" width="10.7109375" style="249" customWidth="1"/>
    <col min="5905" max="5905" width="3.42578125" style="249" customWidth="1"/>
    <col min="5906" max="5906" width="7.85546875" style="249" customWidth="1"/>
    <col min="5907" max="5908" width="0" style="249" hidden="1" customWidth="1"/>
    <col min="5909" max="5909" width="7.7109375" style="249" customWidth="1"/>
    <col min="5910" max="5910" width="4.140625" style="249" customWidth="1"/>
    <col min="5911" max="5918" width="9.140625" style="249"/>
    <col min="5919" max="5919" width="9.85546875" style="249" customWidth="1"/>
    <col min="5920" max="5920" width="9.140625" style="249"/>
    <col min="5921" max="5921" width="14.5703125" style="249" customWidth="1"/>
    <col min="5922" max="5922" width="10.85546875" style="249" customWidth="1"/>
    <col min="5923" max="5923" width="9.140625" style="249"/>
    <col min="5924" max="5924" width="9.5703125" style="249" customWidth="1"/>
    <col min="5925" max="6144" width="9.140625" style="249"/>
    <col min="6145" max="6145" width="3.140625" style="249" customWidth="1"/>
    <col min="6146" max="6146" width="3.5703125" style="249" customWidth="1"/>
    <col min="6147" max="6147" width="5" style="249" customWidth="1"/>
    <col min="6148" max="6148" width="4.28515625" style="249" customWidth="1"/>
    <col min="6149" max="6149" width="12.7109375" style="249" customWidth="1"/>
    <col min="6150" max="6150" width="2.7109375" style="249" customWidth="1"/>
    <col min="6151" max="6151" width="7.7109375" style="249" customWidth="1"/>
    <col min="6152" max="6152" width="5.85546875" style="249" customWidth="1"/>
    <col min="6153" max="6153" width="2.7109375" style="249" customWidth="1"/>
    <col min="6154" max="6154" width="10.7109375" style="249" customWidth="1"/>
    <col min="6155" max="6155" width="2.42578125" style="249" customWidth="1"/>
    <col min="6156" max="6156" width="10.7109375" style="249" customWidth="1"/>
    <col min="6157" max="6157" width="1.7109375" style="249" customWidth="1"/>
    <col min="6158" max="6158" width="10.7109375" style="249" customWidth="1"/>
    <col min="6159" max="6159" width="1.7109375" style="249" customWidth="1"/>
    <col min="6160" max="6160" width="10.7109375" style="249" customWidth="1"/>
    <col min="6161" max="6161" width="3.42578125" style="249" customWidth="1"/>
    <col min="6162" max="6162" width="7.85546875" style="249" customWidth="1"/>
    <col min="6163" max="6164" width="0" style="249" hidden="1" customWidth="1"/>
    <col min="6165" max="6165" width="7.7109375" style="249" customWidth="1"/>
    <col min="6166" max="6166" width="4.140625" style="249" customWidth="1"/>
    <col min="6167" max="6174" width="9.140625" style="249"/>
    <col min="6175" max="6175" width="9.85546875" style="249" customWidth="1"/>
    <col min="6176" max="6176" width="9.140625" style="249"/>
    <col min="6177" max="6177" width="14.5703125" style="249" customWidth="1"/>
    <col min="6178" max="6178" width="10.85546875" style="249" customWidth="1"/>
    <col min="6179" max="6179" width="9.140625" style="249"/>
    <col min="6180" max="6180" width="9.5703125" style="249" customWidth="1"/>
    <col min="6181" max="6400" width="9.140625" style="249"/>
    <col min="6401" max="6401" width="3.140625" style="249" customWidth="1"/>
    <col min="6402" max="6402" width="3.5703125" style="249" customWidth="1"/>
    <col min="6403" max="6403" width="5" style="249" customWidth="1"/>
    <col min="6404" max="6404" width="4.28515625" style="249" customWidth="1"/>
    <col min="6405" max="6405" width="12.7109375" style="249" customWidth="1"/>
    <col min="6406" max="6406" width="2.7109375" style="249" customWidth="1"/>
    <col min="6407" max="6407" width="7.7109375" style="249" customWidth="1"/>
    <col min="6408" max="6408" width="5.85546875" style="249" customWidth="1"/>
    <col min="6409" max="6409" width="2.7109375" style="249" customWidth="1"/>
    <col min="6410" max="6410" width="10.7109375" style="249" customWidth="1"/>
    <col min="6411" max="6411" width="2.42578125" style="249" customWidth="1"/>
    <col min="6412" max="6412" width="10.7109375" style="249" customWidth="1"/>
    <col min="6413" max="6413" width="1.7109375" style="249" customWidth="1"/>
    <col min="6414" max="6414" width="10.7109375" style="249" customWidth="1"/>
    <col min="6415" max="6415" width="1.7109375" style="249" customWidth="1"/>
    <col min="6416" max="6416" width="10.7109375" style="249" customWidth="1"/>
    <col min="6417" max="6417" width="3.42578125" style="249" customWidth="1"/>
    <col min="6418" max="6418" width="7.85546875" style="249" customWidth="1"/>
    <col min="6419" max="6420" width="0" style="249" hidden="1" customWidth="1"/>
    <col min="6421" max="6421" width="7.7109375" style="249" customWidth="1"/>
    <col min="6422" max="6422" width="4.140625" style="249" customWidth="1"/>
    <col min="6423" max="6430" width="9.140625" style="249"/>
    <col min="6431" max="6431" width="9.85546875" style="249" customWidth="1"/>
    <col min="6432" max="6432" width="9.140625" style="249"/>
    <col min="6433" max="6433" width="14.5703125" style="249" customWidth="1"/>
    <col min="6434" max="6434" width="10.85546875" style="249" customWidth="1"/>
    <col min="6435" max="6435" width="9.140625" style="249"/>
    <col min="6436" max="6436" width="9.5703125" style="249" customWidth="1"/>
    <col min="6437" max="6656" width="9.140625" style="249"/>
    <col min="6657" max="6657" width="3.140625" style="249" customWidth="1"/>
    <col min="6658" max="6658" width="3.5703125" style="249" customWidth="1"/>
    <col min="6659" max="6659" width="5" style="249" customWidth="1"/>
    <col min="6660" max="6660" width="4.28515625" style="249" customWidth="1"/>
    <col min="6661" max="6661" width="12.7109375" style="249" customWidth="1"/>
    <col min="6662" max="6662" width="2.7109375" style="249" customWidth="1"/>
    <col min="6663" max="6663" width="7.7109375" style="249" customWidth="1"/>
    <col min="6664" max="6664" width="5.85546875" style="249" customWidth="1"/>
    <col min="6665" max="6665" width="2.7109375" style="249" customWidth="1"/>
    <col min="6666" max="6666" width="10.7109375" style="249" customWidth="1"/>
    <col min="6667" max="6667" width="2.42578125" style="249" customWidth="1"/>
    <col min="6668" max="6668" width="10.7109375" style="249" customWidth="1"/>
    <col min="6669" max="6669" width="1.7109375" style="249" customWidth="1"/>
    <col min="6670" max="6670" width="10.7109375" style="249" customWidth="1"/>
    <col min="6671" max="6671" width="1.7109375" style="249" customWidth="1"/>
    <col min="6672" max="6672" width="10.7109375" style="249" customWidth="1"/>
    <col min="6673" max="6673" width="3.42578125" style="249" customWidth="1"/>
    <col min="6674" max="6674" width="7.85546875" style="249" customWidth="1"/>
    <col min="6675" max="6676" width="0" style="249" hidden="1" customWidth="1"/>
    <col min="6677" max="6677" width="7.7109375" style="249" customWidth="1"/>
    <col min="6678" max="6678" width="4.140625" style="249" customWidth="1"/>
    <col min="6679" max="6686" width="9.140625" style="249"/>
    <col min="6687" max="6687" width="9.85546875" style="249" customWidth="1"/>
    <col min="6688" max="6688" width="9.140625" style="249"/>
    <col min="6689" max="6689" width="14.5703125" style="249" customWidth="1"/>
    <col min="6690" max="6690" width="10.85546875" style="249" customWidth="1"/>
    <col min="6691" max="6691" width="9.140625" style="249"/>
    <col min="6692" max="6692" width="9.5703125" style="249" customWidth="1"/>
    <col min="6693" max="6912" width="9.140625" style="249"/>
    <col min="6913" max="6913" width="3.140625" style="249" customWidth="1"/>
    <col min="6914" max="6914" width="3.5703125" style="249" customWidth="1"/>
    <col min="6915" max="6915" width="5" style="249" customWidth="1"/>
    <col min="6916" max="6916" width="4.28515625" style="249" customWidth="1"/>
    <col min="6917" max="6917" width="12.7109375" style="249" customWidth="1"/>
    <col min="6918" max="6918" width="2.7109375" style="249" customWidth="1"/>
    <col min="6919" max="6919" width="7.7109375" style="249" customWidth="1"/>
    <col min="6920" max="6920" width="5.85546875" style="249" customWidth="1"/>
    <col min="6921" max="6921" width="2.7109375" style="249" customWidth="1"/>
    <col min="6922" max="6922" width="10.7109375" style="249" customWidth="1"/>
    <col min="6923" max="6923" width="2.42578125" style="249" customWidth="1"/>
    <col min="6924" max="6924" width="10.7109375" style="249" customWidth="1"/>
    <col min="6925" max="6925" width="1.7109375" style="249" customWidth="1"/>
    <col min="6926" max="6926" width="10.7109375" style="249" customWidth="1"/>
    <col min="6927" max="6927" width="1.7109375" style="249" customWidth="1"/>
    <col min="6928" max="6928" width="10.7109375" style="249" customWidth="1"/>
    <col min="6929" max="6929" width="3.42578125" style="249" customWidth="1"/>
    <col min="6930" max="6930" width="7.85546875" style="249" customWidth="1"/>
    <col min="6931" max="6932" width="0" style="249" hidden="1" customWidth="1"/>
    <col min="6933" max="6933" width="7.7109375" style="249" customWidth="1"/>
    <col min="6934" max="6934" width="4.140625" style="249" customWidth="1"/>
    <col min="6935" max="6942" width="9.140625" style="249"/>
    <col min="6943" max="6943" width="9.85546875" style="249" customWidth="1"/>
    <col min="6944" max="6944" width="9.140625" style="249"/>
    <col min="6945" max="6945" width="14.5703125" style="249" customWidth="1"/>
    <col min="6946" max="6946" width="10.85546875" style="249" customWidth="1"/>
    <col min="6947" max="6947" width="9.140625" style="249"/>
    <col min="6948" max="6948" width="9.5703125" style="249" customWidth="1"/>
    <col min="6949" max="7168" width="9.140625" style="249"/>
    <col min="7169" max="7169" width="3.140625" style="249" customWidth="1"/>
    <col min="7170" max="7170" width="3.5703125" style="249" customWidth="1"/>
    <col min="7171" max="7171" width="5" style="249" customWidth="1"/>
    <col min="7172" max="7172" width="4.28515625" style="249" customWidth="1"/>
    <col min="7173" max="7173" width="12.7109375" style="249" customWidth="1"/>
    <col min="7174" max="7174" width="2.7109375" style="249" customWidth="1"/>
    <col min="7175" max="7175" width="7.7109375" style="249" customWidth="1"/>
    <col min="7176" max="7176" width="5.85546875" style="249" customWidth="1"/>
    <col min="7177" max="7177" width="2.7109375" style="249" customWidth="1"/>
    <col min="7178" max="7178" width="10.7109375" style="249" customWidth="1"/>
    <col min="7179" max="7179" width="2.42578125" style="249" customWidth="1"/>
    <col min="7180" max="7180" width="10.7109375" style="249" customWidth="1"/>
    <col min="7181" max="7181" width="1.7109375" style="249" customWidth="1"/>
    <col min="7182" max="7182" width="10.7109375" style="249" customWidth="1"/>
    <col min="7183" max="7183" width="1.7109375" style="249" customWidth="1"/>
    <col min="7184" max="7184" width="10.7109375" style="249" customWidth="1"/>
    <col min="7185" max="7185" width="3.42578125" style="249" customWidth="1"/>
    <col min="7186" max="7186" width="7.85546875" style="249" customWidth="1"/>
    <col min="7187" max="7188" width="0" style="249" hidden="1" customWidth="1"/>
    <col min="7189" max="7189" width="7.7109375" style="249" customWidth="1"/>
    <col min="7190" max="7190" width="4.140625" style="249" customWidth="1"/>
    <col min="7191" max="7198" width="9.140625" style="249"/>
    <col min="7199" max="7199" width="9.85546875" style="249" customWidth="1"/>
    <col min="7200" max="7200" width="9.140625" style="249"/>
    <col min="7201" max="7201" width="14.5703125" style="249" customWidth="1"/>
    <col min="7202" max="7202" width="10.85546875" style="249" customWidth="1"/>
    <col min="7203" max="7203" width="9.140625" style="249"/>
    <col min="7204" max="7204" width="9.5703125" style="249" customWidth="1"/>
    <col min="7205" max="7424" width="9.140625" style="249"/>
    <col min="7425" max="7425" width="3.140625" style="249" customWidth="1"/>
    <col min="7426" max="7426" width="3.5703125" style="249" customWidth="1"/>
    <col min="7427" max="7427" width="5" style="249" customWidth="1"/>
    <col min="7428" max="7428" width="4.28515625" style="249" customWidth="1"/>
    <col min="7429" max="7429" width="12.7109375" style="249" customWidth="1"/>
    <col min="7430" max="7430" width="2.7109375" style="249" customWidth="1"/>
    <col min="7431" max="7431" width="7.7109375" style="249" customWidth="1"/>
    <col min="7432" max="7432" width="5.85546875" style="249" customWidth="1"/>
    <col min="7433" max="7433" width="2.7109375" style="249" customWidth="1"/>
    <col min="7434" max="7434" width="10.7109375" style="249" customWidth="1"/>
    <col min="7435" max="7435" width="2.42578125" style="249" customWidth="1"/>
    <col min="7436" max="7436" width="10.7109375" style="249" customWidth="1"/>
    <col min="7437" max="7437" width="1.7109375" style="249" customWidth="1"/>
    <col min="7438" max="7438" width="10.7109375" style="249" customWidth="1"/>
    <col min="7439" max="7439" width="1.7109375" style="249" customWidth="1"/>
    <col min="7440" max="7440" width="10.7109375" style="249" customWidth="1"/>
    <col min="7441" max="7441" width="3.42578125" style="249" customWidth="1"/>
    <col min="7442" max="7442" width="7.85546875" style="249" customWidth="1"/>
    <col min="7443" max="7444" width="0" style="249" hidden="1" customWidth="1"/>
    <col min="7445" max="7445" width="7.7109375" style="249" customWidth="1"/>
    <col min="7446" max="7446" width="4.140625" style="249" customWidth="1"/>
    <col min="7447" max="7454" width="9.140625" style="249"/>
    <col min="7455" max="7455" width="9.85546875" style="249" customWidth="1"/>
    <col min="7456" max="7456" width="9.140625" style="249"/>
    <col min="7457" max="7457" width="14.5703125" style="249" customWidth="1"/>
    <col min="7458" max="7458" width="10.85546875" style="249" customWidth="1"/>
    <col min="7459" max="7459" width="9.140625" style="249"/>
    <col min="7460" max="7460" width="9.5703125" style="249" customWidth="1"/>
    <col min="7461" max="7680" width="9.140625" style="249"/>
    <col min="7681" max="7681" width="3.140625" style="249" customWidth="1"/>
    <col min="7682" max="7682" width="3.5703125" style="249" customWidth="1"/>
    <col min="7683" max="7683" width="5" style="249" customWidth="1"/>
    <col min="7684" max="7684" width="4.28515625" style="249" customWidth="1"/>
    <col min="7685" max="7685" width="12.7109375" style="249" customWidth="1"/>
    <col min="7686" max="7686" width="2.7109375" style="249" customWidth="1"/>
    <col min="7687" max="7687" width="7.7109375" style="249" customWidth="1"/>
    <col min="7688" max="7688" width="5.85546875" style="249" customWidth="1"/>
    <col min="7689" max="7689" width="2.7109375" style="249" customWidth="1"/>
    <col min="7690" max="7690" width="10.7109375" style="249" customWidth="1"/>
    <col min="7691" max="7691" width="2.42578125" style="249" customWidth="1"/>
    <col min="7692" max="7692" width="10.7109375" style="249" customWidth="1"/>
    <col min="7693" max="7693" width="1.7109375" style="249" customWidth="1"/>
    <col min="7694" max="7694" width="10.7109375" style="249" customWidth="1"/>
    <col min="7695" max="7695" width="1.7109375" style="249" customWidth="1"/>
    <col min="7696" max="7696" width="10.7109375" style="249" customWidth="1"/>
    <col min="7697" max="7697" width="3.42578125" style="249" customWidth="1"/>
    <col min="7698" max="7698" width="7.85546875" style="249" customWidth="1"/>
    <col min="7699" max="7700" width="0" style="249" hidden="1" customWidth="1"/>
    <col min="7701" max="7701" width="7.7109375" style="249" customWidth="1"/>
    <col min="7702" max="7702" width="4.140625" style="249" customWidth="1"/>
    <col min="7703" max="7710" width="9.140625" style="249"/>
    <col min="7711" max="7711" width="9.85546875" style="249" customWidth="1"/>
    <col min="7712" max="7712" width="9.140625" style="249"/>
    <col min="7713" max="7713" width="14.5703125" style="249" customWidth="1"/>
    <col min="7714" max="7714" width="10.85546875" style="249" customWidth="1"/>
    <col min="7715" max="7715" width="9.140625" style="249"/>
    <col min="7716" max="7716" width="9.5703125" style="249" customWidth="1"/>
    <col min="7717" max="7936" width="9.140625" style="249"/>
    <col min="7937" max="7937" width="3.140625" style="249" customWidth="1"/>
    <col min="7938" max="7938" width="3.5703125" style="249" customWidth="1"/>
    <col min="7939" max="7939" width="5" style="249" customWidth="1"/>
    <col min="7940" max="7940" width="4.28515625" style="249" customWidth="1"/>
    <col min="7941" max="7941" width="12.7109375" style="249" customWidth="1"/>
    <col min="7942" max="7942" width="2.7109375" style="249" customWidth="1"/>
    <col min="7943" max="7943" width="7.7109375" style="249" customWidth="1"/>
    <col min="7944" max="7944" width="5.85546875" style="249" customWidth="1"/>
    <col min="7945" max="7945" width="2.7109375" style="249" customWidth="1"/>
    <col min="7946" max="7946" width="10.7109375" style="249" customWidth="1"/>
    <col min="7947" max="7947" width="2.42578125" style="249" customWidth="1"/>
    <col min="7948" max="7948" width="10.7109375" style="249" customWidth="1"/>
    <col min="7949" max="7949" width="1.7109375" style="249" customWidth="1"/>
    <col min="7950" max="7950" width="10.7109375" style="249" customWidth="1"/>
    <col min="7951" max="7951" width="1.7109375" style="249" customWidth="1"/>
    <col min="7952" max="7952" width="10.7109375" style="249" customWidth="1"/>
    <col min="7953" max="7953" width="3.42578125" style="249" customWidth="1"/>
    <col min="7954" max="7954" width="7.85546875" style="249" customWidth="1"/>
    <col min="7955" max="7956" width="0" style="249" hidden="1" customWidth="1"/>
    <col min="7957" max="7957" width="7.7109375" style="249" customWidth="1"/>
    <col min="7958" max="7958" width="4.140625" style="249" customWidth="1"/>
    <col min="7959" max="7966" width="9.140625" style="249"/>
    <col min="7967" max="7967" width="9.85546875" style="249" customWidth="1"/>
    <col min="7968" max="7968" width="9.140625" style="249"/>
    <col min="7969" max="7969" width="14.5703125" style="249" customWidth="1"/>
    <col min="7970" max="7970" width="10.85546875" style="249" customWidth="1"/>
    <col min="7971" max="7971" width="9.140625" style="249"/>
    <col min="7972" max="7972" width="9.5703125" style="249" customWidth="1"/>
    <col min="7973" max="8192" width="9.140625" style="249"/>
    <col min="8193" max="8193" width="3.140625" style="249" customWidth="1"/>
    <col min="8194" max="8194" width="3.5703125" style="249" customWidth="1"/>
    <col min="8195" max="8195" width="5" style="249" customWidth="1"/>
    <col min="8196" max="8196" width="4.28515625" style="249" customWidth="1"/>
    <col min="8197" max="8197" width="12.7109375" style="249" customWidth="1"/>
    <col min="8198" max="8198" width="2.7109375" style="249" customWidth="1"/>
    <col min="8199" max="8199" width="7.7109375" style="249" customWidth="1"/>
    <col min="8200" max="8200" width="5.85546875" style="249" customWidth="1"/>
    <col min="8201" max="8201" width="2.7109375" style="249" customWidth="1"/>
    <col min="8202" max="8202" width="10.7109375" style="249" customWidth="1"/>
    <col min="8203" max="8203" width="2.42578125" style="249" customWidth="1"/>
    <col min="8204" max="8204" width="10.7109375" style="249" customWidth="1"/>
    <col min="8205" max="8205" width="1.7109375" style="249" customWidth="1"/>
    <col min="8206" max="8206" width="10.7109375" style="249" customWidth="1"/>
    <col min="8207" max="8207" width="1.7109375" style="249" customWidth="1"/>
    <col min="8208" max="8208" width="10.7109375" style="249" customWidth="1"/>
    <col min="8209" max="8209" width="3.42578125" style="249" customWidth="1"/>
    <col min="8210" max="8210" width="7.85546875" style="249" customWidth="1"/>
    <col min="8211" max="8212" width="0" style="249" hidden="1" customWidth="1"/>
    <col min="8213" max="8213" width="7.7109375" style="249" customWidth="1"/>
    <col min="8214" max="8214" width="4.140625" style="249" customWidth="1"/>
    <col min="8215" max="8222" width="9.140625" style="249"/>
    <col min="8223" max="8223" width="9.85546875" style="249" customWidth="1"/>
    <col min="8224" max="8224" width="9.140625" style="249"/>
    <col min="8225" max="8225" width="14.5703125" style="249" customWidth="1"/>
    <col min="8226" max="8226" width="10.85546875" style="249" customWidth="1"/>
    <col min="8227" max="8227" width="9.140625" style="249"/>
    <col min="8228" max="8228" width="9.5703125" style="249" customWidth="1"/>
    <col min="8229" max="8448" width="9.140625" style="249"/>
    <col min="8449" max="8449" width="3.140625" style="249" customWidth="1"/>
    <col min="8450" max="8450" width="3.5703125" style="249" customWidth="1"/>
    <col min="8451" max="8451" width="5" style="249" customWidth="1"/>
    <col min="8452" max="8452" width="4.28515625" style="249" customWidth="1"/>
    <col min="8453" max="8453" width="12.7109375" style="249" customWidth="1"/>
    <col min="8454" max="8454" width="2.7109375" style="249" customWidth="1"/>
    <col min="8455" max="8455" width="7.7109375" style="249" customWidth="1"/>
    <col min="8456" max="8456" width="5.85546875" style="249" customWidth="1"/>
    <col min="8457" max="8457" width="2.7109375" style="249" customWidth="1"/>
    <col min="8458" max="8458" width="10.7109375" style="249" customWidth="1"/>
    <col min="8459" max="8459" width="2.42578125" style="249" customWidth="1"/>
    <col min="8460" max="8460" width="10.7109375" style="249" customWidth="1"/>
    <col min="8461" max="8461" width="1.7109375" style="249" customWidth="1"/>
    <col min="8462" max="8462" width="10.7109375" style="249" customWidth="1"/>
    <col min="8463" max="8463" width="1.7109375" style="249" customWidth="1"/>
    <col min="8464" max="8464" width="10.7109375" style="249" customWidth="1"/>
    <col min="8465" max="8465" width="3.42578125" style="249" customWidth="1"/>
    <col min="8466" max="8466" width="7.85546875" style="249" customWidth="1"/>
    <col min="8467" max="8468" width="0" style="249" hidden="1" customWidth="1"/>
    <col min="8469" max="8469" width="7.7109375" style="249" customWidth="1"/>
    <col min="8470" max="8470" width="4.140625" style="249" customWidth="1"/>
    <col min="8471" max="8478" width="9.140625" style="249"/>
    <col min="8479" max="8479" width="9.85546875" style="249" customWidth="1"/>
    <col min="8480" max="8480" width="9.140625" style="249"/>
    <col min="8481" max="8481" width="14.5703125" style="249" customWidth="1"/>
    <col min="8482" max="8482" width="10.85546875" style="249" customWidth="1"/>
    <col min="8483" max="8483" width="9.140625" style="249"/>
    <col min="8484" max="8484" width="9.5703125" style="249" customWidth="1"/>
    <col min="8485" max="8704" width="9.140625" style="249"/>
    <col min="8705" max="8705" width="3.140625" style="249" customWidth="1"/>
    <col min="8706" max="8706" width="3.5703125" style="249" customWidth="1"/>
    <col min="8707" max="8707" width="5" style="249" customWidth="1"/>
    <col min="8708" max="8708" width="4.28515625" style="249" customWidth="1"/>
    <col min="8709" max="8709" width="12.7109375" style="249" customWidth="1"/>
    <col min="8710" max="8710" width="2.7109375" style="249" customWidth="1"/>
    <col min="8711" max="8711" width="7.7109375" style="249" customWidth="1"/>
    <col min="8712" max="8712" width="5.85546875" style="249" customWidth="1"/>
    <col min="8713" max="8713" width="2.7109375" style="249" customWidth="1"/>
    <col min="8714" max="8714" width="10.7109375" style="249" customWidth="1"/>
    <col min="8715" max="8715" width="2.42578125" style="249" customWidth="1"/>
    <col min="8716" max="8716" width="10.7109375" style="249" customWidth="1"/>
    <col min="8717" max="8717" width="1.7109375" style="249" customWidth="1"/>
    <col min="8718" max="8718" width="10.7109375" style="249" customWidth="1"/>
    <col min="8719" max="8719" width="1.7109375" style="249" customWidth="1"/>
    <col min="8720" max="8720" width="10.7109375" style="249" customWidth="1"/>
    <col min="8721" max="8721" width="3.42578125" style="249" customWidth="1"/>
    <col min="8722" max="8722" width="7.85546875" style="249" customWidth="1"/>
    <col min="8723" max="8724" width="0" style="249" hidden="1" customWidth="1"/>
    <col min="8725" max="8725" width="7.7109375" style="249" customWidth="1"/>
    <col min="8726" max="8726" width="4.140625" style="249" customWidth="1"/>
    <col min="8727" max="8734" width="9.140625" style="249"/>
    <col min="8735" max="8735" width="9.85546875" style="249" customWidth="1"/>
    <col min="8736" max="8736" width="9.140625" style="249"/>
    <col min="8737" max="8737" width="14.5703125" style="249" customWidth="1"/>
    <col min="8738" max="8738" width="10.85546875" style="249" customWidth="1"/>
    <col min="8739" max="8739" width="9.140625" style="249"/>
    <col min="8740" max="8740" width="9.5703125" style="249" customWidth="1"/>
    <col min="8741" max="8960" width="9.140625" style="249"/>
    <col min="8961" max="8961" width="3.140625" style="249" customWidth="1"/>
    <col min="8962" max="8962" width="3.5703125" style="249" customWidth="1"/>
    <col min="8963" max="8963" width="5" style="249" customWidth="1"/>
    <col min="8964" max="8964" width="4.28515625" style="249" customWidth="1"/>
    <col min="8965" max="8965" width="12.7109375" style="249" customWidth="1"/>
    <col min="8966" max="8966" width="2.7109375" style="249" customWidth="1"/>
    <col min="8967" max="8967" width="7.7109375" style="249" customWidth="1"/>
    <col min="8968" max="8968" width="5.85546875" style="249" customWidth="1"/>
    <col min="8969" max="8969" width="2.7109375" style="249" customWidth="1"/>
    <col min="8970" max="8970" width="10.7109375" style="249" customWidth="1"/>
    <col min="8971" max="8971" width="2.42578125" style="249" customWidth="1"/>
    <col min="8972" max="8972" width="10.7109375" style="249" customWidth="1"/>
    <col min="8973" max="8973" width="1.7109375" style="249" customWidth="1"/>
    <col min="8974" max="8974" width="10.7109375" style="249" customWidth="1"/>
    <col min="8975" max="8975" width="1.7109375" style="249" customWidth="1"/>
    <col min="8976" max="8976" width="10.7109375" style="249" customWidth="1"/>
    <col min="8977" max="8977" width="3.42578125" style="249" customWidth="1"/>
    <col min="8978" max="8978" width="7.85546875" style="249" customWidth="1"/>
    <col min="8979" max="8980" width="0" style="249" hidden="1" customWidth="1"/>
    <col min="8981" max="8981" width="7.7109375" style="249" customWidth="1"/>
    <col min="8982" max="8982" width="4.140625" style="249" customWidth="1"/>
    <col min="8983" max="8990" width="9.140625" style="249"/>
    <col min="8991" max="8991" width="9.85546875" style="249" customWidth="1"/>
    <col min="8992" max="8992" width="9.140625" style="249"/>
    <col min="8993" max="8993" width="14.5703125" style="249" customWidth="1"/>
    <col min="8994" max="8994" width="10.85546875" style="249" customWidth="1"/>
    <col min="8995" max="8995" width="9.140625" style="249"/>
    <col min="8996" max="8996" width="9.5703125" style="249" customWidth="1"/>
    <col min="8997" max="9216" width="9.140625" style="249"/>
    <col min="9217" max="9217" width="3.140625" style="249" customWidth="1"/>
    <col min="9218" max="9218" width="3.5703125" style="249" customWidth="1"/>
    <col min="9219" max="9219" width="5" style="249" customWidth="1"/>
    <col min="9220" max="9220" width="4.28515625" style="249" customWidth="1"/>
    <col min="9221" max="9221" width="12.7109375" style="249" customWidth="1"/>
    <col min="9222" max="9222" width="2.7109375" style="249" customWidth="1"/>
    <col min="9223" max="9223" width="7.7109375" style="249" customWidth="1"/>
    <col min="9224" max="9224" width="5.85546875" style="249" customWidth="1"/>
    <col min="9225" max="9225" width="2.7109375" style="249" customWidth="1"/>
    <col min="9226" max="9226" width="10.7109375" style="249" customWidth="1"/>
    <col min="9227" max="9227" width="2.42578125" style="249" customWidth="1"/>
    <col min="9228" max="9228" width="10.7109375" style="249" customWidth="1"/>
    <col min="9229" max="9229" width="1.7109375" style="249" customWidth="1"/>
    <col min="9230" max="9230" width="10.7109375" style="249" customWidth="1"/>
    <col min="9231" max="9231" width="1.7109375" style="249" customWidth="1"/>
    <col min="9232" max="9232" width="10.7109375" style="249" customWidth="1"/>
    <col min="9233" max="9233" width="3.42578125" style="249" customWidth="1"/>
    <col min="9234" max="9234" width="7.85546875" style="249" customWidth="1"/>
    <col min="9235" max="9236" width="0" style="249" hidden="1" customWidth="1"/>
    <col min="9237" max="9237" width="7.7109375" style="249" customWidth="1"/>
    <col min="9238" max="9238" width="4.140625" style="249" customWidth="1"/>
    <col min="9239" max="9246" width="9.140625" style="249"/>
    <col min="9247" max="9247" width="9.85546875" style="249" customWidth="1"/>
    <col min="9248" max="9248" width="9.140625" style="249"/>
    <col min="9249" max="9249" width="14.5703125" style="249" customWidth="1"/>
    <col min="9250" max="9250" width="10.85546875" style="249" customWidth="1"/>
    <col min="9251" max="9251" width="9.140625" style="249"/>
    <col min="9252" max="9252" width="9.5703125" style="249" customWidth="1"/>
    <col min="9253" max="9472" width="9.140625" style="249"/>
    <col min="9473" max="9473" width="3.140625" style="249" customWidth="1"/>
    <col min="9474" max="9474" width="3.5703125" style="249" customWidth="1"/>
    <col min="9475" max="9475" width="5" style="249" customWidth="1"/>
    <col min="9476" max="9476" width="4.28515625" style="249" customWidth="1"/>
    <col min="9477" max="9477" width="12.7109375" style="249" customWidth="1"/>
    <col min="9478" max="9478" width="2.7109375" style="249" customWidth="1"/>
    <col min="9479" max="9479" width="7.7109375" style="249" customWidth="1"/>
    <col min="9480" max="9480" width="5.85546875" style="249" customWidth="1"/>
    <col min="9481" max="9481" width="2.7109375" style="249" customWidth="1"/>
    <col min="9482" max="9482" width="10.7109375" style="249" customWidth="1"/>
    <col min="9483" max="9483" width="2.42578125" style="249" customWidth="1"/>
    <col min="9484" max="9484" width="10.7109375" style="249" customWidth="1"/>
    <col min="9485" max="9485" width="1.7109375" style="249" customWidth="1"/>
    <col min="9486" max="9486" width="10.7109375" style="249" customWidth="1"/>
    <col min="9487" max="9487" width="1.7109375" style="249" customWidth="1"/>
    <col min="9488" max="9488" width="10.7109375" style="249" customWidth="1"/>
    <col min="9489" max="9489" width="3.42578125" style="249" customWidth="1"/>
    <col min="9490" max="9490" width="7.85546875" style="249" customWidth="1"/>
    <col min="9491" max="9492" width="0" style="249" hidden="1" customWidth="1"/>
    <col min="9493" max="9493" width="7.7109375" style="249" customWidth="1"/>
    <col min="9494" max="9494" width="4.140625" style="249" customWidth="1"/>
    <col min="9495" max="9502" width="9.140625" style="249"/>
    <col min="9503" max="9503" width="9.85546875" style="249" customWidth="1"/>
    <col min="9504" max="9504" width="9.140625" style="249"/>
    <col min="9505" max="9505" width="14.5703125" style="249" customWidth="1"/>
    <col min="9506" max="9506" width="10.85546875" style="249" customWidth="1"/>
    <col min="9507" max="9507" width="9.140625" style="249"/>
    <col min="9508" max="9508" width="9.5703125" style="249" customWidth="1"/>
    <col min="9509" max="9728" width="9.140625" style="249"/>
    <col min="9729" max="9729" width="3.140625" style="249" customWidth="1"/>
    <col min="9730" max="9730" width="3.5703125" style="249" customWidth="1"/>
    <col min="9731" max="9731" width="5" style="249" customWidth="1"/>
    <col min="9732" max="9732" width="4.28515625" style="249" customWidth="1"/>
    <col min="9733" max="9733" width="12.7109375" style="249" customWidth="1"/>
    <col min="9734" max="9734" width="2.7109375" style="249" customWidth="1"/>
    <col min="9735" max="9735" width="7.7109375" style="249" customWidth="1"/>
    <col min="9736" max="9736" width="5.85546875" style="249" customWidth="1"/>
    <col min="9737" max="9737" width="2.7109375" style="249" customWidth="1"/>
    <col min="9738" max="9738" width="10.7109375" style="249" customWidth="1"/>
    <col min="9739" max="9739" width="2.42578125" style="249" customWidth="1"/>
    <col min="9740" max="9740" width="10.7109375" style="249" customWidth="1"/>
    <col min="9741" max="9741" width="1.7109375" style="249" customWidth="1"/>
    <col min="9742" max="9742" width="10.7109375" style="249" customWidth="1"/>
    <col min="9743" max="9743" width="1.7109375" style="249" customWidth="1"/>
    <col min="9744" max="9744" width="10.7109375" style="249" customWidth="1"/>
    <col min="9745" max="9745" width="3.42578125" style="249" customWidth="1"/>
    <col min="9746" max="9746" width="7.85546875" style="249" customWidth="1"/>
    <col min="9747" max="9748" width="0" style="249" hidden="1" customWidth="1"/>
    <col min="9749" max="9749" width="7.7109375" style="249" customWidth="1"/>
    <col min="9750" max="9750" width="4.140625" style="249" customWidth="1"/>
    <col min="9751" max="9758" width="9.140625" style="249"/>
    <col min="9759" max="9759" width="9.85546875" style="249" customWidth="1"/>
    <col min="9760" max="9760" width="9.140625" style="249"/>
    <col min="9761" max="9761" width="14.5703125" style="249" customWidth="1"/>
    <col min="9762" max="9762" width="10.85546875" style="249" customWidth="1"/>
    <col min="9763" max="9763" width="9.140625" style="249"/>
    <col min="9764" max="9764" width="9.5703125" style="249" customWidth="1"/>
    <col min="9765" max="9984" width="9.140625" style="249"/>
    <col min="9985" max="9985" width="3.140625" style="249" customWidth="1"/>
    <col min="9986" max="9986" width="3.5703125" style="249" customWidth="1"/>
    <col min="9987" max="9987" width="5" style="249" customWidth="1"/>
    <col min="9988" max="9988" width="4.28515625" style="249" customWidth="1"/>
    <col min="9989" max="9989" width="12.7109375" style="249" customWidth="1"/>
    <col min="9990" max="9990" width="2.7109375" style="249" customWidth="1"/>
    <col min="9991" max="9991" width="7.7109375" style="249" customWidth="1"/>
    <col min="9992" max="9992" width="5.85546875" style="249" customWidth="1"/>
    <col min="9993" max="9993" width="2.7109375" style="249" customWidth="1"/>
    <col min="9994" max="9994" width="10.7109375" style="249" customWidth="1"/>
    <col min="9995" max="9995" width="2.42578125" style="249" customWidth="1"/>
    <col min="9996" max="9996" width="10.7109375" style="249" customWidth="1"/>
    <col min="9997" max="9997" width="1.7109375" style="249" customWidth="1"/>
    <col min="9998" max="9998" width="10.7109375" style="249" customWidth="1"/>
    <col min="9999" max="9999" width="1.7109375" style="249" customWidth="1"/>
    <col min="10000" max="10000" width="10.7109375" style="249" customWidth="1"/>
    <col min="10001" max="10001" width="3.42578125" style="249" customWidth="1"/>
    <col min="10002" max="10002" width="7.85546875" style="249" customWidth="1"/>
    <col min="10003" max="10004" width="0" style="249" hidden="1" customWidth="1"/>
    <col min="10005" max="10005" width="7.7109375" style="249" customWidth="1"/>
    <col min="10006" max="10006" width="4.140625" style="249" customWidth="1"/>
    <col min="10007" max="10014" width="9.140625" style="249"/>
    <col min="10015" max="10015" width="9.85546875" style="249" customWidth="1"/>
    <col min="10016" max="10016" width="9.140625" style="249"/>
    <col min="10017" max="10017" width="14.5703125" style="249" customWidth="1"/>
    <col min="10018" max="10018" width="10.85546875" style="249" customWidth="1"/>
    <col min="10019" max="10019" width="9.140625" style="249"/>
    <col min="10020" max="10020" width="9.5703125" style="249" customWidth="1"/>
    <col min="10021" max="10240" width="9.140625" style="249"/>
    <col min="10241" max="10241" width="3.140625" style="249" customWidth="1"/>
    <col min="10242" max="10242" width="3.5703125" style="249" customWidth="1"/>
    <col min="10243" max="10243" width="5" style="249" customWidth="1"/>
    <col min="10244" max="10244" width="4.28515625" style="249" customWidth="1"/>
    <col min="10245" max="10245" width="12.7109375" style="249" customWidth="1"/>
    <col min="10246" max="10246" width="2.7109375" style="249" customWidth="1"/>
    <col min="10247" max="10247" width="7.7109375" style="249" customWidth="1"/>
    <col min="10248" max="10248" width="5.85546875" style="249" customWidth="1"/>
    <col min="10249" max="10249" width="2.7109375" style="249" customWidth="1"/>
    <col min="10250" max="10250" width="10.7109375" style="249" customWidth="1"/>
    <col min="10251" max="10251" width="2.42578125" style="249" customWidth="1"/>
    <col min="10252" max="10252" width="10.7109375" style="249" customWidth="1"/>
    <col min="10253" max="10253" width="1.7109375" style="249" customWidth="1"/>
    <col min="10254" max="10254" width="10.7109375" style="249" customWidth="1"/>
    <col min="10255" max="10255" width="1.7109375" style="249" customWidth="1"/>
    <col min="10256" max="10256" width="10.7109375" style="249" customWidth="1"/>
    <col min="10257" max="10257" width="3.42578125" style="249" customWidth="1"/>
    <col min="10258" max="10258" width="7.85546875" style="249" customWidth="1"/>
    <col min="10259" max="10260" width="0" style="249" hidden="1" customWidth="1"/>
    <col min="10261" max="10261" width="7.7109375" style="249" customWidth="1"/>
    <col min="10262" max="10262" width="4.140625" style="249" customWidth="1"/>
    <col min="10263" max="10270" width="9.140625" style="249"/>
    <col min="10271" max="10271" width="9.85546875" style="249" customWidth="1"/>
    <col min="10272" max="10272" width="9.140625" style="249"/>
    <col min="10273" max="10273" width="14.5703125" style="249" customWidth="1"/>
    <col min="10274" max="10274" width="10.85546875" style="249" customWidth="1"/>
    <col min="10275" max="10275" width="9.140625" style="249"/>
    <col min="10276" max="10276" width="9.5703125" style="249" customWidth="1"/>
    <col min="10277" max="10496" width="9.140625" style="249"/>
    <col min="10497" max="10497" width="3.140625" style="249" customWidth="1"/>
    <col min="10498" max="10498" width="3.5703125" style="249" customWidth="1"/>
    <col min="10499" max="10499" width="5" style="249" customWidth="1"/>
    <col min="10500" max="10500" width="4.28515625" style="249" customWidth="1"/>
    <col min="10501" max="10501" width="12.7109375" style="249" customWidth="1"/>
    <col min="10502" max="10502" width="2.7109375" style="249" customWidth="1"/>
    <col min="10503" max="10503" width="7.7109375" style="249" customWidth="1"/>
    <col min="10504" max="10504" width="5.85546875" style="249" customWidth="1"/>
    <col min="10505" max="10505" width="2.7109375" style="249" customWidth="1"/>
    <col min="10506" max="10506" width="10.7109375" style="249" customWidth="1"/>
    <col min="10507" max="10507" width="2.42578125" style="249" customWidth="1"/>
    <col min="10508" max="10508" width="10.7109375" style="249" customWidth="1"/>
    <col min="10509" max="10509" width="1.7109375" style="249" customWidth="1"/>
    <col min="10510" max="10510" width="10.7109375" style="249" customWidth="1"/>
    <col min="10511" max="10511" width="1.7109375" style="249" customWidth="1"/>
    <col min="10512" max="10512" width="10.7109375" style="249" customWidth="1"/>
    <col min="10513" max="10513" width="3.42578125" style="249" customWidth="1"/>
    <col min="10514" max="10514" width="7.85546875" style="249" customWidth="1"/>
    <col min="10515" max="10516" width="0" style="249" hidden="1" customWidth="1"/>
    <col min="10517" max="10517" width="7.7109375" style="249" customWidth="1"/>
    <col min="10518" max="10518" width="4.140625" style="249" customWidth="1"/>
    <col min="10519" max="10526" width="9.140625" style="249"/>
    <col min="10527" max="10527" width="9.85546875" style="249" customWidth="1"/>
    <col min="10528" max="10528" width="9.140625" style="249"/>
    <col min="10529" max="10529" width="14.5703125" style="249" customWidth="1"/>
    <col min="10530" max="10530" width="10.85546875" style="249" customWidth="1"/>
    <col min="10531" max="10531" width="9.140625" style="249"/>
    <col min="10532" max="10532" width="9.5703125" style="249" customWidth="1"/>
    <col min="10533" max="10752" width="9.140625" style="249"/>
    <col min="10753" max="10753" width="3.140625" style="249" customWidth="1"/>
    <col min="10754" max="10754" width="3.5703125" style="249" customWidth="1"/>
    <col min="10755" max="10755" width="5" style="249" customWidth="1"/>
    <col min="10756" max="10756" width="4.28515625" style="249" customWidth="1"/>
    <col min="10757" max="10757" width="12.7109375" style="249" customWidth="1"/>
    <col min="10758" max="10758" width="2.7109375" style="249" customWidth="1"/>
    <col min="10759" max="10759" width="7.7109375" style="249" customWidth="1"/>
    <col min="10760" max="10760" width="5.85546875" style="249" customWidth="1"/>
    <col min="10761" max="10761" width="2.7109375" style="249" customWidth="1"/>
    <col min="10762" max="10762" width="10.7109375" style="249" customWidth="1"/>
    <col min="10763" max="10763" width="2.42578125" style="249" customWidth="1"/>
    <col min="10764" max="10764" width="10.7109375" style="249" customWidth="1"/>
    <col min="10765" max="10765" width="1.7109375" style="249" customWidth="1"/>
    <col min="10766" max="10766" width="10.7109375" style="249" customWidth="1"/>
    <col min="10767" max="10767" width="1.7109375" style="249" customWidth="1"/>
    <col min="10768" max="10768" width="10.7109375" style="249" customWidth="1"/>
    <col min="10769" max="10769" width="3.42578125" style="249" customWidth="1"/>
    <col min="10770" max="10770" width="7.85546875" style="249" customWidth="1"/>
    <col min="10771" max="10772" width="0" style="249" hidden="1" customWidth="1"/>
    <col min="10773" max="10773" width="7.7109375" style="249" customWidth="1"/>
    <col min="10774" max="10774" width="4.140625" style="249" customWidth="1"/>
    <col min="10775" max="10782" width="9.140625" style="249"/>
    <col min="10783" max="10783" width="9.85546875" style="249" customWidth="1"/>
    <col min="10784" max="10784" width="9.140625" style="249"/>
    <col min="10785" max="10785" width="14.5703125" style="249" customWidth="1"/>
    <col min="10786" max="10786" width="10.85546875" style="249" customWidth="1"/>
    <col min="10787" max="10787" width="9.140625" style="249"/>
    <col min="10788" max="10788" width="9.5703125" style="249" customWidth="1"/>
    <col min="10789" max="11008" width="9.140625" style="249"/>
    <col min="11009" max="11009" width="3.140625" style="249" customWidth="1"/>
    <col min="11010" max="11010" width="3.5703125" style="249" customWidth="1"/>
    <col min="11011" max="11011" width="5" style="249" customWidth="1"/>
    <col min="11012" max="11012" width="4.28515625" style="249" customWidth="1"/>
    <col min="11013" max="11013" width="12.7109375" style="249" customWidth="1"/>
    <col min="11014" max="11014" width="2.7109375" style="249" customWidth="1"/>
    <col min="11015" max="11015" width="7.7109375" style="249" customWidth="1"/>
    <col min="11016" max="11016" width="5.85546875" style="249" customWidth="1"/>
    <col min="11017" max="11017" width="2.7109375" style="249" customWidth="1"/>
    <col min="11018" max="11018" width="10.7109375" style="249" customWidth="1"/>
    <col min="11019" max="11019" width="2.42578125" style="249" customWidth="1"/>
    <col min="11020" max="11020" width="10.7109375" style="249" customWidth="1"/>
    <col min="11021" max="11021" width="1.7109375" style="249" customWidth="1"/>
    <col min="11022" max="11022" width="10.7109375" style="249" customWidth="1"/>
    <col min="11023" max="11023" width="1.7109375" style="249" customWidth="1"/>
    <col min="11024" max="11024" width="10.7109375" style="249" customWidth="1"/>
    <col min="11025" max="11025" width="3.42578125" style="249" customWidth="1"/>
    <col min="11026" max="11026" width="7.85546875" style="249" customWidth="1"/>
    <col min="11027" max="11028" width="0" style="249" hidden="1" customWidth="1"/>
    <col min="11029" max="11029" width="7.7109375" style="249" customWidth="1"/>
    <col min="11030" max="11030" width="4.140625" style="249" customWidth="1"/>
    <col min="11031" max="11038" width="9.140625" style="249"/>
    <col min="11039" max="11039" width="9.85546875" style="249" customWidth="1"/>
    <col min="11040" max="11040" width="9.140625" style="249"/>
    <col min="11041" max="11041" width="14.5703125" style="249" customWidth="1"/>
    <col min="11042" max="11042" width="10.85546875" style="249" customWidth="1"/>
    <col min="11043" max="11043" width="9.140625" style="249"/>
    <col min="11044" max="11044" width="9.5703125" style="249" customWidth="1"/>
    <col min="11045" max="11264" width="9.140625" style="249"/>
    <col min="11265" max="11265" width="3.140625" style="249" customWidth="1"/>
    <col min="11266" max="11266" width="3.5703125" style="249" customWidth="1"/>
    <col min="11267" max="11267" width="5" style="249" customWidth="1"/>
    <col min="11268" max="11268" width="4.28515625" style="249" customWidth="1"/>
    <col min="11269" max="11269" width="12.7109375" style="249" customWidth="1"/>
    <col min="11270" max="11270" width="2.7109375" style="249" customWidth="1"/>
    <col min="11271" max="11271" width="7.7109375" style="249" customWidth="1"/>
    <col min="11272" max="11272" width="5.85546875" style="249" customWidth="1"/>
    <col min="11273" max="11273" width="2.7109375" style="249" customWidth="1"/>
    <col min="11274" max="11274" width="10.7109375" style="249" customWidth="1"/>
    <col min="11275" max="11275" width="2.42578125" style="249" customWidth="1"/>
    <col min="11276" max="11276" width="10.7109375" style="249" customWidth="1"/>
    <col min="11277" max="11277" width="1.7109375" style="249" customWidth="1"/>
    <col min="11278" max="11278" width="10.7109375" style="249" customWidth="1"/>
    <col min="11279" max="11279" width="1.7109375" style="249" customWidth="1"/>
    <col min="11280" max="11280" width="10.7109375" style="249" customWidth="1"/>
    <col min="11281" max="11281" width="3.42578125" style="249" customWidth="1"/>
    <col min="11282" max="11282" width="7.85546875" style="249" customWidth="1"/>
    <col min="11283" max="11284" width="0" style="249" hidden="1" customWidth="1"/>
    <col min="11285" max="11285" width="7.7109375" style="249" customWidth="1"/>
    <col min="11286" max="11286" width="4.140625" style="249" customWidth="1"/>
    <col min="11287" max="11294" width="9.140625" style="249"/>
    <col min="11295" max="11295" width="9.85546875" style="249" customWidth="1"/>
    <col min="11296" max="11296" width="9.140625" style="249"/>
    <col min="11297" max="11297" width="14.5703125" style="249" customWidth="1"/>
    <col min="11298" max="11298" width="10.85546875" style="249" customWidth="1"/>
    <col min="11299" max="11299" width="9.140625" style="249"/>
    <col min="11300" max="11300" width="9.5703125" style="249" customWidth="1"/>
    <col min="11301" max="11520" width="9.140625" style="249"/>
    <col min="11521" max="11521" width="3.140625" style="249" customWidth="1"/>
    <col min="11522" max="11522" width="3.5703125" style="249" customWidth="1"/>
    <col min="11523" max="11523" width="5" style="249" customWidth="1"/>
    <col min="11524" max="11524" width="4.28515625" style="249" customWidth="1"/>
    <col min="11525" max="11525" width="12.7109375" style="249" customWidth="1"/>
    <col min="11526" max="11526" width="2.7109375" style="249" customWidth="1"/>
    <col min="11527" max="11527" width="7.7109375" style="249" customWidth="1"/>
    <col min="11528" max="11528" width="5.85546875" style="249" customWidth="1"/>
    <col min="11529" max="11529" width="2.7109375" style="249" customWidth="1"/>
    <col min="11530" max="11530" width="10.7109375" style="249" customWidth="1"/>
    <col min="11531" max="11531" width="2.42578125" style="249" customWidth="1"/>
    <col min="11532" max="11532" width="10.7109375" style="249" customWidth="1"/>
    <col min="11533" max="11533" width="1.7109375" style="249" customWidth="1"/>
    <col min="11534" max="11534" width="10.7109375" style="249" customWidth="1"/>
    <col min="11535" max="11535" width="1.7109375" style="249" customWidth="1"/>
    <col min="11536" max="11536" width="10.7109375" style="249" customWidth="1"/>
    <col min="11537" max="11537" width="3.42578125" style="249" customWidth="1"/>
    <col min="11538" max="11538" width="7.85546875" style="249" customWidth="1"/>
    <col min="11539" max="11540" width="0" style="249" hidden="1" customWidth="1"/>
    <col min="11541" max="11541" width="7.7109375" style="249" customWidth="1"/>
    <col min="11542" max="11542" width="4.140625" style="249" customWidth="1"/>
    <col min="11543" max="11550" width="9.140625" style="249"/>
    <col min="11551" max="11551" width="9.85546875" style="249" customWidth="1"/>
    <col min="11552" max="11552" width="9.140625" style="249"/>
    <col min="11553" max="11553" width="14.5703125" style="249" customWidth="1"/>
    <col min="11554" max="11554" width="10.85546875" style="249" customWidth="1"/>
    <col min="11555" max="11555" width="9.140625" style="249"/>
    <col min="11556" max="11556" width="9.5703125" style="249" customWidth="1"/>
    <col min="11557" max="11776" width="9.140625" style="249"/>
    <col min="11777" max="11777" width="3.140625" style="249" customWidth="1"/>
    <col min="11778" max="11778" width="3.5703125" style="249" customWidth="1"/>
    <col min="11779" max="11779" width="5" style="249" customWidth="1"/>
    <col min="11780" max="11780" width="4.28515625" style="249" customWidth="1"/>
    <col min="11781" max="11781" width="12.7109375" style="249" customWidth="1"/>
    <col min="11782" max="11782" width="2.7109375" style="249" customWidth="1"/>
    <col min="11783" max="11783" width="7.7109375" style="249" customWidth="1"/>
    <col min="11784" max="11784" width="5.85546875" style="249" customWidth="1"/>
    <col min="11785" max="11785" width="2.7109375" style="249" customWidth="1"/>
    <col min="11786" max="11786" width="10.7109375" style="249" customWidth="1"/>
    <col min="11787" max="11787" width="2.42578125" style="249" customWidth="1"/>
    <col min="11788" max="11788" width="10.7109375" style="249" customWidth="1"/>
    <col min="11789" max="11789" width="1.7109375" style="249" customWidth="1"/>
    <col min="11790" max="11790" width="10.7109375" style="249" customWidth="1"/>
    <col min="11791" max="11791" width="1.7109375" style="249" customWidth="1"/>
    <col min="11792" max="11792" width="10.7109375" style="249" customWidth="1"/>
    <col min="11793" max="11793" width="3.42578125" style="249" customWidth="1"/>
    <col min="11794" max="11794" width="7.85546875" style="249" customWidth="1"/>
    <col min="11795" max="11796" width="0" style="249" hidden="1" customWidth="1"/>
    <col min="11797" max="11797" width="7.7109375" style="249" customWidth="1"/>
    <col min="11798" max="11798" width="4.140625" style="249" customWidth="1"/>
    <col min="11799" max="11806" width="9.140625" style="249"/>
    <col min="11807" max="11807" width="9.85546875" style="249" customWidth="1"/>
    <col min="11808" max="11808" width="9.140625" style="249"/>
    <col min="11809" max="11809" width="14.5703125" style="249" customWidth="1"/>
    <col min="11810" max="11810" width="10.85546875" style="249" customWidth="1"/>
    <col min="11811" max="11811" width="9.140625" style="249"/>
    <col min="11812" max="11812" width="9.5703125" style="249" customWidth="1"/>
    <col min="11813" max="12032" width="9.140625" style="249"/>
    <col min="12033" max="12033" width="3.140625" style="249" customWidth="1"/>
    <col min="12034" max="12034" width="3.5703125" style="249" customWidth="1"/>
    <col min="12035" max="12035" width="5" style="249" customWidth="1"/>
    <col min="12036" max="12036" width="4.28515625" style="249" customWidth="1"/>
    <col min="12037" max="12037" width="12.7109375" style="249" customWidth="1"/>
    <col min="12038" max="12038" width="2.7109375" style="249" customWidth="1"/>
    <col min="12039" max="12039" width="7.7109375" style="249" customWidth="1"/>
    <col min="12040" max="12040" width="5.85546875" style="249" customWidth="1"/>
    <col min="12041" max="12041" width="2.7109375" style="249" customWidth="1"/>
    <col min="12042" max="12042" width="10.7109375" style="249" customWidth="1"/>
    <col min="12043" max="12043" width="2.42578125" style="249" customWidth="1"/>
    <col min="12044" max="12044" width="10.7109375" style="249" customWidth="1"/>
    <col min="12045" max="12045" width="1.7109375" style="249" customWidth="1"/>
    <col min="12046" max="12046" width="10.7109375" style="249" customWidth="1"/>
    <col min="12047" max="12047" width="1.7109375" style="249" customWidth="1"/>
    <col min="12048" max="12048" width="10.7109375" style="249" customWidth="1"/>
    <col min="12049" max="12049" width="3.42578125" style="249" customWidth="1"/>
    <col min="12050" max="12050" width="7.85546875" style="249" customWidth="1"/>
    <col min="12051" max="12052" width="0" style="249" hidden="1" customWidth="1"/>
    <col min="12053" max="12053" width="7.7109375" style="249" customWidth="1"/>
    <col min="12054" max="12054" width="4.140625" style="249" customWidth="1"/>
    <col min="12055" max="12062" width="9.140625" style="249"/>
    <col min="12063" max="12063" width="9.85546875" style="249" customWidth="1"/>
    <col min="12064" max="12064" width="9.140625" style="249"/>
    <col min="12065" max="12065" width="14.5703125" style="249" customWidth="1"/>
    <col min="12066" max="12066" width="10.85546875" style="249" customWidth="1"/>
    <col min="12067" max="12067" width="9.140625" style="249"/>
    <col min="12068" max="12068" width="9.5703125" style="249" customWidth="1"/>
    <col min="12069" max="12288" width="9.140625" style="249"/>
    <col min="12289" max="12289" width="3.140625" style="249" customWidth="1"/>
    <col min="12290" max="12290" width="3.5703125" style="249" customWidth="1"/>
    <col min="12291" max="12291" width="5" style="249" customWidth="1"/>
    <col min="12292" max="12292" width="4.28515625" style="249" customWidth="1"/>
    <col min="12293" max="12293" width="12.7109375" style="249" customWidth="1"/>
    <col min="12294" max="12294" width="2.7109375" style="249" customWidth="1"/>
    <col min="12295" max="12295" width="7.7109375" style="249" customWidth="1"/>
    <col min="12296" max="12296" width="5.85546875" style="249" customWidth="1"/>
    <col min="12297" max="12297" width="2.7109375" style="249" customWidth="1"/>
    <col min="12298" max="12298" width="10.7109375" style="249" customWidth="1"/>
    <col min="12299" max="12299" width="2.42578125" style="249" customWidth="1"/>
    <col min="12300" max="12300" width="10.7109375" style="249" customWidth="1"/>
    <col min="12301" max="12301" width="1.7109375" style="249" customWidth="1"/>
    <col min="12302" max="12302" width="10.7109375" style="249" customWidth="1"/>
    <col min="12303" max="12303" width="1.7109375" style="249" customWidth="1"/>
    <col min="12304" max="12304" width="10.7109375" style="249" customWidth="1"/>
    <col min="12305" max="12305" width="3.42578125" style="249" customWidth="1"/>
    <col min="12306" max="12306" width="7.85546875" style="249" customWidth="1"/>
    <col min="12307" max="12308" width="0" style="249" hidden="1" customWidth="1"/>
    <col min="12309" max="12309" width="7.7109375" style="249" customWidth="1"/>
    <col min="12310" max="12310" width="4.140625" style="249" customWidth="1"/>
    <col min="12311" max="12318" width="9.140625" style="249"/>
    <col min="12319" max="12319" width="9.85546875" style="249" customWidth="1"/>
    <col min="12320" max="12320" width="9.140625" style="249"/>
    <col min="12321" max="12321" width="14.5703125" style="249" customWidth="1"/>
    <col min="12322" max="12322" width="10.85546875" style="249" customWidth="1"/>
    <col min="12323" max="12323" width="9.140625" style="249"/>
    <col min="12324" max="12324" width="9.5703125" style="249" customWidth="1"/>
    <col min="12325" max="12544" width="9.140625" style="249"/>
    <col min="12545" max="12545" width="3.140625" style="249" customWidth="1"/>
    <col min="12546" max="12546" width="3.5703125" style="249" customWidth="1"/>
    <col min="12547" max="12547" width="5" style="249" customWidth="1"/>
    <col min="12548" max="12548" width="4.28515625" style="249" customWidth="1"/>
    <col min="12549" max="12549" width="12.7109375" style="249" customWidth="1"/>
    <col min="12550" max="12550" width="2.7109375" style="249" customWidth="1"/>
    <col min="12551" max="12551" width="7.7109375" style="249" customWidth="1"/>
    <col min="12552" max="12552" width="5.85546875" style="249" customWidth="1"/>
    <col min="12553" max="12553" width="2.7109375" style="249" customWidth="1"/>
    <col min="12554" max="12554" width="10.7109375" style="249" customWidth="1"/>
    <col min="12555" max="12555" width="2.42578125" style="249" customWidth="1"/>
    <col min="12556" max="12556" width="10.7109375" style="249" customWidth="1"/>
    <col min="12557" max="12557" width="1.7109375" style="249" customWidth="1"/>
    <col min="12558" max="12558" width="10.7109375" style="249" customWidth="1"/>
    <col min="12559" max="12559" width="1.7109375" style="249" customWidth="1"/>
    <col min="12560" max="12560" width="10.7109375" style="249" customWidth="1"/>
    <col min="12561" max="12561" width="3.42578125" style="249" customWidth="1"/>
    <col min="12562" max="12562" width="7.85546875" style="249" customWidth="1"/>
    <col min="12563" max="12564" width="0" style="249" hidden="1" customWidth="1"/>
    <col min="12565" max="12565" width="7.7109375" style="249" customWidth="1"/>
    <col min="12566" max="12566" width="4.140625" style="249" customWidth="1"/>
    <col min="12567" max="12574" width="9.140625" style="249"/>
    <col min="12575" max="12575" width="9.85546875" style="249" customWidth="1"/>
    <col min="12576" max="12576" width="9.140625" style="249"/>
    <col min="12577" max="12577" width="14.5703125" style="249" customWidth="1"/>
    <col min="12578" max="12578" width="10.85546875" style="249" customWidth="1"/>
    <col min="12579" max="12579" width="9.140625" style="249"/>
    <col min="12580" max="12580" width="9.5703125" style="249" customWidth="1"/>
    <col min="12581" max="12800" width="9.140625" style="249"/>
    <col min="12801" max="12801" width="3.140625" style="249" customWidth="1"/>
    <col min="12802" max="12802" width="3.5703125" style="249" customWidth="1"/>
    <col min="12803" max="12803" width="5" style="249" customWidth="1"/>
    <col min="12804" max="12804" width="4.28515625" style="249" customWidth="1"/>
    <col min="12805" max="12805" width="12.7109375" style="249" customWidth="1"/>
    <col min="12806" max="12806" width="2.7109375" style="249" customWidth="1"/>
    <col min="12807" max="12807" width="7.7109375" style="249" customWidth="1"/>
    <col min="12808" max="12808" width="5.85546875" style="249" customWidth="1"/>
    <col min="12809" max="12809" width="2.7109375" style="249" customWidth="1"/>
    <col min="12810" max="12810" width="10.7109375" style="249" customWidth="1"/>
    <col min="12811" max="12811" width="2.42578125" style="249" customWidth="1"/>
    <col min="12812" max="12812" width="10.7109375" style="249" customWidth="1"/>
    <col min="12813" max="12813" width="1.7109375" style="249" customWidth="1"/>
    <col min="12814" max="12814" width="10.7109375" style="249" customWidth="1"/>
    <col min="12815" max="12815" width="1.7109375" style="249" customWidth="1"/>
    <col min="12816" max="12816" width="10.7109375" style="249" customWidth="1"/>
    <col min="12817" max="12817" width="3.42578125" style="249" customWidth="1"/>
    <col min="12818" max="12818" width="7.85546875" style="249" customWidth="1"/>
    <col min="12819" max="12820" width="0" style="249" hidden="1" customWidth="1"/>
    <col min="12821" max="12821" width="7.7109375" style="249" customWidth="1"/>
    <col min="12822" max="12822" width="4.140625" style="249" customWidth="1"/>
    <col min="12823" max="12830" width="9.140625" style="249"/>
    <col min="12831" max="12831" width="9.85546875" style="249" customWidth="1"/>
    <col min="12832" max="12832" width="9.140625" style="249"/>
    <col min="12833" max="12833" width="14.5703125" style="249" customWidth="1"/>
    <col min="12834" max="12834" width="10.85546875" style="249" customWidth="1"/>
    <col min="12835" max="12835" width="9.140625" style="249"/>
    <col min="12836" max="12836" width="9.5703125" style="249" customWidth="1"/>
    <col min="12837" max="13056" width="9.140625" style="249"/>
    <col min="13057" max="13057" width="3.140625" style="249" customWidth="1"/>
    <col min="13058" max="13058" width="3.5703125" style="249" customWidth="1"/>
    <col min="13059" max="13059" width="5" style="249" customWidth="1"/>
    <col min="13060" max="13060" width="4.28515625" style="249" customWidth="1"/>
    <col min="13061" max="13061" width="12.7109375" style="249" customWidth="1"/>
    <col min="13062" max="13062" width="2.7109375" style="249" customWidth="1"/>
    <col min="13063" max="13063" width="7.7109375" style="249" customWidth="1"/>
    <col min="13064" max="13064" width="5.85546875" style="249" customWidth="1"/>
    <col min="13065" max="13065" width="2.7109375" style="249" customWidth="1"/>
    <col min="13066" max="13066" width="10.7109375" style="249" customWidth="1"/>
    <col min="13067" max="13067" width="2.42578125" style="249" customWidth="1"/>
    <col min="13068" max="13068" width="10.7109375" style="249" customWidth="1"/>
    <col min="13069" max="13069" width="1.7109375" style="249" customWidth="1"/>
    <col min="13070" max="13070" width="10.7109375" style="249" customWidth="1"/>
    <col min="13071" max="13071" width="1.7109375" style="249" customWidth="1"/>
    <col min="13072" max="13072" width="10.7109375" style="249" customWidth="1"/>
    <col min="13073" max="13073" width="3.42578125" style="249" customWidth="1"/>
    <col min="13074" max="13074" width="7.85546875" style="249" customWidth="1"/>
    <col min="13075" max="13076" width="0" style="249" hidden="1" customWidth="1"/>
    <col min="13077" max="13077" width="7.7109375" style="249" customWidth="1"/>
    <col min="13078" max="13078" width="4.140625" style="249" customWidth="1"/>
    <col min="13079" max="13086" width="9.140625" style="249"/>
    <col min="13087" max="13087" width="9.85546875" style="249" customWidth="1"/>
    <col min="13088" max="13088" width="9.140625" style="249"/>
    <col min="13089" max="13089" width="14.5703125" style="249" customWidth="1"/>
    <col min="13090" max="13090" width="10.85546875" style="249" customWidth="1"/>
    <col min="13091" max="13091" width="9.140625" style="249"/>
    <col min="13092" max="13092" width="9.5703125" style="249" customWidth="1"/>
    <col min="13093" max="13312" width="9.140625" style="249"/>
    <col min="13313" max="13313" width="3.140625" style="249" customWidth="1"/>
    <col min="13314" max="13314" width="3.5703125" style="249" customWidth="1"/>
    <col min="13315" max="13315" width="5" style="249" customWidth="1"/>
    <col min="13316" max="13316" width="4.28515625" style="249" customWidth="1"/>
    <col min="13317" max="13317" width="12.7109375" style="249" customWidth="1"/>
    <col min="13318" max="13318" width="2.7109375" style="249" customWidth="1"/>
    <col min="13319" max="13319" width="7.7109375" style="249" customWidth="1"/>
    <col min="13320" max="13320" width="5.85546875" style="249" customWidth="1"/>
    <col min="13321" max="13321" width="2.7109375" style="249" customWidth="1"/>
    <col min="13322" max="13322" width="10.7109375" style="249" customWidth="1"/>
    <col min="13323" max="13323" width="2.42578125" style="249" customWidth="1"/>
    <col min="13324" max="13324" width="10.7109375" style="249" customWidth="1"/>
    <col min="13325" max="13325" width="1.7109375" style="249" customWidth="1"/>
    <col min="13326" max="13326" width="10.7109375" style="249" customWidth="1"/>
    <col min="13327" max="13327" width="1.7109375" style="249" customWidth="1"/>
    <col min="13328" max="13328" width="10.7109375" style="249" customWidth="1"/>
    <col min="13329" max="13329" width="3.42578125" style="249" customWidth="1"/>
    <col min="13330" max="13330" width="7.85546875" style="249" customWidth="1"/>
    <col min="13331" max="13332" width="0" style="249" hidden="1" customWidth="1"/>
    <col min="13333" max="13333" width="7.7109375" style="249" customWidth="1"/>
    <col min="13334" max="13334" width="4.140625" style="249" customWidth="1"/>
    <col min="13335" max="13342" width="9.140625" style="249"/>
    <col min="13343" max="13343" width="9.85546875" style="249" customWidth="1"/>
    <col min="13344" max="13344" width="9.140625" style="249"/>
    <col min="13345" max="13345" width="14.5703125" style="249" customWidth="1"/>
    <col min="13346" max="13346" width="10.85546875" style="249" customWidth="1"/>
    <col min="13347" max="13347" width="9.140625" style="249"/>
    <col min="13348" max="13348" width="9.5703125" style="249" customWidth="1"/>
    <col min="13349" max="13568" width="9.140625" style="249"/>
    <col min="13569" max="13569" width="3.140625" style="249" customWidth="1"/>
    <col min="13570" max="13570" width="3.5703125" style="249" customWidth="1"/>
    <col min="13571" max="13571" width="5" style="249" customWidth="1"/>
    <col min="13572" max="13572" width="4.28515625" style="249" customWidth="1"/>
    <col min="13573" max="13573" width="12.7109375" style="249" customWidth="1"/>
    <col min="13574" max="13574" width="2.7109375" style="249" customWidth="1"/>
    <col min="13575" max="13575" width="7.7109375" style="249" customWidth="1"/>
    <col min="13576" max="13576" width="5.85546875" style="249" customWidth="1"/>
    <col min="13577" max="13577" width="2.7109375" style="249" customWidth="1"/>
    <col min="13578" max="13578" width="10.7109375" style="249" customWidth="1"/>
    <col min="13579" max="13579" width="2.42578125" style="249" customWidth="1"/>
    <col min="13580" max="13580" width="10.7109375" style="249" customWidth="1"/>
    <col min="13581" max="13581" width="1.7109375" style="249" customWidth="1"/>
    <col min="13582" max="13582" width="10.7109375" style="249" customWidth="1"/>
    <col min="13583" max="13583" width="1.7109375" style="249" customWidth="1"/>
    <col min="13584" max="13584" width="10.7109375" style="249" customWidth="1"/>
    <col min="13585" max="13585" width="3.42578125" style="249" customWidth="1"/>
    <col min="13586" max="13586" width="7.85546875" style="249" customWidth="1"/>
    <col min="13587" max="13588" width="0" style="249" hidden="1" customWidth="1"/>
    <col min="13589" max="13589" width="7.7109375" style="249" customWidth="1"/>
    <col min="13590" max="13590" width="4.140625" style="249" customWidth="1"/>
    <col min="13591" max="13598" width="9.140625" style="249"/>
    <col min="13599" max="13599" width="9.85546875" style="249" customWidth="1"/>
    <col min="13600" max="13600" width="9.140625" style="249"/>
    <col min="13601" max="13601" width="14.5703125" style="249" customWidth="1"/>
    <col min="13602" max="13602" width="10.85546875" style="249" customWidth="1"/>
    <col min="13603" max="13603" width="9.140625" style="249"/>
    <col min="13604" max="13604" width="9.5703125" style="249" customWidth="1"/>
    <col min="13605" max="13824" width="9.140625" style="249"/>
    <col min="13825" max="13825" width="3.140625" style="249" customWidth="1"/>
    <col min="13826" max="13826" width="3.5703125" style="249" customWidth="1"/>
    <col min="13827" max="13827" width="5" style="249" customWidth="1"/>
    <col min="13828" max="13828" width="4.28515625" style="249" customWidth="1"/>
    <col min="13829" max="13829" width="12.7109375" style="249" customWidth="1"/>
    <col min="13830" max="13830" width="2.7109375" style="249" customWidth="1"/>
    <col min="13831" max="13831" width="7.7109375" style="249" customWidth="1"/>
    <col min="13832" max="13832" width="5.85546875" style="249" customWidth="1"/>
    <col min="13833" max="13833" width="2.7109375" style="249" customWidth="1"/>
    <col min="13834" max="13834" width="10.7109375" style="249" customWidth="1"/>
    <col min="13835" max="13835" width="2.42578125" style="249" customWidth="1"/>
    <col min="13836" max="13836" width="10.7109375" style="249" customWidth="1"/>
    <col min="13837" max="13837" width="1.7109375" style="249" customWidth="1"/>
    <col min="13838" max="13838" width="10.7109375" style="249" customWidth="1"/>
    <col min="13839" max="13839" width="1.7109375" style="249" customWidth="1"/>
    <col min="13840" max="13840" width="10.7109375" style="249" customWidth="1"/>
    <col min="13841" max="13841" width="3.42578125" style="249" customWidth="1"/>
    <col min="13842" max="13842" width="7.85546875" style="249" customWidth="1"/>
    <col min="13843" max="13844" width="0" style="249" hidden="1" customWidth="1"/>
    <col min="13845" max="13845" width="7.7109375" style="249" customWidth="1"/>
    <col min="13846" max="13846" width="4.140625" style="249" customWidth="1"/>
    <col min="13847" max="13854" width="9.140625" style="249"/>
    <col min="13855" max="13855" width="9.85546875" style="249" customWidth="1"/>
    <col min="13856" max="13856" width="9.140625" style="249"/>
    <col min="13857" max="13857" width="14.5703125" style="249" customWidth="1"/>
    <col min="13858" max="13858" width="10.85546875" style="249" customWidth="1"/>
    <col min="13859" max="13859" width="9.140625" style="249"/>
    <col min="13860" max="13860" width="9.5703125" style="249" customWidth="1"/>
    <col min="13861" max="14080" width="9.140625" style="249"/>
    <col min="14081" max="14081" width="3.140625" style="249" customWidth="1"/>
    <col min="14082" max="14082" width="3.5703125" style="249" customWidth="1"/>
    <col min="14083" max="14083" width="5" style="249" customWidth="1"/>
    <col min="14084" max="14084" width="4.28515625" style="249" customWidth="1"/>
    <col min="14085" max="14085" width="12.7109375" style="249" customWidth="1"/>
    <col min="14086" max="14086" width="2.7109375" style="249" customWidth="1"/>
    <col min="14087" max="14087" width="7.7109375" style="249" customWidth="1"/>
    <col min="14088" max="14088" width="5.85546875" style="249" customWidth="1"/>
    <col min="14089" max="14089" width="2.7109375" style="249" customWidth="1"/>
    <col min="14090" max="14090" width="10.7109375" style="249" customWidth="1"/>
    <col min="14091" max="14091" width="2.42578125" style="249" customWidth="1"/>
    <col min="14092" max="14092" width="10.7109375" style="249" customWidth="1"/>
    <col min="14093" max="14093" width="1.7109375" style="249" customWidth="1"/>
    <col min="14094" max="14094" width="10.7109375" style="249" customWidth="1"/>
    <col min="14095" max="14095" width="1.7109375" style="249" customWidth="1"/>
    <col min="14096" max="14096" width="10.7109375" style="249" customWidth="1"/>
    <col min="14097" max="14097" width="3.42578125" style="249" customWidth="1"/>
    <col min="14098" max="14098" width="7.85546875" style="249" customWidth="1"/>
    <col min="14099" max="14100" width="0" style="249" hidden="1" customWidth="1"/>
    <col min="14101" max="14101" width="7.7109375" style="249" customWidth="1"/>
    <col min="14102" max="14102" width="4.140625" style="249" customWidth="1"/>
    <col min="14103" max="14110" width="9.140625" style="249"/>
    <col min="14111" max="14111" width="9.85546875" style="249" customWidth="1"/>
    <col min="14112" max="14112" width="9.140625" style="249"/>
    <col min="14113" max="14113" width="14.5703125" style="249" customWidth="1"/>
    <col min="14114" max="14114" width="10.85546875" style="249" customWidth="1"/>
    <col min="14115" max="14115" width="9.140625" style="249"/>
    <col min="14116" max="14116" width="9.5703125" style="249" customWidth="1"/>
    <col min="14117" max="14336" width="9.140625" style="249"/>
    <col min="14337" max="14337" width="3.140625" style="249" customWidth="1"/>
    <col min="14338" max="14338" width="3.5703125" style="249" customWidth="1"/>
    <col min="14339" max="14339" width="5" style="249" customWidth="1"/>
    <col min="14340" max="14340" width="4.28515625" style="249" customWidth="1"/>
    <col min="14341" max="14341" width="12.7109375" style="249" customWidth="1"/>
    <col min="14342" max="14342" width="2.7109375" style="249" customWidth="1"/>
    <col min="14343" max="14343" width="7.7109375" style="249" customWidth="1"/>
    <col min="14344" max="14344" width="5.85546875" style="249" customWidth="1"/>
    <col min="14345" max="14345" width="2.7109375" style="249" customWidth="1"/>
    <col min="14346" max="14346" width="10.7109375" style="249" customWidth="1"/>
    <col min="14347" max="14347" width="2.42578125" style="249" customWidth="1"/>
    <col min="14348" max="14348" width="10.7109375" style="249" customWidth="1"/>
    <col min="14349" max="14349" width="1.7109375" style="249" customWidth="1"/>
    <col min="14350" max="14350" width="10.7109375" style="249" customWidth="1"/>
    <col min="14351" max="14351" width="1.7109375" style="249" customWidth="1"/>
    <col min="14352" max="14352" width="10.7109375" style="249" customWidth="1"/>
    <col min="14353" max="14353" width="3.42578125" style="249" customWidth="1"/>
    <col min="14354" max="14354" width="7.85546875" style="249" customWidth="1"/>
    <col min="14355" max="14356" width="0" style="249" hidden="1" customWidth="1"/>
    <col min="14357" max="14357" width="7.7109375" style="249" customWidth="1"/>
    <col min="14358" max="14358" width="4.140625" style="249" customWidth="1"/>
    <col min="14359" max="14366" width="9.140625" style="249"/>
    <col min="14367" max="14367" width="9.85546875" style="249" customWidth="1"/>
    <col min="14368" max="14368" width="9.140625" style="249"/>
    <col min="14369" max="14369" width="14.5703125" style="249" customWidth="1"/>
    <col min="14370" max="14370" width="10.85546875" style="249" customWidth="1"/>
    <col min="14371" max="14371" width="9.140625" style="249"/>
    <col min="14372" max="14372" width="9.5703125" style="249" customWidth="1"/>
    <col min="14373" max="14592" width="9.140625" style="249"/>
    <col min="14593" max="14593" width="3.140625" style="249" customWidth="1"/>
    <col min="14594" max="14594" width="3.5703125" style="249" customWidth="1"/>
    <col min="14595" max="14595" width="5" style="249" customWidth="1"/>
    <col min="14596" max="14596" width="4.28515625" style="249" customWidth="1"/>
    <col min="14597" max="14597" width="12.7109375" style="249" customWidth="1"/>
    <col min="14598" max="14598" width="2.7109375" style="249" customWidth="1"/>
    <col min="14599" max="14599" width="7.7109375" style="249" customWidth="1"/>
    <col min="14600" max="14600" width="5.85546875" style="249" customWidth="1"/>
    <col min="14601" max="14601" width="2.7109375" style="249" customWidth="1"/>
    <col min="14602" max="14602" width="10.7109375" style="249" customWidth="1"/>
    <col min="14603" max="14603" width="2.42578125" style="249" customWidth="1"/>
    <col min="14604" max="14604" width="10.7109375" style="249" customWidth="1"/>
    <col min="14605" max="14605" width="1.7109375" style="249" customWidth="1"/>
    <col min="14606" max="14606" width="10.7109375" style="249" customWidth="1"/>
    <col min="14607" max="14607" width="1.7109375" style="249" customWidth="1"/>
    <col min="14608" max="14608" width="10.7109375" style="249" customWidth="1"/>
    <col min="14609" max="14609" width="3.42578125" style="249" customWidth="1"/>
    <col min="14610" max="14610" width="7.85546875" style="249" customWidth="1"/>
    <col min="14611" max="14612" width="0" style="249" hidden="1" customWidth="1"/>
    <col min="14613" max="14613" width="7.7109375" style="249" customWidth="1"/>
    <col min="14614" max="14614" width="4.140625" style="249" customWidth="1"/>
    <col min="14615" max="14622" width="9.140625" style="249"/>
    <col min="14623" max="14623" width="9.85546875" style="249" customWidth="1"/>
    <col min="14624" max="14624" width="9.140625" style="249"/>
    <col min="14625" max="14625" width="14.5703125" style="249" customWidth="1"/>
    <col min="14626" max="14626" width="10.85546875" style="249" customWidth="1"/>
    <col min="14627" max="14627" width="9.140625" style="249"/>
    <col min="14628" max="14628" width="9.5703125" style="249" customWidth="1"/>
    <col min="14629" max="14848" width="9.140625" style="249"/>
    <col min="14849" max="14849" width="3.140625" style="249" customWidth="1"/>
    <col min="14850" max="14850" width="3.5703125" style="249" customWidth="1"/>
    <col min="14851" max="14851" width="5" style="249" customWidth="1"/>
    <col min="14852" max="14852" width="4.28515625" style="249" customWidth="1"/>
    <col min="14853" max="14853" width="12.7109375" style="249" customWidth="1"/>
    <col min="14854" max="14854" width="2.7109375" style="249" customWidth="1"/>
    <col min="14855" max="14855" width="7.7109375" style="249" customWidth="1"/>
    <col min="14856" max="14856" width="5.85546875" style="249" customWidth="1"/>
    <col min="14857" max="14857" width="2.7109375" style="249" customWidth="1"/>
    <col min="14858" max="14858" width="10.7109375" style="249" customWidth="1"/>
    <col min="14859" max="14859" width="2.42578125" style="249" customWidth="1"/>
    <col min="14860" max="14860" width="10.7109375" style="249" customWidth="1"/>
    <col min="14861" max="14861" width="1.7109375" style="249" customWidth="1"/>
    <col min="14862" max="14862" width="10.7109375" style="249" customWidth="1"/>
    <col min="14863" max="14863" width="1.7109375" style="249" customWidth="1"/>
    <col min="14864" max="14864" width="10.7109375" style="249" customWidth="1"/>
    <col min="14865" max="14865" width="3.42578125" style="249" customWidth="1"/>
    <col min="14866" max="14866" width="7.85546875" style="249" customWidth="1"/>
    <col min="14867" max="14868" width="0" style="249" hidden="1" customWidth="1"/>
    <col min="14869" max="14869" width="7.7109375" style="249" customWidth="1"/>
    <col min="14870" max="14870" width="4.140625" style="249" customWidth="1"/>
    <col min="14871" max="14878" width="9.140625" style="249"/>
    <col min="14879" max="14879" width="9.85546875" style="249" customWidth="1"/>
    <col min="14880" max="14880" width="9.140625" style="249"/>
    <col min="14881" max="14881" width="14.5703125" style="249" customWidth="1"/>
    <col min="14882" max="14882" width="10.85546875" style="249" customWidth="1"/>
    <col min="14883" max="14883" width="9.140625" style="249"/>
    <col min="14884" max="14884" width="9.5703125" style="249" customWidth="1"/>
    <col min="14885" max="15104" width="9.140625" style="249"/>
    <col min="15105" max="15105" width="3.140625" style="249" customWidth="1"/>
    <col min="15106" max="15106" width="3.5703125" style="249" customWidth="1"/>
    <col min="15107" max="15107" width="5" style="249" customWidth="1"/>
    <col min="15108" max="15108" width="4.28515625" style="249" customWidth="1"/>
    <col min="15109" max="15109" width="12.7109375" style="249" customWidth="1"/>
    <col min="15110" max="15110" width="2.7109375" style="249" customWidth="1"/>
    <col min="15111" max="15111" width="7.7109375" style="249" customWidth="1"/>
    <col min="15112" max="15112" width="5.85546875" style="249" customWidth="1"/>
    <col min="15113" max="15113" width="2.7109375" style="249" customWidth="1"/>
    <col min="15114" max="15114" width="10.7109375" style="249" customWidth="1"/>
    <col min="15115" max="15115" width="2.42578125" style="249" customWidth="1"/>
    <col min="15116" max="15116" width="10.7109375" style="249" customWidth="1"/>
    <col min="15117" max="15117" width="1.7109375" style="249" customWidth="1"/>
    <col min="15118" max="15118" width="10.7109375" style="249" customWidth="1"/>
    <col min="15119" max="15119" width="1.7109375" style="249" customWidth="1"/>
    <col min="15120" max="15120" width="10.7109375" style="249" customWidth="1"/>
    <col min="15121" max="15121" width="3.42578125" style="249" customWidth="1"/>
    <col min="15122" max="15122" width="7.85546875" style="249" customWidth="1"/>
    <col min="15123" max="15124" width="0" style="249" hidden="1" customWidth="1"/>
    <col min="15125" max="15125" width="7.7109375" style="249" customWidth="1"/>
    <col min="15126" max="15126" width="4.140625" style="249" customWidth="1"/>
    <col min="15127" max="15134" width="9.140625" style="249"/>
    <col min="15135" max="15135" width="9.85546875" style="249" customWidth="1"/>
    <col min="15136" max="15136" width="9.140625" style="249"/>
    <col min="15137" max="15137" width="14.5703125" style="249" customWidth="1"/>
    <col min="15138" max="15138" width="10.85546875" style="249" customWidth="1"/>
    <col min="15139" max="15139" width="9.140625" style="249"/>
    <col min="15140" max="15140" width="9.5703125" style="249" customWidth="1"/>
    <col min="15141" max="15360" width="9.140625" style="249"/>
    <col min="15361" max="15361" width="3.140625" style="249" customWidth="1"/>
    <col min="15362" max="15362" width="3.5703125" style="249" customWidth="1"/>
    <col min="15363" max="15363" width="5" style="249" customWidth="1"/>
    <col min="15364" max="15364" width="4.28515625" style="249" customWidth="1"/>
    <col min="15365" max="15365" width="12.7109375" style="249" customWidth="1"/>
    <col min="15366" max="15366" width="2.7109375" style="249" customWidth="1"/>
    <col min="15367" max="15367" width="7.7109375" style="249" customWidth="1"/>
    <col min="15368" max="15368" width="5.85546875" style="249" customWidth="1"/>
    <col min="15369" max="15369" width="2.7109375" style="249" customWidth="1"/>
    <col min="15370" max="15370" width="10.7109375" style="249" customWidth="1"/>
    <col min="15371" max="15371" width="2.42578125" style="249" customWidth="1"/>
    <col min="15372" max="15372" width="10.7109375" style="249" customWidth="1"/>
    <col min="15373" max="15373" width="1.7109375" style="249" customWidth="1"/>
    <col min="15374" max="15374" width="10.7109375" style="249" customWidth="1"/>
    <col min="15375" max="15375" width="1.7109375" style="249" customWidth="1"/>
    <col min="15376" max="15376" width="10.7109375" style="249" customWidth="1"/>
    <col min="15377" max="15377" width="3.42578125" style="249" customWidth="1"/>
    <col min="15378" max="15378" width="7.85546875" style="249" customWidth="1"/>
    <col min="15379" max="15380" width="0" style="249" hidden="1" customWidth="1"/>
    <col min="15381" max="15381" width="7.7109375" style="249" customWidth="1"/>
    <col min="15382" max="15382" width="4.140625" style="249" customWidth="1"/>
    <col min="15383" max="15390" width="9.140625" style="249"/>
    <col min="15391" max="15391" width="9.85546875" style="249" customWidth="1"/>
    <col min="15392" max="15392" width="9.140625" style="249"/>
    <col min="15393" max="15393" width="14.5703125" style="249" customWidth="1"/>
    <col min="15394" max="15394" width="10.85546875" style="249" customWidth="1"/>
    <col min="15395" max="15395" width="9.140625" style="249"/>
    <col min="15396" max="15396" width="9.5703125" style="249" customWidth="1"/>
    <col min="15397" max="15616" width="9.140625" style="249"/>
    <col min="15617" max="15617" width="3.140625" style="249" customWidth="1"/>
    <col min="15618" max="15618" width="3.5703125" style="249" customWidth="1"/>
    <col min="15619" max="15619" width="5" style="249" customWidth="1"/>
    <col min="15620" max="15620" width="4.28515625" style="249" customWidth="1"/>
    <col min="15621" max="15621" width="12.7109375" style="249" customWidth="1"/>
    <col min="15622" max="15622" width="2.7109375" style="249" customWidth="1"/>
    <col min="15623" max="15623" width="7.7109375" style="249" customWidth="1"/>
    <col min="15624" max="15624" width="5.85546875" style="249" customWidth="1"/>
    <col min="15625" max="15625" width="2.7109375" style="249" customWidth="1"/>
    <col min="15626" max="15626" width="10.7109375" style="249" customWidth="1"/>
    <col min="15627" max="15627" width="2.42578125" style="249" customWidth="1"/>
    <col min="15628" max="15628" width="10.7109375" style="249" customWidth="1"/>
    <col min="15629" max="15629" width="1.7109375" style="249" customWidth="1"/>
    <col min="15630" max="15630" width="10.7109375" style="249" customWidth="1"/>
    <col min="15631" max="15631" width="1.7109375" style="249" customWidth="1"/>
    <col min="15632" max="15632" width="10.7109375" style="249" customWidth="1"/>
    <col min="15633" max="15633" width="3.42578125" style="249" customWidth="1"/>
    <col min="15634" max="15634" width="7.85546875" style="249" customWidth="1"/>
    <col min="15635" max="15636" width="0" style="249" hidden="1" customWidth="1"/>
    <col min="15637" max="15637" width="7.7109375" style="249" customWidth="1"/>
    <col min="15638" max="15638" width="4.140625" style="249" customWidth="1"/>
    <col min="15639" max="15646" width="9.140625" style="249"/>
    <col min="15647" max="15647" width="9.85546875" style="249" customWidth="1"/>
    <col min="15648" max="15648" width="9.140625" style="249"/>
    <col min="15649" max="15649" width="14.5703125" style="249" customWidth="1"/>
    <col min="15650" max="15650" width="10.85546875" style="249" customWidth="1"/>
    <col min="15651" max="15651" width="9.140625" style="249"/>
    <col min="15652" max="15652" width="9.5703125" style="249" customWidth="1"/>
    <col min="15653" max="15872" width="9.140625" style="249"/>
    <col min="15873" max="15873" width="3.140625" style="249" customWidth="1"/>
    <col min="15874" max="15874" width="3.5703125" style="249" customWidth="1"/>
    <col min="15875" max="15875" width="5" style="249" customWidth="1"/>
    <col min="15876" max="15876" width="4.28515625" style="249" customWidth="1"/>
    <col min="15877" max="15877" width="12.7109375" style="249" customWidth="1"/>
    <col min="15878" max="15878" width="2.7109375" style="249" customWidth="1"/>
    <col min="15879" max="15879" width="7.7109375" style="249" customWidth="1"/>
    <col min="15880" max="15880" width="5.85546875" style="249" customWidth="1"/>
    <col min="15881" max="15881" width="2.7109375" style="249" customWidth="1"/>
    <col min="15882" max="15882" width="10.7109375" style="249" customWidth="1"/>
    <col min="15883" max="15883" width="2.42578125" style="249" customWidth="1"/>
    <col min="15884" max="15884" width="10.7109375" style="249" customWidth="1"/>
    <col min="15885" max="15885" width="1.7109375" style="249" customWidth="1"/>
    <col min="15886" max="15886" width="10.7109375" style="249" customWidth="1"/>
    <col min="15887" max="15887" width="1.7109375" style="249" customWidth="1"/>
    <col min="15888" max="15888" width="10.7109375" style="249" customWidth="1"/>
    <col min="15889" max="15889" width="3.42578125" style="249" customWidth="1"/>
    <col min="15890" max="15890" width="7.85546875" style="249" customWidth="1"/>
    <col min="15891" max="15892" width="0" style="249" hidden="1" customWidth="1"/>
    <col min="15893" max="15893" width="7.7109375" style="249" customWidth="1"/>
    <col min="15894" max="15894" width="4.140625" style="249" customWidth="1"/>
    <col min="15895" max="15902" width="9.140625" style="249"/>
    <col min="15903" max="15903" width="9.85546875" style="249" customWidth="1"/>
    <col min="15904" max="15904" width="9.140625" style="249"/>
    <col min="15905" max="15905" width="14.5703125" style="249" customWidth="1"/>
    <col min="15906" max="15906" width="10.85546875" style="249" customWidth="1"/>
    <col min="15907" max="15907" width="9.140625" style="249"/>
    <col min="15908" max="15908" width="9.5703125" style="249" customWidth="1"/>
    <col min="15909" max="16128" width="9.140625" style="249"/>
    <col min="16129" max="16129" width="3.140625" style="249" customWidth="1"/>
    <col min="16130" max="16130" width="3.5703125" style="249" customWidth="1"/>
    <col min="16131" max="16131" width="5" style="249" customWidth="1"/>
    <col min="16132" max="16132" width="4.28515625" style="249" customWidth="1"/>
    <col min="16133" max="16133" width="12.7109375" style="249" customWidth="1"/>
    <col min="16134" max="16134" width="2.7109375" style="249" customWidth="1"/>
    <col min="16135" max="16135" width="7.7109375" style="249" customWidth="1"/>
    <col min="16136" max="16136" width="5.85546875" style="249" customWidth="1"/>
    <col min="16137" max="16137" width="2.7109375" style="249" customWidth="1"/>
    <col min="16138" max="16138" width="10.7109375" style="249" customWidth="1"/>
    <col min="16139" max="16139" width="2.42578125" style="249" customWidth="1"/>
    <col min="16140" max="16140" width="10.7109375" style="249" customWidth="1"/>
    <col min="16141" max="16141" width="1.7109375" style="249" customWidth="1"/>
    <col min="16142" max="16142" width="10.7109375" style="249" customWidth="1"/>
    <col min="16143" max="16143" width="1.7109375" style="249" customWidth="1"/>
    <col min="16144" max="16144" width="10.7109375" style="249" customWidth="1"/>
    <col min="16145" max="16145" width="3.42578125" style="249" customWidth="1"/>
    <col min="16146" max="16146" width="7.85546875" style="249" customWidth="1"/>
    <col min="16147" max="16148" width="0" style="249" hidden="1" customWidth="1"/>
    <col min="16149" max="16149" width="7.7109375" style="249" customWidth="1"/>
    <col min="16150" max="16150" width="4.140625" style="249" customWidth="1"/>
    <col min="16151" max="16158" width="9.140625" style="249"/>
    <col min="16159" max="16159" width="9.85546875" style="249" customWidth="1"/>
    <col min="16160" max="16160" width="9.140625" style="249"/>
    <col min="16161" max="16161" width="14.5703125" style="249" customWidth="1"/>
    <col min="16162" max="16162" width="10.85546875" style="249" customWidth="1"/>
    <col min="16163" max="16163" width="9.140625" style="249"/>
    <col min="16164" max="16164" width="9.5703125" style="249" customWidth="1"/>
    <col min="16165" max="16384" width="9.140625" style="249"/>
  </cols>
  <sheetData>
    <row r="1" spans="1:36" s="229" customFormat="1" ht="21.75" customHeight="1" x14ac:dyDescent="0.25">
      <c r="A1" s="222" t="str">
        <f>'[1]vnos podatkov'!$A$6</f>
        <v>DP VETERANOV DOMŽ</v>
      </c>
      <c r="B1" s="223"/>
      <c r="C1" s="224"/>
      <c r="D1" s="224"/>
      <c r="E1" s="224"/>
      <c r="F1" s="224"/>
      <c r="G1" s="224"/>
      <c r="H1" s="222"/>
      <c r="I1" s="225"/>
      <c r="J1" s="226" t="s">
        <v>0</v>
      </c>
      <c r="K1" s="227"/>
      <c r="L1" s="228"/>
      <c r="M1" s="225"/>
      <c r="N1" s="225" t="s">
        <v>1</v>
      </c>
      <c r="O1" s="225"/>
      <c r="P1" s="224"/>
      <c r="Q1" s="225"/>
      <c r="U1" s="230"/>
      <c r="V1" s="231" t="str">
        <f>'[1]vnos podatkov'!$A$6</f>
        <v>DP VETERANOV DOMŽ</v>
      </c>
      <c r="W1" s="232"/>
      <c r="X1" s="232"/>
      <c r="Y1" s="232"/>
      <c r="Z1" s="232"/>
      <c r="AA1" s="232"/>
      <c r="AB1" s="232"/>
      <c r="AC1" s="232"/>
      <c r="AD1" s="232"/>
      <c r="AE1" s="232"/>
      <c r="AF1" s="233"/>
      <c r="AG1" s="232"/>
      <c r="AH1" s="232"/>
      <c r="AI1" s="232"/>
      <c r="AJ1" s="232"/>
    </row>
    <row r="2" spans="1:36" x14ac:dyDescent="0.2">
      <c r="A2" s="234" t="str">
        <f>'[1]vnos podatkov'!$A$8</f>
        <v>VETER.</v>
      </c>
      <c r="B2" s="235" t="str">
        <f>'[1]vnos podatkov'!$B$8</f>
        <v>m,ž</v>
      </c>
      <c r="C2" s="236" t="str">
        <f>'[1]vnos podatkov'!$C$8</f>
        <v>A</v>
      </c>
      <c r="D2" s="235"/>
      <c r="E2" s="235" t="s">
        <v>98</v>
      </c>
      <c r="F2" s="237"/>
      <c r="G2" s="238"/>
      <c r="H2" s="238"/>
      <c r="I2" s="239"/>
      <c r="J2" s="240" t="s">
        <v>3</v>
      </c>
      <c r="K2" s="227"/>
      <c r="L2" s="241"/>
      <c r="M2" s="239"/>
      <c r="N2" s="238"/>
      <c r="O2" s="239"/>
      <c r="P2" s="238"/>
      <c r="Q2" s="239"/>
      <c r="R2" s="242"/>
      <c r="S2" s="242"/>
      <c r="T2" s="242"/>
      <c r="V2" s="244" t="str">
        <f>'[1]vnos podatkov'!$A$8</f>
        <v>VETER.</v>
      </c>
      <c r="W2" s="245" t="str">
        <f>'[1]vnos podatkov'!$B$8</f>
        <v>m,ž</v>
      </c>
      <c r="X2" s="245" t="str">
        <f>'[1]vnos podatkov'!$C$8</f>
        <v>A</v>
      </c>
      <c r="Y2" s="246" t="str">
        <f>'[1]vnos podatkov'!$A$10</f>
        <v>4./7. 9. 2014</v>
      </c>
      <c r="Z2" s="247"/>
      <c r="AA2" s="247"/>
      <c r="AB2" s="247"/>
      <c r="AC2" s="247"/>
      <c r="AD2" s="247"/>
      <c r="AE2" s="247"/>
      <c r="AF2" s="248"/>
      <c r="AG2" s="247"/>
      <c r="AH2" s="247"/>
      <c r="AI2" s="247"/>
      <c r="AJ2" s="247"/>
    </row>
    <row r="3" spans="1:36" s="255" customFormat="1" ht="11.25" customHeight="1" x14ac:dyDescent="0.2">
      <c r="A3" s="250" t="s">
        <v>4</v>
      </c>
      <c r="B3" s="250"/>
      <c r="C3" s="250"/>
      <c r="D3" s="251" t="s">
        <v>5</v>
      </c>
      <c r="E3" s="250"/>
      <c r="F3" s="601" t="s">
        <v>6</v>
      </c>
      <c r="G3" s="601"/>
      <c r="H3" s="250"/>
      <c r="I3" s="252"/>
      <c r="J3" s="253" t="s">
        <v>7</v>
      </c>
      <c r="K3" s="252"/>
      <c r="L3" s="250" t="s">
        <v>8</v>
      </c>
      <c r="M3" s="252"/>
      <c r="N3" s="253" t="s">
        <v>9</v>
      </c>
      <c r="O3" s="252"/>
      <c r="P3" s="250"/>
      <c r="Q3" s="254" t="s">
        <v>10</v>
      </c>
      <c r="U3" s="256"/>
      <c r="V3" s="257" t="s">
        <v>11</v>
      </c>
      <c r="W3" s="258"/>
      <c r="X3" s="258"/>
      <c r="Y3" s="259"/>
      <c r="Z3" s="260"/>
      <c r="AA3" s="260"/>
      <c r="AB3" s="260"/>
      <c r="AC3" s="260"/>
      <c r="AD3" s="260"/>
      <c r="AE3" s="261"/>
      <c r="AF3" s="262"/>
      <c r="AG3" s="263"/>
      <c r="AH3" s="263"/>
      <c r="AI3" s="263"/>
      <c r="AJ3" s="263"/>
    </row>
    <row r="4" spans="1:36" s="271" customFormat="1" ht="11.25" customHeight="1" thickBot="1" x14ac:dyDescent="0.25">
      <c r="A4" s="264" t="str">
        <f>'[1]vnos podatkov'!$D$8</f>
        <v>DP</v>
      </c>
      <c r="B4" s="264"/>
      <c r="C4" s="264"/>
      <c r="D4" s="264" t="str">
        <f>'[1]vnos podatkov'!$A$10</f>
        <v>4./7. 9. 2014</v>
      </c>
      <c r="E4" s="265"/>
      <c r="F4" s="266" t="str">
        <f>'[1]vnos podatkov'!$C$10</f>
        <v>TK DOMŽALE</v>
      </c>
      <c r="G4" s="266"/>
      <c r="H4" s="266"/>
      <c r="I4" s="267"/>
      <c r="J4" s="46">
        <f>'[1]vnos podatkov'!$D$10</f>
        <v>1</v>
      </c>
      <c r="K4" s="267"/>
      <c r="L4" s="268" t="str">
        <f>'[1]vnos podatkov'!$B$10</f>
        <v>SAŠO SVOLJŠAK</v>
      </c>
      <c r="M4" s="267"/>
      <c r="N4" s="269">
        <f>COUNTIF(C7:C69,"&gt;0")</f>
        <v>0</v>
      </c>
      <c r="O4" s="267"/>
      <c r="P4" s="265"/>
      <c r="Q4" s="270" t="str">
        <f>'[1]vnos podatkov'!$E$10</f>
        <v>MARJAN OGRINC</v>
      </c>
      <c r="U4" s="272"/>
      <c r="V4" s="273"/>
      <c r="W4" s="273"/>
      <c r="X4" s="273"/>
      <c r="Y4" s="274"/>
      <c r="Z4" s="274"/>
      <c r="AA4" s="274"/>
      <c r="AB4" s="274"/>
      <c r="AC4" s="274"/>
      <c r="AD4" s="274"/>
      <c r="AE4" s="274"/>
      <c r="AF4" s="275"/>
      <c r="AG4" s="273"/>
      <c r="AH4" s="273"/>
      <c r="AI4" s="273"/>
      <c r="AJ4" s="273"/>
    </row>
    <row r="5" spans="1:36" s="255" customFormat="1" x14ac:dyDescent="0.2">
      <c r="A5" s="276"/>
      <c r="B5" s="277" t="s">
        <v>12</v>
      </c>
      <c r="C5" s="277" t="s">
        <v>13</v>
      </c>
      <c r="D5" s="277" t="s">
        <v>14</v>
      </c>
      <c r="E5" s="278" t="s">
        <v>15</v>
      </c>
      <c r="F5" s="278" t="s">
        <v>16</v>
      </c>
      <c r="G5" s="278"/>
      <c r="H5" s="278" t="s">
        <v>6</v>
      </c>
      <c r="I5" s="279"/>
      <c r="J5" s="277" t="s">
        <v>17</v>
      </c>
      <c r="K5" s="280"/>
      <c r="L5" s="277" t="s">
        <v>18</v>
      </c>
      <c r="M5" s="280"/>
      <c r="N5" s="277" t="s">
        <v>19</v>
      </c>
      <c r="O5" s="280"/>
      <c r="P5" s="277" t="s">
        <v>20</v>
      </c>
      <c r="Q5" s="281"/>
      <c r="U5" s="256" t="s">
        <v>13</v>
      </c>
      <c r="V5" s="282" t="s">
        <v>21</v>
      </c>
      <c r="W5" s="283" t="s">
        <v>15</v>
      </c>
      <c r="X5" s="283" t="s">
        <v>16</v>
      </c>
      <c r="Y5" s="284" t="s">
        <v>22</v>
      </c>
      <c r="Z5" s="284" t="s">
        <v>23</v>
      </c>
      <c r="AA5" s="284" t="s">
        <v>18</v>
      </c>
      <c r="AB5" s="284" t="s">
        <v>19</v>
      </c>
      <c r="AC5" s="284" t="s">
        <v>24</v>
      </c>
      <c r="AD5" s="284" t="s">
        <v>25</v>
      </c>
      <c r="AE5" s="285" t="s">
        <v>26</v>
      </c>
      <c r="AF5" s="262"/>
      <c r="AG5" s="263"/>
      <c r="AH5" s="263"/>
      <c r="AI5" s="263"/>
      <c r="AJ5" s="263"/>
    </row>
    <row r="6" spans="1:36" s="255" customFormat="1" ht="3.75" customHeight="1" thickBot="1" x14ac:dyDescent="0.25">
      <c r="A6" s="286"/>
      <c r="B6" s="287"/>
      <c r="C6" s="288"/>
      <c r="D6" s="287"/>
      <c r="E6" s="289"/>
      <c r="F6" s="290"/>
      <c r="G6" s="291"/>
      <c r="H6" s="289"/>
      <c r="I6" s="292"/>
      <c r="J6" s="287"/>
      <c r="K6" s="292"/>
      <c r="L6" s="287"/>
      <c r="M6" s="292"/>
      <c r="N6" s="287"/>
      <c r="O6" s="292"/>
      <c r="P6" s="287"/>
      <c r="Q6" s="293"/>
      <c r="U6" s="256"/>
      <c r="V6" s="294"/>
      <c r="W6" s="295"/>
      <c r="X6" s="295"/>
      <c r="Y6" s="296"/>
      <c r="Z6" s="296"/>
      <c r="AA6" s="296"/>
      <c r="AB6" s="296"/>
      <c r="AC6" s="296"/>
      <c r="AD6" s="296"/>
      <c r="AE6" s="297"/>
      <c r="AF6" s="262"/>
      <c r="AG6" s="263"/>
      <c r="AH6" s="263"/>
      <c r="AI6" s="263"/>
      <c r="AJ6" s="263"/>
    </row>
    <row r="7" spans="1:36" s="309" customFormat="1" ht="10.5" customHeight="1" x14ac:dyDescent="0.2">
      <c r="A7" s="298">
        <v>1</v>
      </c>
      <c r="B7" s="299" t="str">
        <f>IF($D7="","",VLOOKUP($D7,'[1]m glavni turnir žrebna lista'!$A$7:$R$38,17))</f>
        <v/>
      </c>
      <c r="C7" s="299" t="str">
        <f>IF($D7="","",VLOOKUP($D7,'[1]m glavni turnir žrebna lista'!$A$7:$R$38,2))</f>
        <v/>
      </c>
      <c r="D7" s="300"/>
      <c r="E7" s="299" t="s">
        <v>99</v>
      </c>
      <c r="F7" s="299" t="str">
        <f>PROPER(IF($D7="","",VLOOKUP($D7,'[1]m glavni turnir žrebna lista'!$A$7:$R$38,4)))</f>
        <v/>
      </c>
      <c r="G7" s="299"/>
      <c r="H7" s="299" t="str">
        <f>IF($D7="","",VLOOKUP($D7,'[1]m glavni turnir žrebna lista'!$A$7:$R$38,5))</f>
        <v/>
      </c>
      <c r="I7" s="301" t="str">
        <f>IF($D7="","",VLOOKUP($D7,'[1]m glavni turnir žrebna lista'!$A$7:$R$38,14))</f>
        <v/>
      </c>
      <c r="J7" s="302"/>
      <c r="K7" s="303"/>
      <c r="L7" s="302"/>
      <c r="M7" s="303"/>
      <c r="N7" s="304"/>
      <c r="O7" s="305"/>
      <c r="P7" s="306"/>
      <c r="Q7" s="307"/>
      <c r="R7" s="308"/>
      <c r="T7" s="310" t="str">
        <f>'[1]glavni sodniki'!P21</f>
        <v>Sodnik</v>
      </c>
      <c r="U7" s="256" t="str">
        <f>IF($D7="","",VLOOKUP($D7,'[1]m glavni turnir žrebna lista'!$A$7:$R$38,2))</f>
        <v/>
      </c>
      <c r="V7" s="283">
        <v>1</v>
      </c>
      <c r="W7" s="283" t="str">
        <f>UPPER(IF($D7="","",VLOOKUP($D7,'[1]m glavni turnir žrebna lista'!$A$7:$R$38,3)))</f>
        <v/>
      </c>
      <c r="X7" s="283" t="str">
        <f>PROPER(IF($D7="","",VLOOKUP($D7,'[1]m glavni turnir žrebna lista'!$A$7:$R$38,4)))</f>
        <v/>
      </c>
      <c r="Y7" s="311" t="str">
        <f t="shared" ref="Y7:Y38" si="0">IF(W7="","",IF($Q$63=1,30,IF($Q$63=2,15,IF($Q$63=3,10,""))))</f>
        <v/>
      </c>
      <c r="Z7" s="284" t="str">
        <f>IF(Y7="","",IF(AND($Q$63=1,$U$8=$U$7),30,IF(AND($Q$63=2,$U$8=$U$7),15,IF(AND($Q$63=3,$U$8=$U$7),10,""))))</f>
        <v/>
      </c>
      <c r="AA7" s="284" t="str">
        <f>IF(Z7="","",IF(AND($Q$63=1,$U$8=$U$10,$U$10=$U$7),60,IF(AND($Q$63=2,$U$8=$U$10,$U$10=$U$7),30,IF(AND($Q$63=3,$U$8=$U$10,$U$10=$U$7),20,""))))</f>
        <v/>
      </c>
      <c r="AB7" s="284" t="str">
        <f>IF(AA7="","",IF(AND($Q$63=1,$U$8=$U$10,$U$10=$U$7,$U$10=$U$14),120,IF(AND($Q$63=2,$U$8=$U$10,$U$10=$U$7,$U$10=$U$14),60,IF(AND($Q$63=3,$U$8=$U$10,$U$10=$U$7,$U$10=$U$14),40,""))))</f>
        <v/>
      </c>
      <c r="AC7" s="284" t="str">
        <f>IF(AB7="","",IF(AND($Q$63=1,$U$8=$U$10,$U$10=$U$7,$U$10=$U$14,$U$22=$U$14),120,IF(AND($Q$63=2,$U$8=$U$10,$U$10=$U$7,$U$10=$U$14,$U$22=$U$14),60,IF(AND($Q$63=3,$U$8=$U$10,$U$10=$U$7,$U$10=$U$14,$U$22=$U$14),40,""))))</f>
        <v/>
      </c>
      <c r="AD7" s="284" t="str">
        <f>IF(AC7="","",IF(AND($Q$63=1,$U$8=$U$10,$U$10=$U$7,$U$10=$U$14,$U$22=$U$14,$U$38=$U$22),120,IF(AND($Q$63=2,$U$8=$U$10,$U$10=$U$7,$U$10=$U$14,$U$22=$U$14,$U$38=$U$22),60,IF(AND($Q$63=3,$U$8=$U$10,$U$10=$U$7,$U$10=$U$14,$U$22=$U$14,$U$38=$U$22),40,""))))</f>
        <v/>
      </c>
      <c r="AE7" s="312">
        <f>IF($C$2="B turnir",SUM(Y7:AD7)*0.1,SUM(Y7:AD7))</f>
        <v>0</v>
      </c>
      <c r="AF7" s="262"/>
      <c r="AG7" s="313"/>
      <c r="AH7" s="313"/>
      <c r="AI7" s="313"/>
      <c r="AJ7" s="313"/>
    </row>
    <row r="8" spans="1:36" s="309" customFormat="1" ht="9.6" customHeight="1" x14ac:dyDescent="0.2">
      <c r="A8" s="314"/>
      <c r="B8" s="315"/>
      <c r="C8" s="315"/>
      <c r="D8" s="315"/>
      <c r="E8" s="316"/>
      <c r="F8" s="316"/>
      <c r="G8" s="317"/>
      <c r="H8" s="318" t="s">
        <v>28</v>
      </c>
      <c r="I8" s="319"/>
      <c r="J8" s="320" t="str">
        <f>UPPER(IF(OR(I8="a",I8="as"),E7,IF(OR(I8="b",I8="bs"),E9,)))</f>
        <v/>
      </c>
      <c r="K8" s="321">
        <f>IF(OR(I8="a",I8="as"),I7,IF(OR(I8="b",I8="bs"),I9,))</f>
        <v>0</v>
      </c>
      <c r="L8" s="302"/>
      <c r="M8" s="303"/>
      <c r="N8" s="304"/>
      <c r="O8" s="305"/>
      <c r="P8" s="306"/>
      <c r="Q8" s="307"/>
      <c r="R8" s="308"/>
      <c r="T8" s="322" t="str">
        <f>'[1]glavni sodniki'!P22</f>
        <v xml:space="preserve"> </v>
      </c>
      <c r="U8" s="256" t="str">
        <f>IF(OR(I8="a",I8="as"),C7,IF(OR(I8="b",I8="bs"),C9,""))</f>
        <v/>
      </c>
      <c r="V8" s="283">
        <v>2</v>
      </c>
      <c r="W8" s="323" t="str">
        <f>UPPER(IF($D9="","",VLOOKUP($D9,'[1]m glavni turnir žrebna lista'!$A$7:$R$38,3)))</f>
        <v/>
      </c>
      <c r="X8" s="323" t="str">
        <f>PROPER(IF($D9="","",VLOOKUP($D9,'[1]m glavni turnir žrebna lista'!$A$7:$R$38,4)))</f>
        <v/>
      </c>
      <c r="Y8" s="324" t="str">
        <f t="shared" si="0"/>
        <v/>
      </c>
      <c r="Z8" s="324" t="str">
        <f>IF(Y8="","",IF(AND($Q$63=1,U9=$U$8),30,IF(AND($Q$63=2,U9=$U$8),15,IF(AND($Q$63=3,U9=$U$8),10,""))))</f>
        <v/>
      </c>
      <c r="AA8" s="324" t="str">
        <f>IF(Z8="","",IF(AND($Q$63=1,U9=$U$10,$U$10=$U$8),60,IF(AND($Q$63=2,U9=$U$10,$U$10=$U$8),30,IF(AND($Q$63=3,U9=$U$10,$U$10=$U$8),20,""))))</f>
        <v/>
      </c>
      <c r="AB8" s="324" t="str">
        <f>IF(AA8="","",IF(AND($Q$63=1,$U$8=U9,$U$8=$U$10,$U$10=$U$14),120,IF(AND($Q$63=2,$U$8=U9,$U$8=$U$10,$U$10=$U$14),60,IF(AND($Q$63=3,$U$8=U9,$U$8=$U$10,$U$10=$U$14),40,""))))</f>
        <v/>
      </c>
      <c r="AC8" s="324" t="str">
        <f>IF(AB8="","",IF(AND($Q$63=1,$U$8=$U$10,$U$10=$U$9,$U$10=$U$14,$U$22=$U$14),120,IF(AND($Q$63=2,$U$8=$U$10,$U$10=$U$9,$U$10=$U$14,$U$22=$U$14),60,IF(AND($Q$63=3,$U$8=$U$10,$U$10=$U$9,$U$10=$U$14,$U$22=$U$14),40,""))))</f>
        <v/>
      </c>
      <c r="AD8" s="324" t="str">
        <f>IF(AC8="","",IF(AND($Q$63=1,$U$8=$U$10,$U$10=$U$9,$U$10=$U$14,$U$22=$U$14,$U$38=$U$22),120,IF(AND($Q$63=2,$U$8=$U$10,$U$10=$U$9,$U$10=$U$14,$U$22=$U$14,$U$38=$U$22),60,IF(AND($Q$63=3,$U$8=$U$10,$U$10=$U$9,$U$10=$U$14,$U$22=$U$14,$U$38=$U$22),40,""))))</f>
        <v/>
      </c>
      <c r="AE8" s="325">
        <f t="shared" ref="AE8:AE38" si="1">IF($C$2="B turnir",SUM(Y8:AD8)*0.1,SUM(Y8:AD8))</f>
        <v>0</v>
      </c>
      <c r="AF8" s="262"/>
      <c r="AG8" s="313"/>
      <c r="AH8" s="313"/>
      <c r="AI8" s="313"/>
      <c r="AJ8" s="313"/>
    </row>
    <row r="9" spans="1:36" s="309" customFormat="1" ht="9.6" customHeight="1" x14ac:dyDescent="0.2">
      <c r="A9" s="314">
        <v>2</v>
      </c>
      <c r="B9" s="326" t="str">
        <f>IF($D9="","",VLOOKUP($D9,'[1]m glavni turnir žrebna lista'!$A$7:$R$38,17))</f>
        <v/>
      </c>
      <c r="C9" s="326" t="str">
        <f>IF($D9="","",VLOOKUP($D9,'[1]m glavni turnir žrebna lista'!$A$7:$R$38,2))</f>
        <v/>
      </c>
      <c r="D9" s="300"/>
      <c r="E9" s="327" t="str">
        <f>UPPER(IF($D9="","",VLOOKUP($D9,'[1]m glavni turnir žrebna lista'!$A$7:$R$38,3)))</f>
        <v/>
      </c>
      <c r="F9" s="327" t="str">
        <f>PROPER(IF($D9="","",VLOOKUP($D9,'[1]m glavni turnir žrebna lista'!$A$7:$R$38,4)))</f>
        <v/>
      </c>
      <c r="G9" s="327"/>
      <c r="H9" s="327" t="str">
        <f>IF($D9="","",VLOOKUP($D9,'[1]m glavni turnir žrebna lista'!$A$7:$R$38,5))</f>
        <v/>
      </c>
      <c r="I9" s="328" t="str">
        <f>IF($D9="","",VLOOKUP($D9,'[1]m glavni turnir žrebna lista'!$A$7:$R$38,14))</f>
        <v/>
      </c>
      <c r="J9" s="329"/>
      <c r="K9" s="330"/>
      <c r="L9" s="302"/>
      <c r="M9" s="303"/>
      <c r="N9" s="304"/>
      <c r="O9" s="305"/>
      <c r="P9" s="306"/>
      <c r="Q9" s="307"/>
      <c r="R9" s="308"/>
      <c r="T9" s="322" t="str">
        <f>'[1]glavni sodniki'!P23</f>
        <v xml:space="preserve"> </v>
      </c>
      <c r="U9" s="256" t="str">
        <f>IF($D9="","",VLOOKUP($D9,'[1]m glavni turnir žrebna lista'!$A$7:$R$38,2))</f>
        <v/>
      </c>
      <c r="V9" s="283">
        <v>3</v>
      </c>
      <c r="W9" s="283" t="str">
        <f>UPPER(IF($D11="","",VLOOKUP($D11,'[1]m glavni turnir žrebna lista'!$A$7:$R$38,3)))</f>
        <v/>
      </c>
      <c r="X9" s="283" t="str">
        <f>PROPER(IF($D11="","",VLOOKUP($D11,'[1]m glavni turnir žrebna lista'!$A$7:$R$38,4)))</f>
        <v/>
      </c>
      <c r="Y9" s="284" t="str">
        <f t="shared" si="0"/>
        <v/>
      </c>
      <c r="Z9" s="284" t="str">
        <f>IF(Y9="","",IF(AND($Q$63=1,U11=U12),30,IF(AND($Q$63=2,U11=U12),15,IF(AND($Q$63=3,U11=U12),10,""))))</f>
        <v/>
      </c>
      <c r="AA9" s="284" t="str">
        <f>IF(Z9="","",IF(AND($Q$63=1,$U$10=U11,U11=U12),60,IF(AND($Q$63=2,$U$10=U11,U11=U12),30,IF(AND($Q$63=3,$U$10=U11,U11=U12),20,""))))</f>
        <v/>
      </c>
      <c r="AB9" s="284" t="str">
        <f>IF(AA9="","",IF(AND($Q$63=1,$U$14=$U$10,$U$10=U12,U11=U12),120,IF(AND($Q$63=2,$U$10=$U$14,$U$10=U12,U12=U11),60,IF(AND($Q$63=3,$U$10=$U$14,$U$10=U12,U12=U11),40,""))))</f>
        <v/>
      </c>
      <c r="AC9" s="284" t="str">
        <f>IF(AB9="","",IF(AND($Q$63=1,$U$11=$U$12,$U$10=$U$12,$U$10=$U$14,$U$22=$U$14),120,IF(AND($Q$63=2,$U$11=$U$12,$U$12=$U$10,$U$10=$U$14,$U$22=$U$14),60,IF(AND($Q$63=3,$U$11=$U$12,$U$12=$U$10,$U$10=$U$14,$U$22=$U$14),40,""))))</f>
        <v/>
      </c>
      <c r="AD9" s="284" t="str">
        <f>IF(AC9="","",IF(AND($Q$63=1,$U$11=$U$12,$U$10=$U$12,$U$10=$U$14,$U$22=$U$14,$U$38=$U$22),120,IF(AND($Q$63=2,$U$11=$U$12,$U$12=$U$10,$U$10=$U$14,$U$22=$U$14,$U$38=$U$22),60,IF(AND($Q$63=3,$U$11=$U$12,$U$12=$U$10,$U$10=$U$14,$U$22=$U$14,$U$38=$U$22),40,""))))</f>
        <v/>
      </c>
      <c r="AE9" s="312">
        <f t="shared" si="1"/>
        <v>0</v>
      </c>
      <c r="AF9" s="262"/>
      <c r="AG9" s="313"/>
      <c r="AH9" s="313"/>
      <c r="AI9" s="313"/>
      <c r="AJ9" s="313"/>
    </row>
    <row r="10" spans="1:36" s="309" customFormat="1" ht="9.6" customHeight="1" x14ac:dyDescent="0.2">
      <c r="A10" s="314"/>
      <c r="B10" s="315"/>
      <c r="C10" s="315"/>
      <c r="D10" s="331"/>
      <c r="E10" s="316"/>
      <c r="F10" s="316"/>
      <c r="G10" s="317"/>
      <c r="H10" s="316"/>
      <c r="I10" s="332"/>
      <c r="J10" s="318" t="s">
        <v>28</v>
      </c>
      <c r="K10" s="333"/>
      <c r="L10" s="320" t="s">
        <v>99</v>
      </c>
      <c r="M10" s="334">
        <f>IF(OR(K10="a",K10="as"),K8,IF(OR(K10="b",K10="bs"),K12,))</f>
        <v>0</v>
      </c>
      <c r="N10" s="335"/>
      <c r="O10" s="336"/>
      <c r="P10" s="306"/>
      <c r="Q10" s="307"/>
      <c r="R10" s="308"/>
      <c r="T10" s="322" t="str">
        <f>'[1]glavni sodniki'!P24</f>
        <v xml:space="preserve"> </v>
      </c>
      <c r="U10" s="256" t="str">
        <f>IF(OR(K10="a",K10="as"),$U$8,IF(OR(K10="b",K10="bs"),U12,""))</f>
        <v/>
      </c>
      <c r="V10" s="283">
        <v>4</v>
      </c>
      <c r="W10" s="337" t="str">
        <f>UPPER(IF($D13="","",VLOOKUP($D13,'[1]m glavni turnir žrebna lista'!$A$7:$R$38,3)))</f>
        <v/>
      </c>
      <c r="X10" s="337" t="str">
        <f>PROPER(IF($D13="","",VLOOKUP($D13,'[1]m glavni turnir žrebna lista'!$A$7:$R$38,4)))</f>
        <v/>
      </c>
      <c r="Y10" s="324" t="str">
        <f t="shared" si="0"/>
        <v/>
      </c>
      <c r="Z10" s="324" t="str">
        <f>IF(Y10="","",IF(AND($Q$63=1,U12=U13),30,IF(AND($Q$63=2,U12=U13),15,IF(AND($Q$63=3,U12=U13),10,""))))</f>
        <v/>
      </c>
      <c r="AA10" s="324" t="str">
        <f>IF(Z10="","",IF(AND($Q$63=1,$U$10=U12,U12=U13),60,IF(AND($Q$63=2,$U$10=U12,U12=U13),30,IF(AND($Q$63=3,$U$10=U12,U12=U13),20,""))))</f>
        <v/>
      </c>
      <c r="AB10" s="324" t="str">
        <f>IF(AA10="","",IF(AND($Q$63=1,$U$14=$U$10,$U$10=U12,U12=U13),120,IF(AND($Q$63=2,$U$14=$U$10,$U$10=U12,U13=U12),60,IF(AND($Q$63=3,$U$14=$U$10,$U$10=U12,U13=U12),40,""))))</f>
        <v/>
      </c>
      <c r="AC10" s="324" t="str">
        <f>IF(AB10="","",IF(AND($Q$63=1,$U$13=$U$12,$U$10=$U$12,$U$10=$U$14,$U$22=$U$14),120,IF(AND($Q$63=2,$U$13=$U$12,$U$12=$U$10,$U$10=$U$14,$U$22=$U$14),60,IF(AND($Q$63=3,$U$13=$U$12,$U$12=$U$10,$U$10=$U$14,$U$22=$U$14),40,""))))</f>
        <v/>
      </c>
      <c r="AD10" s="324" t="str">
        <f>IF(AC10="","",IF(AND($Q$63=1,$U$13=$U$12,$U$10=$U$12,$U$10=$U$14,$U$22=$U$14,$U$38=$U$22),120,IF(AND($Q$63=2,$U$13=$U$12,$U$12=$U$10,$U$10=$U$14,$U$22=$U$14,$U$38=$U$22),60,IF(AND($Q$63=3,$U$13=$U$12,$U$12=$U$10,$U$10=$U$14,$U$22=$U$14,$U$38=$U$22),40,""))))</f>
        <v/>
      </c>
      <c r="AE10" s="325">
        <f t="shared" si="1"/>
        <v>0</v>
      </c>
      <c r="AF10" s="262"/>
      <c r="AG10" s="313"/>
      <c r="AH10" s="313"/>
      <c r="AI10" s="313"/>
      <c r="AJ10" s="313"/>
    </row>
    <row r="11" spans="1:36" s="309" customFormat="1" ht="9.6" customHeight="1" x14ac:dyDescent="0.2">
      <c r="A11" s="314">
        <v>3</v>
      </c>
      <c r="B11" s="326" t="str">
        <f>IF($D11="","",VLOOKUP($D11,'[1]m glavni turnir žrebna lista'!$A$7:$R$38,17))</f>
        <v/>
      </c>
      <c r="C11" s="326" t="str">
        <f>IF($D11="","",VLOOKUP($D11,'[1]m glavni turnir žrebna lista'!$A$7:$R$38,2))</f>
        <v/>
      </c>
      <c r="D11" s="300"/>
      <c r="E11" s="327" t="str">
        <f>UPPER(IF($D11="","",VLOOKUP($D11,'[1]m glavni turnir žrebna lista'!$A$7:$R$38,3)))</f>
        <v/>
      </c>
      <c r="F11" s="327" t="str">
        <f>PROPER(IF($D11="","",VLOOKUP($D11,'[1]m glavni turnir žrebna lista'!$A$7:$R$38,4)))</f>
        <v/>
      </c>
      <c r="G11" s="327"/>
      <c r="H11" s="327" t="str">
        <f>IF($D11="","",VLOOKUP($D11,'[1]m glavni turnir žrebna lista'!$A$7:$R$38,5))</f>
        <v/>
      </c>
      <c r="I11" s="301" t="str">
        <f>IF($D11="","",VLOOKUP($D11,'[1]m glavni turnir žrebna lista'!$A$7:$R$38,14))</f>
        <v/>
      </c>
      <c r="J11" s="302"/>
      <c r="K11" s="338"/>
      <c r="L11" s="329"/>
      <c r="M11" s="339"/>
      <c r="N11" s="335"/>
      <c r="O11" s="336"/>
      <c r="P11" s="306"/>
      <c r="Q11" s="307"/>
      <c r="R11" s="308"/>
      <c r="T11" s="322" t="str">
        <f>'[1]glavni sodniki'!P25</f>
        <v xml:space="preserve"> </v>
      </c>
      <c r="U11" s="256" t="str">
        <f>IF($D11="","",VLOOKUP($D11,'[1]m glavni turnir žrebna lista'!$A$7:$R$38,2))</f>
        <v/>
      </c>
      <c r="V11" s="283">
        <v>5</v>
      </c>
      <c r="W11" s="283" t="str">
        <f>UPPER(IF($D15="","",VLOOKUP($D15,'[1]m glavni turnir žrebna lista'!$A$7:$R$38,3)))</f>
        <v/>
      </c>
      <c r="X11" s="283" t="str">
        <f>PROPER(IF($D15="","",VLOOKUP($D15,'[1]m glavni turnir žrebna lista'!$A$7:$R$38,4)))</f>
        <v/>
      </c>
      <c r="Y11" s="284" t="str">
        <f t="shared" si="0"/>
        <v/>
      </c>
      <c r="Z11" s="284" t="str">
        <f>IF(Y11="","",IF(AND($Q$63=1,U15=U16),30,IF(AND($Q$63=2,U15=U16),15,IF(AND($Q$63=3,U15=U16),10,""))))</f>
        <v/>
      </c>
      <c r="AA11" s="284" t="str">
        <f>IF(Z11="","",IF(AND($Q$63=1,U15=U16,U16=U18),60,IF(AND($Q$63=2,U15=U16,U16=U18),30,IF(AND($Q$63=3,U15=U16,U16=U18),20,""))))</f>
        <v/>
      </c>
      <c r="AB11" s="284" t="str">
        <f>IF(AA11="","",IF(AND($Q$63=1,U15=$U$14,U15=U16,U16=U18),120,IF(AND($Q$63=2,U15=$U$14,U15=U16,U16=U18),60,IF(AND($Q$63=3,U15=$U$14,U15=U16,U16=U18),40,""))))</f>
        <v/>
      </c>
      <c r="AC11" s="284" t="str">
        <f>IF(AB11="","",IF(AND($Q$63=1,$U$15=$U$16,$U$16=$U$18,$U$18=$U$14,$U$22=$U$14),120,IF(AND($Q$63=2,$U$15=$U$16,$U$16=$U$18,$U$18=$U$14,$U$22=$U$14),60,IF(AND($Q$63=3,$U$15=$U$16,$U$16=$U$18,$U$18=$U$14,$U$22=$U$14),40,""))))</f>
        <v/>
      </c>
      <c r="AD11" s="284" t="str">
        <f>IF(AC11="","",IF(AND($Q$63=1,$U$15=$U$16,$U$16=$U$18,$U$18=$U$14,$U$22=$U$14,$U$38=$U$22),120,IF(AND($Q$63=2,$U$15=$U$16,$U$16=$U$18,$U$18=$U$14,$U$22=$U$14,$U$38=$U$22),60,IF(AND($Q$63=3,$U$15=$U$16,$U$16=$U$18,$U$18=$U$14,$U$22=$U$14,$U$38=$U$22),40,""))))</f>
        <v/>
      </c>
      <c r="AE11" s="312">
        <f t="shared" si="1"/>
        <v>0</v>
      </c>
      <c r="AF11" s="262"/>
      <c r="AG11" s="313"/>
      <c r="AH11" s="313"/>
      <c r="AI11" s="313"/>
      <c r="AJ11" s="313"/>
    </row>
    <row r="12" spans="1:36" s="309" customFormat="1" ht="9.6" customHeight="1" x14ac:dyDescent="0.2">
      <c r="A12" s="314"/>
      <c r="B12" s="315"/>
      <c r="C12" s="315"/>
      <c r="D12" s="331"/>
      <c r="E12" s="316"/>
      <c r="F12" s="316"/>
      <c r="G12" s="317"/>
      <c r="H12" s="318" t="s">
        <v>28</v>
      </c>
      <c r="I12" s="319"/>
      <c r="J12" s="320" t="str">
        <f>UPPER(IF(OR(I12="a",I12="as"),E11,IF(OR(I12="b",I12="bs"),E13,)))</f>
        <v/>
      </c>
      <c r="K12" s="340">
        <f>IF(OR(I12="a",I12="as"),I11,IF(OR(I12="b",I12="bs"),I13,))</f>
        <v>0</v>
      </c>
      <c r="L12" s="302"/>
      <c r="M12" s="339"/>
      <c r="N12" s="335"/>
      <c r="O12" s="336"/>
      <c r="P12" s="306"/>
      <c r="Q12" s="307"/>
      <c r="R12" s="308"/>
      <c r="T12" s="322" t="str">
        <f>'[1]glavni sodniki'!P26</f>
        <v xml:space="preserve"> </v>
      </c>
      <c r="U12" s="256" t="str">
        <f>IF(OR(I12="a",I12="as"),C11,IF(OR(I12="b",I12="bs"),C13,""))</f>
        <v/>
      </c>
      <c r="V12" s="283">
        <v>6</v>
      </c>
      <c r="W12" s="337" t="str">
        <f>UPPER(IF($D17="","",VLOOKUP($D17,'[1]m glavni turnir žrebna lista'!$A$7:$R$38,3)))</f>
        <v/>
      </c>
      <c r="X12" s="337" t="str">
        <f>PROPER(IF($D17="","",VLOOKUP($D17,'[1]m glavni turnir žrebna lista'!$A$7:$R$38,4)))</f>
        <v/>
      </c>
      <c r="Y12" s="324" t="str">
        <f t="shared" si="0"/>
        <v/>
      </c>
      <c r="Z12" s="324" t="str">
        <f>IF(Y12="","",IF(AND($Q$63=1,U16=U17),30,IF(AND($Q$63=2,U16=U17),15,IF(AND($Q$63=3,U16=U17),10,""))))</f>
        <v/>
      </c>
      <c r="AA12" s="324" t="str">
        <f>IF(Z12="","",IF(AND($Q$63=1,U16=U17,U17=U18),60,IF(AND($Q$63=2,U16=U17,U17=U18),30,IF(AND($Q$63=3,U16=U17,U17=U18),20,""))))</f>
        <v/>
      </c>
      <c r="AB12" s="324" t="str">
        <f>IF(AA12="","",IF(AND($Q$63=1,U16=$U$14,U16=U17,U17=U18),120,IF(AND($Q$63=2,U16=$U$14,U16=U17,U17=U18),60,IF(AND($Q$63=3,U16=$U$14,U16=U17,U17=U18),40,""))))</f>
        <v/>
      </c>
      <c r="AC12" s="324" t="str">
        <f>IF(AB12="","",IF(AND($Q$63=1,$U$17=$U$16,$U$16=$U$18,$U$18=$U$14,$U$22=$U$14),120,IF(AND($Q$63=2,$U$17=$U$16,$U$16=$U$18,$U$18=$U$14,$U$22=$U$14),60,IF(AND($Q$63=3,$U$17=$U$16,$U$16=$U$18,$U$18=$U$14,$U$22=$U$14),40,""))))</f>
        <v/>
      </c>
      <c r="AD12" s="324" t="str">
        <f>IF(AC12="","",IF(AND($Q$63=1,$U$17=$U$16,$U$16=$U$18,$U$18=$U$14,$U$22=$U$14,$U$38=$U$22),120,IF(AND($Q$63=2,$U$17=$U$16,$U$16=$U$18,$U$18=$U$14,$U$22=$U$14,$U$38=$U$22),60,IF(AND($Q$63=3,$U$17=$U$16,$U$16=$U$18,$U$18=$U$14,$U$22=$U$14,$U$38=$U$22),40,""))))</f>
        <v/>
      </c>
      <c r="AE12" s="325">
        <f t="shared" si="1"/>
        <v>0</v>
      </c>
      <c r="AF12" s="262"/>
      <c r="AG12" s="313"/>
      <c r="AH12" s="313"/>
      <c r="AI12" s="313"/>
      <c r="AJ12" s="313"/>
    </row>
    <row r="13" spans="1:36" s="309" customFormat="1" ht="9.6" customHeight="1" x14ac:dyDescent="0.2">
      <c r="A13" s="314">
        <v>4</v>
      </c>
      <c r="B13" s="326" t="str">
        <f>IF($D13="","",VLOOKUP($D13,'[1]m glavni turnir žrebna lista'!$A$7:$R$38,17))</f>
        <v/>
      </c>
      <c r="C13" s="326" t="str">
        <f>IF($D13="","",VLOOKUP($D13,'[1]m glavni turnir žrebna lista'!$A$7:$R$38,2))</f>
        <v/>
      </c>
      <c r="D13" s="300"/>
      <c r="E13" s="327" t="str">
        <f>UPPER(IF($D13="","",VLOOKUP($D13,'[1]m glavni turnir žrebna lista'!$A$7:$R$38,3)))</f>
        <v/>
      </c>
      <c r="F13" s="327" t="str">
        <f>PROPER(IF($D13="","",VLOOKUP($D13,'[1]m glavni turnir žrebna lista'!$A$7:$R$38,4)))</f>
        <v/>
      </c>
      <c r="G13" s="327"/>
      <c r="H13" s="327" t="str">
        <f>IF($D13="","",VLOOKUP($D13,'[1]m glavni turnir žrebna lista'!$A$7:$R$38,5))</f>
        <v/>
      </c>
      <c r="I13" s="328" t="str">
        <f>IF($D13="","",VLOOKUP($D13,'[1]m glavni turnir žrebna lista'!$A$7:$R$38,14))</f>
        <v/>
      </c>
      <c r="J13" s="329"/>
      <c r="K13" s="303"/>
      <c r="L13" s="302"/>
      <c r="M13" s="339"/>
      <c r="N13" s="335"/>
      <c r="O13" s="336"/>
      <c r="P13" s="306"/>
      <c r="Q13" s="307"/>
      <c r="R13" s="308"/>
      <c r="T13" s="322" t="str">
        <f>'[1]glavni sodniki'!P27</f>
        <v xml:space="preserve"> </v>
      </c>
      <c r="U13" s="256" t="str">
        <f>IF($D13="","",VLOOKUP($D13,'[1]m glavni turnir žrebna lista'!$A$7:$R$38,2))</f>
        <v/>
      </c>
      <c r="V13" s="283">
        <v>7</v>
      </c>
      <c r="W13" s="283" t="str">
        <f>UPPER(IF($D19="","",VLOOKUP($D19,'[1]m glavni turnir žrebna lista'!$A$7:$R$38,3)))</f>
        <v/>
      </c>
      <c r="X13" s="283" t="str">
        <f>PROPER(IF($D19="","",VLOOKUP($D19,'[1]m glavni turnir žrebna lista'!$A$7:$R$38,4)))</f>
        <v/>
      </c>
      <c r="Y13" s="284" t="str">
        <f t="shared" si="0"/>
        <v/>
      </c>
      <c r="Z13" s="284" t="str">
        <f>IF(Y13="","",IF(AND($Q$63=1,U20=U19),30,IF(AND($Q$63=2,U20=U19),15,IF(AND($Q$63=3,U20=U19),10,""))))</f>
        <v/>
      </c>
      <c r="AA13" s="284" t="str">
        <f>IF(Z13="","",IF(AND($Q$63=1,U20=U18,U20=U19),60,IF(AND($Q$63=2,U20=U18,U20=U19),30,IF(AND($Q$63=3,U20=U18,U20=U19),20,""))))</f>
        <v/>
      </c>
      <c r="AB13" s="284" t="str">
        <f>IF(AA13="","",IF(AND($Q$63=1,U20=U19,U19=U18,U18=$U$14),120,IF(AND($Q$63=2,U20=U19,U19=U18,U18=$U$14),60,IF(AND($Q$63=3,U20=U19,U19=U18,U18=$U$14),40,""))))</f>
        <v/>
      </c>
      <c r="AC13" s="284" t="str">
        <f>IF(AB13="","",IF(AND($Q$63=1,$U$19=$U$20,$U$20=$U$18,$U$18=$U$14,$U$22=$U$14),120,IF(AND($Q$63=2,$U$19=$U$20,$U$20=$U$18,$U$18=$U$14,$U$22=$U$14),60,IF(AND($Q$63=3,$U$19=$U$20,$U$20=$U$18,$U$18=$U$14,$U$22=$U$14),40,""))))</f>
        <v/>
      </c>
      <c r="AD13" s="284" t="str">
        <f>IF(AC13="","",IF(AND($Q$63=1,$U$19=$U$20,$U$20=$U$18,$U$18=$U$14,$U$22=$U$14,$U$38=$U$22),120,IF(AND($Q$63=2,$U$19=$U$20,$U$20=$U$18,$U$18=$U$14,$U$22=$U$14,$U$38=$U$22),60,IF(AND($Q$63=3,$U$19=$U$20,$U$20=$U$18,$U$18=$U$14,$U$22=$U$14,$U$38=$U$22),40,""))))</f>
        <v/>
      </c>
      <c r="AE13" s="312">
        <f t="shared" si="1"/>
        <v>0</v>
      </c>
      <c r="AF13" s="262"/>
      <c r="AG13" s="313"/>
      <c r="AH13" s="313"/>
      <c r="AI13" s="313"/>
      <c r="AJ13" s="313"/>
    </row>
    <row r="14" spans="1:36" s="309" customFormat="1" ht="9.6" customHeight="1" x14ac:dyDescent="0.2">
      <c r="A14" s="314"/>
      <c r="B14" s="315"/>
      <c r="C14" s="315"/>
      <c r="D14" s="331"/>
      <c r="E14" s="302"/>
      <c r="F14" s="302"/>
      <c r="G14" s="341"/>
      <c r="H14" s="342"/>
      <c r="I14" s="332"/>
      <c r="J14" s="302"/>
      <c r="K14" s="303"/>
      <c r="L14" s="318" t="s">
        <v>28</v>
      </c>
      <c r="M14" s="333" t="s">
        <v>251</v>
      </c>
      <c r="N14" s="320" t="str">
        <f>UPPER(IF(OR(M14="a",M14="as"),L10,IF(OR(M14="b",M14="bs"),L18,)))</f>
        <v>LUŠENC FRANC</v>
      </c>
      <c r="O14" s="334">
        <f>IF(OR(M14="a",M14="as"),M10,IF(OR(M14="b",M14="bs"),M18,))</f>
        <v>0</v>
      </c>
      <c r="P14" s="306"/>
      <c r="Q14" s="307"/>
      <c r="R14" s="308"/>
      <c r="T14" s="322" t="str">
        <f>'[1]glavni sodniki'!P28</f>
        <v xml:space="preserve"> </v>
      </c>
      <c r="U14" s="256" t="str">
        <f>IF(OR(M14="a",M14="as"),$U$10,IF(OR(M14="b",M14="bs"),U18,""))</f>
        <v/>
      </c>
      <c r="V14" s="283">
        <v>8</v>
      </c>
      <c r="W14" s="337" t="str">
        <f>UPPER(IF($D21="","",VLOOKUP($D21,'[1]m glavni turnir žrebna lista'!$A$7:$R$38,3)))</f>
        <v/>
      </c>
      <c r="X14" s="337" t="str">
        <f>PROPER(IF($D21="","",VLOOKUP($D21,'[1]m glavni turnir žrebna lista'!$A$7:$R$38,4)))</f>
        <v/>
      </c>
      <c r="Y14" s="324" t="str">
        <f t="shared" si="0"/>
        <v/>
      </c>
      <c r="Z14" s="324" t="str">
        <f>IF(Y14="","",IF(AND($Q$63=1,U21=U20),30,IF(AND($Q$63=2,U21=U20),15,IF(AND($Q$63=3,U21=U20),10,""))))</f>
        <v/>
      </c>
      <c r="AA14" s="324" t="str">
        <f>IF(Z14="","",IF(AND($Q$63=1,U20=U18,U21=U20),60,IF(AND($Q$63=2,U20=U18,U21=U20),30,IF(AND($Q$63=3,U20=U18,U21=U20),20,""))))</f>
        <v/>
      </c>
      <c r="AB14" s="324" t="str">
        <f>IF(AA14="","",IF(AND($Q$63=1,U21=U20,U20=U18,U18=$U$14),120,IF(AND($Q$63=2,U21=U20,U20=U18,U18=$U$14),60,IF(AND($Q$63=3,U21=U20,U20=U18,U18=$U$14),40,""))))</f>
        <v/>
      </c>
      <c r="AC14" s="324" t="str">
        <f>IF(AB14="","",IF(AND($Q$63=1,$U$21=$U$20,$U$20=$U$18,$U$18=$U$14,$U$22=$U$14),120,IF(AND($Q$63=2,$U$21=$U$20,$U$20=$U$18,$U$18=$U$14,$U$22=$U$14),60,IF(AND($Q$63=3,$U$21=$U$20,$U$20=$U$18,$U$18=$U$14,$U$22=$U$14),40,""))))</f>
        <v/>
      </c>
      <c r="AD14" s="324" t="str">
        <f>IF(AC14="","",IF(AND($Q$63=1,$U$21=$U$20,$U$20=$U$18,$U$18=$U$14,$U$22=$U$14,$U$38=$U$22),120,IF(AND($Q$63=2,$U$21=$U$20,$U$20=$U$18,$U$18=$U$14,$U$22=$U$14,$U$38=$U$22),60,IF(AND($Q$63=3,$U$21=$U$20,$U$20=$U$18,$U$18=$U$14,$U$22=$U$14,$U$38=$U$22),40,""))))</f>
        <v/>
      </c>
      <c r="AE14" s="325">
        <f t="shared" si="1"/>
        <v>0</v>
      </c>
      <c r="AF14" s="262"/>
      <c r="AG14" s="313"/>
      <c r="AH14" s="313"/>
      <c r="AI14" s="313"/>
      <c r="AJ14" s="313"/>
    </row>
    <row r="15" spans="1:36" s="309" customFormat="1" ht="9.6" customHeight="1" x14ac:dyDescent="0.2">
      <c r="A15" s="314">
        <v>5</v>
      </c>
      <c r="B15" s="326" t="str">
        <f>IF($D15="","",VLOOKUP($D15,'[1]m glavni turnir žrebna lista'!$A$7:$R$38,17))</f>
        <v/>
      </c>
      <c r="C15" s="326" t="str">
        <f>IF($D15="","",VLOOKUP($D15,'[1]m glavni turnir žrebna lista'!$A$7:$R$38,2))</f>
        <v/>
      </c>
      <c r="D15" s="300"/>
      <c r="E15" s="327" t="str">
        <f>UPPER(IF($D15="","",VLOOKUP($D15,'[1]m glavni turnir žrebna lista'!$A$7:$R$38,3)))</f>
        <v/>
      </c>
      <c r="F15" s="327" t="str">
        <f>PROPER(IF($D15="","",VLOOKUP($D15,'[1]m glavni turnir žrebna lista'!$A$7:$R$38,4)))</f>
        <v/>
      </c>
      <c r="G15" s="327"/>
      <c r="H15" s="327" t="str">
        <f>IF($D15="","",VLOOKUP($D15,'[1]m glavni turnir žrebna lista'!$A$7:$R$38,5))</f>
        <v/>
      </c>
      <c r="I15" s="301" t="str">
        <f>IF($D15="","",VLOOKUP($D15,'[1]m glavni turnir žrebna lista'!$A$7:$R$38,14))</f>
        <v/>
      </c>
      <c r="J15" s="302"/>
      <c r="K15" s="303"/>
      <c r="L15" s="302"/>
      <c r="M15" s="339"/>
      <c r="N15" s="329"/>
      <c r="O15" s="343"/>
      <c r="P15" s="304"/>
      <c r="Q15" s="305"/>
      <c r="R15" s="308"/>
      <c r="T15" s="322" t="str">
        <f>'[1]glavni sodniki'!P29</f>
        <v xml:space="preserve"> </v>
      </c>
      <c r="U15" s="256" t="str">
        <f>IF($D15="","",VLOOKUP($D15,'[1]m glavni turnir žrebna lista'!$A$7:$R$38,2))</f>
        <v/>
      </c>
      <c r="V15" s="283">
        <v>9</v>
      </c>
      <c r="W15" s="283" t="str">
        <f>UPPER(IF($D23="","",VLOOKUP($D23,'[1]m glavni turnir žrebna lista'!$A$7:$R$38,3)))</f>
        <v/>
      </c>
      <c r="X15" s="283" t="str">
        <f>PROPER(IF($D23="","",VLOOKUP($D23,'[1]m glavni turnir žrebna lista'!$A$7:$R$38,4)))</f>
        <v/>
      </c>
      <c r="Y15" s="284" t="str">
        <f t="shared" si="0"/>
        <v/>
      </c>
      <c r="Z15" s="284" t="str">
        <f>IF(Y15="","",IF(AND($Q$63=1,U24=U23),30,IF(AND($Q$63=2,U24=U23),15,IF(AND($Q$63=3,U24=U23),10,""))))</f>
        <v/>
      </c>
      <c r="AA15" s="284" t="str">
        <f>IF(Z15="","",IF(AND($Q$63=1,U26=U24,U24=U23),60,IF(AND($Q$63=2,U26=U24,U24=U23),30,IF(AND($Q$63=3,U26=U24,U24=U23),20,""))))</f>
        <v/>
      </c>
      <c r="AB15" s="284" t="str">
        <f>IF(AA15="","",IF(AND($Q$63=1,U23=U24,U24=U26,U26=U30),120,IF(AND($Q$63=2,U23=U24,U24=U26,U26=U30),60,IF(AND($Q$63=3,U23=U24,U24=U26,U26=U30),40,""))))</f>
        <v/>
      </c>
      <c r="AC15" s="284" t="str">
        <f>IF(AB15="","",IF(AND($Q$63=1,$U$23=$U$24,$U$24=$U$26,$U$26=$U$30,$U$30=$U$22),120,IF(AND($Q$63=2,$U$23=$U$24,$U$24=$U$26,$U$26=$U$30,$U$30=$U$22),60,IF(AND($Q$63=3,$U$23=$U$24,$U$24=$U$26,$U$26=$U$30,$U$30=$U$22),40,""))))</f>
        <v/>
      </c>
      <c r="AD15" s="284" t="str">
        <f>IF(AC15="","",IF(AND($Q$63=1,$U$23=$U$24,$U$24=$U$26,$U$26=$U$30,$U$30=$U$22,$U$38=$U$22),120,IF(AND($Q$63=2,$U$23=$U$24,$U$24=$U$26,$U$26=$U$30,$U$30=$U$22,$U$38=$U$22),60,IF(AND($Q$63=3,$U$23=$U$24,$U$24=$U$26,$U$26=$U$30,$U$30=$U$22,$U$38=$U$22),40,""))))</f>
        <v/>
      </c>
      <c r="AE15" s="312">
        <f t="shared" si="1"/>
        <v>0</v>
      </c>
      <c r="AF15" s="262"/>
      <c r="AG15" s="313"/>
      <c r="AH15" s="313"/>
      <c r="AI15" s="313"/>
      <c r="AJ15" s="313"/>
    </row>
    <row r="16" spans="1:36" s="309" customFormat="1" ht="9.6" customHeight="1" thickBot="1" x14ac:dyDescent="0.25">
      <c r="A16" s="314"/>
      <c r="B16" s="315"/>
      <c r="C16" s="315"/>
      <c r="D16" s="331"/>
      <c r="E16" s="316"/>
      <c r="F16" s="316"/>
      <c r="G16" s="317"/>
      <c r="H16" s="318" t="s">
        <v>28</v>
      </c>
      <c r="I16" s="319"/>
      <c r="J16" s="327"/>
      <c r="K16" s="321">
        <f>IF(OR(I16="a",I16="as"),I15,IF(OR(I16="b",I16="bs"),I17,))</f>
        <v>0</v>
      </c>
      <c r="L16" s="302"/>
      <c r="M16" s="339"/>
      <c r="N16" s="304"/>
      <c r="O16" s="343"/>
      <c r="P16" s="304"/>
      <c r="Q16" s="305"/>
      <c r="R16" s="308"/>
      <c r="T16" s="344" t="str">
        <f>'[1]glavni sodniki'!P30</f>
        <v>Brez sodnika</v>
      </c>
      <c r="U16" s="256" t="str">
        <f>IF(OR(I16="a",I16="as"),C15,IF(OR(I16="b",I16="bs"),C17,""))</f>
        <v/>
      </c>
      <c r="V16" s="283">
        <v>10</v>
      </c>
      <c r="W16" s="337" t="str">
        <f>UPPER(IF($D25="","",VLOOKUP($D25,'[1]m glavni turnir žrebna lista'!$A$7:$R$38,3)))</f>
        <v/>
      </c>
      <c r="X16" s="337" t="str">
        <f>PROPER(IF($D25="","",VLOOKUP($D25,'[1]m glavni turnir žrebna lista'!$A$7:$R$38,4)))</f>
        <v/>
      </c>
      <c r="Y16" s="324" t="str">
        <f t="shared" si="0"/>
        <v/>
      </c>
      <c r="Z16" s="324" t="str">
        <f>IF(Y16="","",IF(AND($Q$63=1,U25=U24),30,IF(AND($Q$63=2,U25=U24),15,IF(AND($Q$63=3,U25=U24),10,""))))</f>
        <v/>
      </c>
      <c r="AA16" s="324" t="str">
        <f>IF(Z16="","",IF(AND($Q$63=1,U26=U25,U25=U24),60,IF(AND($Q$63=2,U26=U25,U25=U24),30,IF(AND($Q$63=3,U26=U25,U25=U24),20,""))))</f>
        <v/>
      </c>
      <c r="AB16" s="324" t="str">
        <f>IF(AA16="","",IF(AND($Q$63=1,U24=U25,U25=U26,U26=U30),120,IF(AND($Q$63=2,U24=U25,U25=U26,U26=U30),60,IF(AND($Q$63=3,U24=U25,U25=U26,U26=U30),40,""))))</f>
        <v/>
      </c>
      <c r="AC16" s="324" t="str">
        <f>IF(AB16="","",IF(AND($Q$63=1,$U$25=$U$24,$U$24=$U$26,$U$26=$U$30,$U$30=$U$22),120,IF(AND($Q$63=2,$U$25=$U$24,$U$24=$U$26,$U$26=$U$30,$U$30=$U$22),60,IF(AND($Q$63=3,$U$25=$U$24,$U$24=$U$26,$U$26=$U$30,$U$30=$U$22),40,""))))</f>
        <v/>
      </c>
      <c r="AD16" s="324" t="str">
        <f>IF(AC16="","",IF(AND($Q$63=1,$U$25=$U$24,$U$24=$U$26,$U$26=$U$30,$U$30=$U$22,$U$38=$U$22),120,IF(AND($Q$63=2,$U$25=$U$24,$U$24=$U$26,$U$26=$U$30,$U$30=$U$22,$U$38=$U$22),60,IF(AND($Q$63=3,$U$25=$U$24,$U$24=$U$26,$U$26=$U$30,$U$30=$U$22,$U$38=$U$22),40,""))))</f>
        <v/>
      </c>
      <c r="AE16" s="325">
        <f t="shared" si="1"/>
        <v>0</v>
      </c>
      <c r="AF16" s="262"/>
      <c r="AG16" s="313"/>
      <c r="AH16" s="313"/>
      <c r="AI16" s="313"/>
      <c r="AJ16" s="313"/>
    </row>
    <row r="17" spans="1:36" s="309" customFormat="1" ht="9.6" customHeight="1" x14ac:dyDescent="0.2">
      <c r="A17" s="314">
        <v>6</v>
      </c>
      <c r="B17" s="326" t="str">
        <f>IF($D17="","",VLOOKUP($D17,'[1]m glavni turnir žrebna lista'!$A$7:$R$38,17))</f>
        <v/>
      </c>
      <c r="C17" s="326" t="str">
        <f>IF($D17="","",VLOOKUP($D17,'[1]m glavni turnir žrebna lista'!$A$7:$R$38,2))</f>
        <v/>
      </c>
      <c r="D17" s="300"/>
      <c r="E17" s="327" t="str">
        <f>UPPER(IF($D17="","",VLOOKUP($D17,'[1]m glavni turnir žrebna lista'!$A$7:$R$38,3)))</f>
        <v/>
      </c>
      <c r="F17" s="327" t="str">
        <f>PROPER(IF($D17="","",VLOOKUP($D17,'[1]m glavni turnir žrebna lista'!$A$7:$R$38,4)))</f>
        <v/>
      </c>
      <c r="G17" s="327"/>
      <c r="H17" s="327" t="str">
        <f>IF($D17="","",VLOOKUP($D17,'[1]m glavni turnir žrebna lista'!$A$7:$R$38,5))</f>
        <v/>
      </c>
      <c r="I17" s="328" t="str">
        <f>IF($D17="","",VLOOKUP($D17,'[1]m glavni turnir žrebna lista'!$A$7:$R$38,14))</f>
        <v/>
      </c>
      <c r="J17" s="329"/>
      <c r="K17" s="330"/>
      <c r="L17" s="302"/>
      <c r="M17" s="339"/>
      <c r="N17" s="304"/>
      <c r="O17" s="343"/>
      <c r="P17" s="304"/>
      <c r="Q17" s="305"/>
      <c r="R17" s="308"/>
      <c r="U17" s="256" t="str">
        <f>IF($D17="","",VLOOKUP($D17,'[1]m glavni turnir žrebna lista'!$A$7:$R$38,2))</f>
        <v/>
      </c>
      <c r="V17" s="283">
        <v>11</v>
      </c>
      <c r="W17" s="283" t="str">
        <f>UPPER(IF($D27="","",VLOOKUP($D27,'[1]m glavni turnir žrebna lista'!$A$7:$R$38,3)))</f>
        <v/>
      </c>
      <c r="X17" s="283" t="str">
        <f>PROPER(IF($D27="","",VLOOKUP($D27,'[1]m glavni turnir žrebna lista'!$A$7:$R$38,4)))</f>
        <v/>
      </c>
      <c r="Y17" s="284" t="str">
        <f t="shared" si="0"/>
        <v/>
      </c>
      <c r="Z17" s="284" t="str">
        <f>IF(Y17="","",IF(AND($Q$63=1,U28=U27),30,IF(AND($Q$63=2,U28=U27),15,IF(AND($Q$63=3,U28=U27),10,""))))</f>
        <v/>
      </c>
      <c r="AA17" s="284" t="str">
        <f>IF(Z17="","",IF(AND($Q$63=1,U27=U26,U26=U28),60,IF(AND($Q$63=2,U27=U26,U26=U28),30,IF(AND($Q$63=3,U27=U26,U26=U28),20,""))))</f>
        <v/>
      </c>
      <c r="AB17" s="284" t="str">
        <f>IF(AA17="","",IF(AND($Q$63=1,U28=U27,U26=U27,U28=U30),120,IF(AND($Q$63=2,U28=U27,U26=U27,U28=U30),60,IF(AND($Q$63=3,U28=U26,U26=U27,U28=U30),40,""))))</f>
        <v/>
      </c>
      <c r="AC17" s="284" t="str">
        <f>IF(AB17="","",IF(AND($Q$63=1,$U$27=$U$28,$U$28=$U$26,$U$26=$U$30,$U$30=$U$22),120,IF(AND($Q$63=2,$U$27=$U$28,$U$28=$U$26,$U$26=$U$30,$U$30=$U$22),60,IF(AND($Q$63=3,$U$27=$U$28,$U$28=$U$26,$U$26=$U$30,$U$30=$U$22),40,""))))</f>
        <v/>
      </c>
      <c r="AD17" s="284" t="str">
        <f>IF(AC17="","",IF(AND($Q$63=1,$U$27=$U$28,$U$28=$U$26,$U$26=$U$30,$U$30=$U$22,$U$38=$U$22),120,IF(AND($Q$63=2,$U$27=$U$28,$U$28=$U$26,$U$26=$U$30,$U$30=$U$22,$U$38=$U$22),60,IF(AND($Q$63=3,$U$27=$U$28,$U$28=$U$26,$U$26=$U$30,$U$30=$U$22,$U$38=$U$22),40,""))))</f>
        <v/>
      </c>
      <c r="AE17" s="312">
        <f t="shared" si="1"/>
        <v>0</v>
      </c>
      <c r="AF17" s="262"/>
      <c r="AG17" s="313"/>
      <c r="AH17" s="313"/>
      <c r="AI17" s="313"/>
      <c r="AJ17" s="313"/>
    </row>
    <row r="18" spans="1:36" s="309" customFormat="1" ht="9.6" customHeight="1" x14ac:dyDescent="0.2">
      <c r="A18" s="314"/>
      <c r="B18" s="315"/>
      <c r="C18" s="315"/>
      <c r="D18" s="331"/>
      <c r="E18" s="316"/>
      <c r="F18" s="316"/>
      <c r="G18" s="317"/>
      <c r="H18" s="302"/>
      <c r="I18" s="332"/>
      <c r="J18" s="318" t="s">
        <v>28</v>
      </c>
      <c r="K18" s="333"/>
      <c r="L18" s="320" t="str">
        <f>UPPER(IF(OR(K18="a",K18="as"),J16,IF(OR(K18="b",K18="bs"),J20,)))</f>
        <v/>
      </c>
      <c r="M18" s="345">
        <f>IF(OR(K18="a",K18="as"),K16,IF(OR(K18="b",K18="bs"),K20,))</f>
        <v>0</v>
      </c>
      <c r="N18" s="304"/>
      <c r="O18" s="343"/>
      <c r="P18" s="304"/>
      <c r="Q18" s="305"/>
      <c r="R18" s="308"/>
      <c r="U18" s="256" t="str">
        <f>IF(OR(K18="a",K18="as"),U16,IF(OR(K18="b",K18="bs"),U20,""))</f>
        <v/>
      </c>
      <c r="V18" s="283">
        <v>12</v>
      </c>
      <c r="W18" s="337" t="str">
        <f>UPPER(IF($D29="","",VLOOKUP($D29,'[1]m glavni turnir žrebna lista'!$A$7:$R$38,3)))</f>
        <v/>
      </c>
      <c r="X18" s="337" t="str">
        <f>PROPER(IF($D29="","",VLOOKUP($D29,'[1]m glavni turnir žrebna lista'!$A$7:$R$38,4)))</f>
        <v/>
      </c>
      <c r="Y18" s="324" t="str">
        <f t="shared" si="0"/>
        <v/>
      </c>
      <c r="Z18" s="324" t="str">
        <f>IF(Y18="","",IF(AND($Q$63=1,U29=U28),30,IF(AND($Q$63=2,U29=U28),15,IF(AND($Q$63=3,U29=U28),10,""))))</f>
        <v/>
      </c>
      <c r="AA18" s="324" t="str">
        <f>IF(Z18="","",IF(AND($Q$63=1,U28=U26,U28=U29),60,IF(AND($Q$63=2,U28=U26,U26=U29),30,IF(AND($Q$63=3,U28=U26,U26=U29),20,""))))</f>
        <v/>
      </c>
      <c r="AB18" s="324" t="str">
        <f>IF(AA18="","",IF(AND($Q$63=1,U29=U28,U26=U28,U29=U30),120,IF(AND($Q$63=2,U29=U28,U26=U28,U29=U30),60,IF(AND($Q$63=3,U29=U26,U26=U28,U29=U30),40,""))))</f>
        <v/>
      </c>
      <c r="AC18" s="324" t="str">
        <f>IF(AB18="","",IF(AND($Q$63=1,$U$29=$U$28,$U$28=$U$26,$U$26=$U$30,$U$30=$U$22),120,IF(AND($Q$63=2,$U$29=$U$28,$U$28=$U$26,$U$26=$U$30,$U$30=$U$22),60,IF(AND($Q$63=3,$U$29=$U$28,$U$28=$U$26,$U$26=$U$30,$U$30=$U$22),40,""))))</f>
        <v/>
      </c>
      <c r="AD18" s="324" t="str">
        <f>IF(AC18="","",IF(AND($Q$63=1,$U$29=$U$28,$U$28=$U$26,$U$26=$U$30,$U$30=$U$22,$U$38=$U$22),120,IF(AND($Q$63=2,$U$29=$U$28,$U$28=$U$26,$U$26=$U$30,$U$30=$U$22,$U$38=$U$22),60,IF(AND($Q$63=3,$U$29=$U$28,$U$28=$U$26,$U$26=$U$30,$U$30=$U$22,$U$38=$U$22),40,""))))</f>
        <v/>
      </c>
      <c r="AE18" s="325">
        <f t="shared" si="1"/>
        <v>0</v>
      </c>
      <c r="AF18" s="262"/>
      <c r="AG18" s="313"/>
      <c r="AH18" s="313"/>
      <c r="AI18" s="313"/>
      <c r="AJ18" s="313"/>
    </row>
    <row r="19" spans="1:36" s="309" customFormat="1" ht="9.6" customHeight="1" x14ac:dyDescent="0.2">
      <c r="A19" s="314">
        <v>7</v>
      </c>
      <c r="B19" s="326" t="str">
        <f>IF($D19="","",VLOOKUP($D19,'[1]m glavni turnir žrebna lista'!$A$7:$R$38,17))</f>
        <v/>
      </c>
      <c r="C19" s="326" t="str">
        <f>IF($D19="","",VLOOKUP($D19,'[1]m glavni turnir žrebna lista'!$A$7:$R$38,2))</f>
        <v/>
      </c>
      <c r="D19" s="300"/>
      <c r="E19" s="327" t="str">
        <f>UPPER(IF($D19="","",VLOOKUP($D19,'[1]m glavni turnir žrebna lista'!$A$7:$R$38,3)))</f>
        <v/>
      </c>
      <c r="F19" s="327" t="str">
        <f>PROPER(IF($D19="","",VLOOKUP($D19,'[1]m glavni turnir žrebna lista'!$A$7:$R$38,4)))</f>
        <v/>
      </c>
      <c r="G19" s="327"/>
      <c r="H19" s="327" t="str">
        <f>IF($D19="","",VLOOKUP($D19,'[1]m glavni turnir žrebna lista'!$A$7:$R$38,5))</f>
        <v/>
      </c>
      <c r="I19" s="301" t="str">
        <f>IF($D19="","",VLOOKUP($D19,'[1]m glavni turnir žrebna lista'!$A$7:$R$38,14))</f>
        <v/>
      </c>
      <c r="J19" s="302"/>
      <c r="K19" s="338"/>
      <c r="L19" s="329"/>
      <c r="M19" s="336"/>
      <c r="N19" s="304"/>
      <c r="O19" s="343"/>
      <c r="P19" s="304"/>
      <c r="Q19" s="305"/>
      <c r="R19" s="308"/>
      <c r="U19" s="256" t="str">
        <f>IF($D19="","",VLOOKUP($D19,'[1]m glavni turnir žrebna lista'!$A$7:$R$38,2))</f>
        <v/>
      </c>
      <c r="V19" s="283">
        <v>13</v>
      </c>
      <c r="W19" s="283" t="str">
        <f>UPPER(IF($D31="","",VLOOKUP($D31,'[1]m glavni turnir žrebna lista'!$A$7:$R$38,3)))</f>
        <v/>
      </c>
      <c r="X19" s="283" t="str">
        <f>PROPER(IF($D31="","",VLOOKUP($D31,'[1]m glavni turnir žrebna lista'!$A$7:$R$38,4)))</f>
        <v/>
      </c>
      <c r="Y19" s="284" t="str">
        <f t="shared" si="0"/>
        <v/>
      </c>
      <c r="Z19" s="284" t="str">
        <f>IF(Y19="","",IF(AND($Q$63=1,U32=U31),30,IF(AND($Q$63=2,U32=U31),15,IF(AND($Q$63=3,U32=U31),10,""))))</f>
        <v/>
      </c>
      <c r="AA19" s="284" t="str">
        <f>IF(Z19="","",IF(AND($Q$63=1,U34=U32,U32=U31),60,IF(AND($Q$63=2,U34=U32,U32=U31),30,IF(AND($Q$63=3,U34=U32,U32=U31),20,""))))</f>
        <v/>
      </c>
      <c r="AB19" s="284" t="str">
        <f>IF(AA19="","",IF(AND($Q$63=1,U31=U32,U32=U34,U30=U34),120,IF(AND($Q$63=2,U31=U32,U32=U34,U30=U34),60,IF(AND($Q$63=3,U31=U32,U32=U34,U30=U34),40,""))))</f>
        <v/>
      </c>
      <c r="AC19" s="284" t="str">
        <f>IF(AB19="","",IF(AND($Q$63=1,$U$31=$U$32,$U$32=$U$34,$U$34=$U$30,$U$30=$U$22),120,IF(AND($Q$63=2,$U$31=$U$32,$U$32=$U$34,$U$34=$U$30,$U$30=$U$22),60,IF(AND($Q$63=3,$U$31=$U$32,$U$32=$U$34,$U$34=$U$30,$U$30=$U$22),40,""))))</f>
        <v/>
      </c>
      <c r="AD19" s="284" t="str">
        <f>IF(AC19="","",IF(AND($Q$63=1,$U$31=$U$32,$U$32=$U$34,$U$34=$U$30,$U$30=$U$22,$U$38=$U$22),120,IF(AND($Q$63=2,$U$31=$U$32,$U$32=$U$34,$U$34=$U$30,$U$30=$U$22,$U$38=$U$22),60,IF(AND($Q$63=3,$U$31=$U$32,$U$32=$U$34,$U$34=$U$30,$U$30=$U$22,$U$38=$U$22),40,""))))</f>
        <v/>
      </c>
      <c r="AE19" s="312">
        <f t="shared" si="1"/>
        <v>0</v>
      </c>
      <c r="AF19" s="262"/>
      <c r="AG19" s="313"/>
      <c r="AH19" s="313"/>
      <c r="AI19" s="313"/>
      <c r="AJ19" s="313"/>
    </row>
    <row r="20" spans="1:36" s="309" customFormat="1" ht="9.6" customHeight="1" x14ac:dyDescent="0.2">
      <c r="A20" s="314"/>
      <c r="B20" s="315"/>
      <c r="C20" s="315"/>
      <c r="D20" s="315"/>
      <c r="E20" s="316"/>
      <c r="F20" s="316"/>
      <c r="G20" s="317"/>
      <c r="H20" s="318" t="s">
        <v>28</v>
      </c>
      <c r="I20" s="319"/>
      <c r="J20" s="320"/>
      <c r="K20" s="346">
        <f>IF(OR(I20="a",I20="as"),I19,IF(OR(I20="b",I20="bs"),I21,))</f>
        <v>0</v>
      </c>
      <c r="L20" s="302"/>
      <c r="M20" s="336"/>
      <c r="N20" s="304"/>
      <c r="O20" s="343"/>
      <c r="P20" s="304"/>
      <c r="Q20" s="305"/>
      <c r="R20" s="308"/>
      <c r="U20" s="256" t="str">
        <f>IF(OR(I20="a",I20="as"),C19,IF(OR(I20="b",I20="bs"),C21,""))</f>
        <v/>
      </c>
      <c r="V20" s="283">
        <v>14</v>
      </c>
      <c r="W20" s="337" t="str">
        <f>UPPER(IF($D33="","",VLOOKUP($D33,'[1]m glavni turnir žrebna lista'!$A$7:$R$38,3)))</f>
        <v/>
      </c>
      <c r="X20" s="337" t="str">
        <f>PROPER(IF($D33="","",VLOOKUP($D33,'[1]m glavni turnir žrebna lista'!$A$7:$R$38,4)))</f>
        <v/>
      </c>
      <c r="Y20" s="324" t="str">
        <f t="shared" si="0"/>
        <v/>
      </c>
      <c r="Z20" s="324" t="str">
        <f>IF(Y20="","",IF(AND($Q$63=1,U33=U32),30,IF(AND($Q$63=2,U33=U32),15,IF(AND($Q$63=3,U33=U32),10,""))))</f>
        <v/>
      </c>
      <c r="AA20" s="324" t="str">
        <f>IF(Z20="","",IF(AND($Q$63=1,U34=U33,U33=U32),60,IF(AND($Q$63=2,U34=U33,U33=U32),30,IF(AND($Q$63=3,U34=U33,U33=U32),20,""))))</f>
        <v/>
      </c>
      <c r="AB20" s="324" t="str">
        <f>IF(AA20="","",IF(AND($Q$63=1,U32=U33,U33=U30,U30=U34),120,IF(AND($Q$63=2,U32=U33,U33=U30,U30=U34),60,IF(AND($Q$63=3,U32=U33,U33=U30,U30=U34),40,""))))</f>
        <v/>
      </c>
      <c r="AC20" s="324" t="str">
        <f>IF(AB20="","",IF(AND($Q$63=1,$U$33=$U$32,$U$32=$U$34,$U$34=$U$30,$U$30=$U$22),120,IF(AND($Q$63=2,$U$33=$U$32,$U$32=$U$34,$U$34=$U$30,$U$30=$U$22),60,IF(AND($Q$63=3,$U$33=$U$32,$U$32=$U$34,$U$34=$U$30,$U$30=$U$22),40,""))))</f>
        <v/>
      </c>
      <c r="AD20" s="324" t="str">
        <f>IF(AC20="","",IF(AND($Q$63=1,$U$33=$U$32,$U$32=$U$34,$U$34=$U$30,$U$30=$U$22,$U$38=$U$22),120,IF(AND($Q$63=2,$U$33=$U$32,$U$32=$U$34,$U$34=$U$30,$U$30=$U$22,$U$38=$U$22),60,IF(AND($Q$63=3,$U$33=$U$32,$U$32=$U$34,$U$34=$U$30,$U$30=$U$22,$U$38=$U$22),40,""))))</f>
        <v/>
      </c>
      <c r="AE20" s="325">
        <f t="shared" si="1"/>
        <v>0</v>
      </c>
      <c r="AF20" s="262"/>
      <c r="AG20" s="313"/>
      <c r="AH20" s="313"/>
      <c r="AI20" s="313"/>
      <c r="AJ20" s="313"/>
    </row>
    <row r="21" spans="1:36" s="309" customFormat="1" ht="9.6" customHeight="1" x14ac:dyDescent="0.2">
      <c r="A21" s="298">
        <v>8</v>
      </c>
      <c r="B21" s="299" t="str">
        <f>IF($D21="","",VLOOKUP($D21,'[1]m glavni turnir žrebna lista'!$A$7:$R$38,17))</f>
        <v/>
      </c>
      <c r="C21" s="299" t="str">
        <f>IF($D21="","",VLOOKUP($D21,'[1]m glavni turnir žrebna lista'!$A$7:$R$38,2))</f>
        <v/>
      </c>
      <c r="D21" s="300"/>
      <c r="E21" s="299" t="str">
        <f>UPPER(IF($D21="","",VLOOKUP($D21,'[1]m glavni turnir žrebna lista'!$A$7:$R$38,3)))</f>
        <v/>
      </c>
      <c r="F21" s="299" t="str">
        <f>PROPER(IF($D21="","",VLOOKUP($D21,'[1]m glavni turnir žrebna lista'!$A$7:$R$38,4)))</f>
        <v/>
      </c>
      <c r="G21" s="299"/>
      <c r="H21" s="299" t="str">
        <f>IF($D21="","",VLOOKUP($D21,'[1]m glavni turnir žrebna lista'!$A$7:$R$38,5))</f>
        <v/>
      </c>
      <c r="I21" s="328" t="str">
        <f>IF($D21="","",VLOOKUP($D21,'[1]m glavni turnir žrebna lista'!$A$7:$R$38,14))</f>
        <v/>
      </c>
      <c r="J21" s="329"/>
      <c r="K21" s="303"/>
      <c r="L21" s="302"/>
      <c r="M21" s="336"/>
      <c r="N21" s="304"/>
      <c r="O21" s="343"/>
      <c r="P21" s="304"/>
      <c r="Q21" s="305"/>
      <c r="R21" s="308"/>
      <c r="U21" s="256" t="str">
        <f>IF($D21="","",VLOOKUP($D21,'[1]m glavni turnir žrebna lista'!$A$7:$R$38,2))</f>
        <v/>
      </c>
      <c r="V21" s="283">
        <v>15</v>
      </c>
      <c r="W21" s="283" t="str">
        <f>UPPER(IF($D35="","",VLOOKUP($D35,'[1]m glavni turnir žrebna lista'!$A$7:$R$38,3)))</f>
        <v/>
      </c>
      <c r="X21" s="283" t="str">
        <f>PROPER(IF($D35="","",VLOOKUP($D35,'[1]m glavni turnir žrebna lista'!$A$7:$R$38,4)))</f>
        <v/>
      </c>
      <c r="Y21" s="284" t="str">
        <f t="shared" si="0"/>
        <v/>
      </c>
      <c r="Z21" s="284" t="str">
        <f>IF(Y21="","",IF(AND($Q$63=1,U36=U35),30,IF(AND($Q$63=2,U36=U35),15,IF(AND($Q$63=3,U36=U35),10,""))))</f>
        <v/>
      </c>
      <c r="AA21" s="284" t="str">
        <f>IF(Z21="","",IF(AND($Q$63=1,U35=U34,U34=U36),60,IF(AND($Q$63=2,U35=U34,U34=U36),30,IF(AND($Q$63=3,U35=U34,U34=U36),20,""))))</f>
        <v/>
      </c>
      <c r="AB21" s="284" t="str">
        <f>IF(AA21="","",IF(AND($Q$63=1,U30=U34,U34=U35,U35=U36),120,IF(AND($Q$63=2,U30=U34,U34=U35,U35=U36),60,IF(AND($Q$63=3,U30=U34,U34=U35,U35=U36),40,""))))</f>
        <v/>
      </c>
      <c r="AC21" s="284" t="str">
        <f>IF(AB21="","",IF(AND($Q$63=1,$U$35=$U$36,$U$36=$U$34,$U$34=$U$30,$U$30=$U$22),120,IF(AND($Q$63=2,$U$35=$U$36,$U$36=$U$34,$U$34=$U$30,$U$30=$U$22),60,IF(AND($Q$63=3,$U$35=$U$36,$U$36=$U$34,$U$34=$U$30,$U$30=$U$22),40,""))))</f>
        <v/>
      </c>
      <c r="AD21" s="284" t="str">
        <f>IF(AC21="","",IF(AND($Q$63=1,$U$35=$U$36,$U$36=$U$34,$U$34=$U$30,$U$30=$U$22,$U$38=$U$22),120,IF(AND($Q$63=2,$U$35=$U$36,$U$36=$U$34,$U$34=$U$30,$U$30=$U$22,$U$38=$U$22),60,IF(AND($Q$63=3,$U$35=$U$36,$U$36=$U$34,$U$34=$U$30,$U$30=$U$22,$U$38=$U$22),40,""))))</f>
        <v/>
      </c>
      <c r="AE21" s="312">
        <f t="shared" si="1"/>
        <v>0</v>
      </c>
      <c r="AF21" s="262"/>
      <c r="AG21" s="313"/>
      <c r="AH21" s="313"/>
      <c r="AI21" s="313"/>
      <c r="AJ21" s="313"/>
    </row>
    <row r="22" spans="1:36" s="309" customFormat="1" ht="9.6" customHeight="1" x14ac:dyDescent="0.2">
      <c r="A22" s="314"/>
      <c r="B22" s="315"/>
      <c r="C22" s="315"/>
      <c r="D22" s="315"/>
      <c r="E22" s="342"/>
      <c r="F22" s="342"/>
      <c r="G22" s="347"/>
      <c r="H22" s="342"/>
      <c r="I22" s="332"/>
      <c r="J22" s="302"/>
      <c r="K22" s="303"/>
      <c r="L22" s="302"/>
      <c r="M22" s="336"/>
      <c r="N22" s="318" t="s">
        <v>28</v>
      </c>
      <c r="O22" s="333" t="s">
        <v>246</v>
      </c>
      <c r="P22" s="320" t="s">
        <v>99</v>
      </c>
      <c r="Q22" s="348">
        <f>IF(OR(O22="a",O22="as"),O14,IF(OR(O22="b",O22="bs"),O30,))</f>
        <v>0</v>
      </c>
      <c r="R22" s="308"/>
      <c r="U22" s="256" t="str">
        <f>IF(OR(O22="a",O22="as"),$U$14,IF(OR(O22="b",O22="bs"),U30,""))</f>
        <v/>
      </c>
      <c r="V22" s="283">
        <v>16</v>
      </c>
      <c r="W22" s="337" t="str">
        <f>UPPER(IF($D37="","",VLOOKUP($D37,'[1]m glavni turnir žrebna lista'!$A$7:$R$38,3)))</f>
        <v/>
      </c>
      <c r="X22" s="337" t="str">
        <f>PROPER(IF($D37="","",VLOOKUP($D37,'[1]m glavni turnir žrebna lista'!$A$7:$R$38,4)))</f>
        <v/>
      </c>
      <c r="Y22" s="324" t="str">
        <f t="shared" si="0"/>
        <v/>
      </c>
      <c r="Z22" s="324" t="str">
        <f>IF(Y22="","",IF(AND($Q$63=1,U37=U36),30,IF(AND($Q$63=2,U37=U36),15,IF(AND($Q$63=3,U37=U36),10,""))))</f>
        <v/>
      </c>
      <c r="AA22" s="324" t="str">
        <f>IF(Z22="","",IF(AND($Q$63=1,U36=U34,U34=U37),60,IF(AND($Q$63=2,U36=U34,U34=U37),30,IF(AND($Q$63=3,U36=U34,U34=U37),20,""))))</f>
        <v/>
      </c>
      <c r="AB22" s="324" t="str">
        <f>IF(AA22="","",IF(AND($Q$63=1,U30=U34,U34=U36,U36=U37),120,IF(AND($Q$63=2,U30=U34,U34=U36,U36=U37),60,IF(AND($Q$63=3,U30=U34,U34=U36,U36=U37),40,""))))</f>
        <v/>
      </c>
      <c r="AC22" s="324" t="str">
        <f>IF(AB22="","",IF(AND($Q$63=1,$U$37=$U$36,$U$36=$U$34,$U$34=$U$30,$U$30=$U$22),120,IF(AND($Q$63=2,$U$37=$U$36,$U$36=$U$34,$U$34=$U$30,$U$30=$U$22),60,IF(AND($Q$63=3,$U$37=$U$36,$U$36=$U$34,$U$34=$U$30,$U$30=$U$22),40,""))))</f>
        <v/>
      </c>
      <c r="AD22" s="324" t="str">
        <f>IF(AC22="","",IF(AND($Q$63=1,$U$37=$U$36,$U$36=$U$34,$U$34=$U$30,$U$30=$U$22,$U$38=$U$22),120,IF(AND($Q$63=2,$U$37=$U$36,$U$36=$U$34,$U$34=$U$30,$U$30=$U$22,$U$38=$U$22),60,IF(AND($Q$63=3,$U$37=$U$36,$U$36=$U$34,$U$34=$U$30,$U$30=$U$22,$U$38=$U$22),40,""))))</f>
        <v/>
      </c>
      <c r="AE22" s="325">
        <f t="shared" si="1"/>
        <v>0</v>
      </c>
      <c r="AF22" s="262"/>
      <c r="AG22" s="313"/>
      <c r="AH22" s="313"/>
      <c r="AI22" s="313"/>
      <c r="AJ22" s="313"/>
    </row>
    <row r="23" spans="1:36" s="309" customFormat="1" ht="9.6" customHeight="1" x14ac:dyDescent="0.2">
      <c r="A23" s="298">
        <v>9</v>
      </c>
      <c r="B23" s="299" t="str">
        <f>IF($D23="","",VLOOKUP($D23,'[1]m glavni turnir žrebna lista'!$A$7:$R$38,17))</f>
        <v/>
      </c>
      <c r="C23" s="299" t="str">
        <f>IF($D23="","",VLOOKUP($D23,'[1]m glavni turnir žrebna lista'!$A$7:$R$38,2))</f>
        <v/>
      </c>
      <c r="D23" s="300"/>
      <c r="E23" s="299" t="s">
        <v>145</v>
      </c>
      <c r="F23" s="299" t="s">
        <v>228</v>
      </c>
      <c r="G23" s="299"/>
      <c r="H23" s="299" t="str">
        <f>IF($D23="","",VLOOKUP($D23,'[1]m glavni turnir žrebna lista'!$A$7:$R$38,5))</f>
        <v/>
      </c>
      <c r="I23" s="301" t="str">
        <f>IF($D23="","",VLOOKUP($D23,'[1]m glavni turnir žrebna lista'!$A$7:$R$38,14))</f>
        <v/>
      </c>
      <c r="J23" s="302"/>
      <c r="K23" s="303"/>
      <c r="L23" s="302"/>
      <c r="M23" s="336"/>
      <c r="N23" s="304"/>
      <c r="O23" s="343"/>
      <c r="P23" s="329" t="s">
        <v>262</v>
      </c>
      <c r="Q23" s="343"/>
      <c r="R23" s="308"/>
      <c r="U23" s="256" t="str">
        <f>IF($D23="","",VLOOKUP($D23,'[1]m glavni turnir žrebna lista'!$A$7:$R$38,2))</f>
        <v/>
      </c>
      <c r="V23" s="283">
        <v>17</v>
      </c>
      <c r="W23" s="283" t="str">
        <f>UPPER(IF($D39="","",VLOOKUP($D39,'[1]m glavni turnir žrebna lista'!$A$7:$R$38,3)))</f>
        <v/>
      </c>
      <c r="X23" s="283" t="str">
        <f>PROPER(IF($D39="","",VLOOKUP($D39,'[1]m glavni turnir žrebna lista'!$A$7:$R$38,4)))</f>
        <v/>
      </c>
      <c r="Y23" s="284" t="str">
        <f t="shared" si="0"/>
        <v/>
      </c>
      <c r="Z23" s="284" t="str">
        <f>IF(Y23="","",IF(AND($Q$63=1,U40=U39),30,IF(AND($Q$63=2,U40=U39),15,IF(AND($Q$63=3,U40=U39),10,""))))</f>
        <v/>
      </c>
      <c r="AA23" s="284" t="str">
        <f>IF(Z23="","",IF(AND($Q$63=1,U39=U40,U40=U42),60,IF(AND($Q$63=2,U39=U40,U40=U42),30,IF(AND($Q$63=3,U39=U40,U40=U42),20,""))))</f>
        <v/>
      </c>
      <c r="AB23" s="284" t="str">
        <f>IF(AA23="","",IF(AND($Q$63=1,U46=U42,U42=U40,U40=U39),120,IF(AND($Q$63=2,U46=U42,U42=U40,U40=U39),60,IF(AND($Q$63=3,U46=U42,U42=U40,U40=U39),40,""))))</f>
        <v/>
      </c>
      <c r="AC23" s="284" t="str">
        <f>IF(AB23="","",IF(AND($Q$63=1,$U$39=$U$40,$U$40=$U$42,$U$42=$U$46,$U$46=$U$54),120,IF(AND($Q$63=2,$U$39=$U$40,$U$40=$U$42,$U$42=$U$46,$U$46=$U$54),60,IF(AND($Q$63=3,$U$39=$U$40,$U$40=$U$42,$U$42=$U$46,$U$46=$U$54),40,""))))</f>
        <v/>
      </c>
      <c r="AD23" s="284" t="str">
        <f>IF(AC23="","",IF(AND($Q$63=1,$U$39=$U$40,$U$40=$U$42,$U$42=$U$46,$U$46=$U$54,$U$38=$U$54),120,IF(AND($Q$63=2,$U$39=$U$40,$U$40=$U$42,$U$42=$U$46,$U$46=$U$54,$U$38=$U$54),60,IF(AND($Q$63=3,$U$39=$U$40,$U$40=$U$42,$U$42=$U$46,$U$46=$U$54,$U$38=$U$54),40,""))))</f>
        <v/>
      </c>
      <c r="AE23" s="312">
        <f t="shared" si="1"/>
        <v>0</v>
      </c>
      <c r="AF23" s="262"/>
      <c r="AG23" s="313"/>
      <c r="AH23" s="313"/>
      <c r="AI23" s="313"/>
      <c r="AJ23" s="313"/>
    </row>
    <row r="24" spans="1:36" s="309" customFormat="1" ht="9.6" customHeight="1" x14ac:dyDescent="0.2">
      <c r="A24" s="314"/>
      <c r="B24" s="315"/>
      <c r="C24" s="315"/>
      <c r="D24" s="315"/>
      <c r="E24" s="316"/>
      <c r="F24" s="316"/>
      <c r="G24" s="317"/>
      <c r="H24" s="318" t="s">
        <v>28</v>
      </c>
      <c r="I24" s="319"/>
      <c r="J24" s="320" t="str">
        <f>UPPER(IF(OR(I24="a",I24="as"),E23,IF(OR(I24="b",I24="bs"),E25,)))</f>
        <v/>
      </c>
      <c r="K24" s="321">
        <f>IF(OR(I24="a",I24="as"),I23,IF(OR(I24="b",I24="bs"),I25,))</f>
        <v>0</v>
      </c>
      <c r="L24" s="302"/>
      <c r="M24" s="336"/>
      <c r="N24" s="304"/>
      <c r="O24" s="343"/>
      <c r="P24" s="304"/>
      <c r="Q24" s="343"/>
      <c r="R24" s="308"/>
      <c r="U24" s="256" t="str">
        <f>IF(OR(I24="a",I24="as"),C23,IF(OR(I24="b",I24="bs"),C25,""))</f>
        <v/>
      </c>
      <c r="V24" s="283">
        <v>18</v>
      </c>
      <c r="W24" s="337" t="str">
        <f>UPPER(IF($D41="","",VLOOKUP($D41,'[1]m glavni turnir žrebna lista'!$A$7:$R$38,3)))</f>
        <v/>
      </c>
      <c r="X24" s="337" t="str">
        <f>PROPER(IF($D41="","",VLOOKUP($D41,'[1]m glavni turnir žrebna lista'!$A$7:$R$38,4)))</f>
        <v/>
      </c>
      <c r="Y24" s="324" t="str">
        <f t="shared" si="0"/>
        <v/>
      </c>
      <c r="Z24" s="324" t="str">
        <f>IF(Y24="","",IF(AND($Q$63=1,U41=U40),30,IF(AND($Q$63=2,U41=U40),15,IF(AND($Q$63=3,U41=U40),10,""))))</f>
        <v/>
      </c>
      <c r="AA24" s="324" t="str">
        <f>IF(Z24="","",IF(AND($Q$63=1,U40=U41,U41=U42),60,IF(AND($Q$63=2,U40=U41,U41=U42),30,IF(AND($Q$63=3,U40=U41,U41=U42),20,""))))</f>
        <v/>
      </c>
      <c r="AB24" s="324" t="str">
        <f>IF(AA24="","",IF(AND($Q$63=1,U46=U42,U42=U40,U40=U41),120,IF(AND($Q$63=2,U46=U42,U42=U40,U40=U41),60,IF(AND($Q$63=3,U46=U42,U42=U40,U41=U40),40,""))))</f>
        <v/>
      </c>
      <c r="AC24" s="324" t="str">
        <f>IF(AB24="","",IF(AND($Q$63=1,$U$41=$U$40,$U$40=$U$42,$U$42=$U$46,$U$46=$U$54),120,IF(AND($Q$63=2,$U$41=$U$40,$U$40=$U$42,$U$42=$U$46,$U$46=$U$54),60,IF(AND($Q$63=3,$U$41=$U$40,$U$40=$U$42,$U$42=$U$46,$U$46=$U$54),40,""))))</f>
        <v/>
      </c>
      <c r="AD24" s="324" t="str">
        <f>IF(AC24="","",IF(AND($Q$63=1,$U$41=$U$40,$U$40=$U$42,$U$42=$U$46,$U$46=$U$54,$U$38=$U$54),120,IF(AND($Q$63=2,$U$41=$U$40,$U$40=$U$42,$U$42=$U$46,$U$46=$U$54,$U$38=$U$54),60,IF(AND($Q$63=3,$U$41=$U$40,$U$40=$U$42,$U$42=$U$46,$U$46=$U$54,$U$38=$U$54),40,""))))</f>
        <v/>
      </c>
      <c r="AE24" s="325">
        <f t="shared" si="1"/>
        <v>0</v>
      </c>
      <c r="AF24" s="262"/>
      <c r="AG24" s="313"/>
      <c r="AH24" s="313"/>
      <c r="AI24" s="313"/>
      <c r="AJ24" s="313"/>
    </row>
    <row r="25" spans="1:36" s="309" customFormat="1" ht="9.6" customHeight="1" x14ac:dyDescent="0.2">
      <c r="A25" s="314">
        <v>10</v>
      </c>
      <c r="B25" s="326" t="str">
        <f>IF($D25="","",VLOOKUP($D25,'[1]m glavni turnir žrebna lista'!$A$7:$R$38,17))</f>
        <v/>
      </c>
      <c r="C25" s="326" t="str">
        <f>IF($D25="","",VLOOKUP($D25,'[1]m glavni turnir žrebna lista'!$A$7:$R$38,2))</f>
        <v/>
      </c>
      <c r="D25" s="300"/>
      <c r="E25" s="327" t="str">
        <f>UPPER(IF($D25="","",VLOOKUP($D25,'[1]m glavni turnir žrebna lista'!$A$7:$R$38,3)))</f>
        <v/>
      </c>
      <c r="F25" s="327" t="str">
        <f>PROPER(IF($D25="","",VLOOKUP($D25,'[1]m glavni turnir žrebna lista'!$A$7:$R$38,4)))</f>
        <v/>
      </c>
      <c r="G25" s="327"/>
      <c r="H25" s="327" t="str">
        <f>IF($D25="","",VLOOKUP($D25,'[1]m glavni turnir žrebna lista'!$A$7:$R$38,5))</f>
        <v/>
      </c>
      <c r="I25" s="328" t="str">
        <f>IF($D25="","",VLOOKUP($D25,'[1]m glavni turnir žrebna lista'!$A$7:$R$38,14))</f>
        <v/>
      </c>
      <c r="J25" s="329"/>
      <c r="K25" s="330"/>
      <c r="L25" s="302"/>
      <c r="M25" s="336"/>
      <c r="N25" s="304"/>
      <c r="O25" s="343"/>
      <c r="P25" s="304"/>
      <c r="Q25" s="343"/>
      <c r="R25" s="308"/>
      <c r="U25" s="256" t="str">
        <f>IF($D25="","",VLOOKUP($D25,'[1]m glavni turnir žrebna lista'!$A$7:$R$38,2))</f>
        <v/>
      </c>
      <c r="V25" s="283">
        <v>19</v>
      </c>
      <c r="W25" s="283" t="str">
        <f>UPPER(IF($D43="","",VLOOKUP($D43,'[1]m glavni turnir žrebna lista'!$A$7:$R$38,3)))</f>
        <v/>
      </c>
      <c r="X25" s="283" t="str">
        <f>PROPER(IF($D43="","",VLOOKUP($D43,'[1]m glavni turnir žrebna lista'!$A$7:$R$38,4)))</f>
        <v/>
      </c>
      <c r="Y25" s="284" t="str">
        <f t="shared" si="0"/>
        <v/>
      </c>
      <c r="Z25" s="284" t="str">
        <f>IF(Y25="","",IF(AND($Q$63=1,U44=U43),30,IF(AND($Q$63=2,U44=U43),15,IF(AND($Q$63=3,U44=U43),10,""))))</f>
        <v/>
      </c>
      <c r="AA25" s="284" t="str">
        <f>IF(Z25="","",IF(AND($Q$63=1,U44=U42,U44=U43),60,IF(AND($Q$63=2,U42=U44,U44=U43),30,IF(AND($Q$63=3,U42=U44,U44=U43),20,""))))</f>
        <v/>
      </c>
      <c r="AB25" s="284" t="str">
        <f>IF(AA25="","",IF(AND($Q$63=1,U46=U42,U42=U44,U44=U43),120,IF(AND($Q$63=2,U46=U42,U42=U44,U44=U43),60,IF(AND($Q$63=3,U46=U42,U42=U44,U44=U43),40,""))))</f>
        <v/>
      </c>
      <c r="AC25" s="284" t="str">
        <f>IF(AB25="","",IF(AND($Q$63=1,$U$43=$U$44,$U$44=$U$42,$U$42=$U$46,$U$46=$U$54),120,IF(AND($Q$63=2,$U$43=$U$44,$U$44=$U$42,$U$42=$U$46,$U$46=$U$54),60,IF(AND($Q$63=3,$U$43=$U$44,$U$44=$U$42,$U$42=$U$46,$U$46=$U$54),40,""))))</f>
        <v/>
      </c>
      <c r="AD25" s="284" t="str">
        <f>IF(AC25="","",IF(AND($Q$63=1,$U$43=$U$44,$U$44=$U$42,$U$42=$U$46,$U$46=$U$54,$U$38=$U$54),120,IF(AND($Q$63=2,$U$43=$U$44,$U$44=$U$42,$U$42=$U$46,$U$46=$U$54,$U$38=$U$54),60,IF(AND($Q$63=3,$U$43=$U$44,$U$44=$U$42,$U$42=$U$46,$U$46=$U$54,$U$38=$U$54),40,""))))</f>
        <v/>
      </c>
      <c r="AE25" s="312">
        <f t="shared" si="1"/>
        <v>0</v>
      </c>
      <c r="AF25" s="262"/>
      <c r="AG25" s="313"/>
      <c r="AH25" s="313"/>
      <c r="AI25" s="313"/>
      <c r="AJ25" s="313"/>
    </row>
    <row r="26" spans="1:36" s="309" customFormat="1" ht="9.6" customHeight="1" x14ac:dyDescent="0.2">
      <c r="A26" s="314"/>
      <c r="B26" s="315"/>
      <c r="C26" s="315"/>
      <c r="D26" s="331"/>
      <c r="E26" s="316"/>
      <c r="F26" s="316"/>
      <c r="G26" s="317"/>
      <c r="H26" s="316"/>
      <c r="I26" s="332"/>
      <c r="J26" s="318" t="s">
        <v>28</v>
      </c>
      <c r="K26" s="333"/>
      <c r="L26" s="320" t="s">
        <v>100</v>
      </c>
      <c r="M26" s="334">
        <f>IF(OR(K26="a",K26="as"),K24,IF(OR(K26="b",K26="bs"),K28,))</f>
        <v>0</v>
      </c>
      <c r="N26" s="304"/>
      <c r="O26" s="343"/>
      <c r="P26" s="304"/>
      <c r="Q26" s="343"/>
      <c r="R26" s="308"/>
      <c r="U26" s="256" t="str">
        <f>IF(OR(K26="a",K26="as"),U24,IF(OR(K26="b",K26="bs"),U28,""))</f>
        <v/>
      </c>
      <c r="V26" s="283">
        <v>20</v>
      </c>
      <c r="W26" s="337" t="str">
        <f>UPPER(IF($D45="","",VLOOKUP($D45,'[1]m glavni turnir žrebna lista'!$A$7:$R$38,3)))</f>
        <v/>
      </c>
      <c r="X26" s="337" t="str">
        <f>PROPER(IF($D45="","",VLOOKUP($D45,'[1]m glavni turnir žrebna lista'!$A$7:$R$38,4)))</f>
        <v/>
      </c>
      <c r="Y26" s="324" t="str">
        <f t="shared" si="0"/>
        <v/>
      </c>
      <c r="Z26" s="324" t="str">
        <f>IF(Y26="","",IF(AND($Q$63=1,U45=U44),30,IF(AND($Q$63=2,U45=U44),15,IF(AND($Q$63=3,U45=U44),10,""))))</f>
        <v/>
      </c>
      <c r="AA26" s="324" t="str">
        <f>IF(Z26="","",IF(AND($Q$63=1,U45=U42,U45=U44),60,IF(AND($Q$63=2,U42=U45,U45=U44),30,IF(AND($Q$63=3,U42=U45,U45=U44),20,""))))</f>
        <v/>
      </c>
      <c r="AB26" s="324" t="str">
        <f>IF(AA26="","",IF(AND($Q$63=1,U46=U42,U42=U44,U45=U44),120,IF(AND($Q$63=2,U46=U42,U42=U44,U45=U44),60,IF(AND($Q$63=3,U46=U42,U42=U44,U45=U44),40,""))))</f>
        <v/>
      </c>
      <c r="AC26" s="324" t="str">
        <f>IF(AB26="","",IF(AND($Q$63=1,$U$45=$U$44,$U$44=$U$42,$U$42=$U$46,$U$46=$U$54),120,IF(AND($Q$63=2,$U$45=$U$44,$U$44=$U$42,$U$42=$U$46,$U$46=$U$54),60,IF(AND($Q$63=3,$U$45=$U$44,$U$44=$U$42,$U$42=$U$46,$U$46=$U$54),40,""))))</f>
        <v/>
      </c>
      <c r="AD26" s="324" t="str">
        <f>IF(AC26="","",IF(AND($Q$63=1,$U$45=$U$44,$U$44=$U$42,$U$42=$U$46,$U$46=$U$54,$U$38=$U$54),120,IF(AND($Q$63=2,$U$45=$U$44,$U$44=$U$42,$U$42=$U$46,$U$46=$U$54,$U$38=$U$54),60,IF(AND($Q$63=3,$U$45=$U$44,$U$44=$U$42,$U$42=$U$46,$U$46=$U$54,$U$38=$U$54),40,""))))</f>
        <v/>
      </c>
      <c r="AE26" s="325">
        <f t="shared" si="1"/>
        <v>0</v>
      </c>
      <c r="AF26" s="262"/>
      <c r="AG26" s="313"/>
      <c r="AH26" s="313"/>
      <c r="AI26" s="313"/>
      <c r="AJ26" s="313"/>
    </row>
    <row r="27" spans="1:36" s="309" customFormat="1" ht="9.6" customHeight="1" x14ac:dyDescent="0.2">
      <c r="A27" s="314">
        <v>11</v>
      </c>
      <c r="B27" s="326" t="str">
        <f>IF($D27="","",VLOOKUP($D27,'[1]m glavni turnir žrebna lista'!$A$7:$R$38,17))</f>
        <v/>
      </c>
      <c r="C27" s="326" t="str">
        <f>IF($D27="","",VLOOKUP($D27,'[1]m glavni turnir žrebna lista'!$A$7:$R$38,2))</f>
        <v/>
      </c>
      <c r="D27" s="300"/>
      <c r="E27" s="327" t="str">
        <f>UPPER(IF($D27="","",VLOOKUP($D27,'[1]m glavni turnir žrebna lista'!$A$7:$R$38,3)))</f>
        <v/>
      </c>
      <c r="F27" s="327" t="str">
        <f>PROPER(IF($D27="","",VLOOKUP($D27,'[1]m glavni turnir žrebna lista'!$A$7:$R$38,4)))</f>
        <v/>
      </c>
      <c r="G27" s="327"/>
      <c r="H27" s="327" t="str">
        <f>IF($D27="","",VLOOKUP($D27,'[1]m glavni turnir žrebna lista'!$A$7:$R$38,5))</f>
        <v/>
      </c>
      <c r="I27" s="301" t="str">
        <f>IF($D27="","",VLOOKUP($D27,'[1]m glavni turnir žrebna lista'!$A$7:$R$38,14))</f>
        <v/>
      </c>
      <c r="J27" s="302"/>
      <c r="K27" s="338"/>
      <c r="L27" s="329"/>
      <c r="M27" s="339"/>
      <c r="N27" s="304"/>
      <c r="O27" s="343"/>
      <c r="P27" s="304"/>
      <c r="Q27" s="343"/>
      <c r="R27" s="308"/>
      <c r="U27" s="256" t="str">
        <f>IF($D27="","",VLOOKUP($D27,'[1]m glavni turnir žrebna lista'!$A$7:$R$38,2))</f>
        <v/>
      </c>
      <c r="V27" s="283">
        <v>21</v>
      </c>
      <c r="W27" s="283" t="str">
        <f>UPPER(IF($D47="","",VLOOKUP($D47,'[1]m glavni turnir žrebna lista'!$A$7:$R$38,3)))</f>
        <v/>
      </c>
      <c r="X27" s="283" t="str">
        <f>PROPER(IF($D47="","",VLOOKUP($D47,'[1]m glavni turnir žrebna lista'!$A$7:$R$38,4)))</f>
        <v/>
      </c>
      <c r="Y27" s="284" t="str">
        <f t="shared" si="0"/>
        <v/>
      </c>
      <c r="Z27" s="284" t="str">
        <f>IF(Y27="","",IF(AND($Q$63=1,U48=U47),30,IF(AND($Q$63=2,U48=U47),15,IF(AND($Q$63=3,U48=U47),10,""))))</f>
        <v/>
      </c>
      <c r="AA27" s="284" t="str">
        <f>IF(Z27="","",IF(AND($Q$63=1,U50=U48,U48=U47),60,IF(AND($Q$63=2,U50=U48,U48=U47),30,IF(AND($Q$63=3,U50=U48,U48=U47),20,""))))</f>
        <v/>
      </c>
      <c r="AB27" s="284" t="str">
        <f>IF(AA27="","",IF(AND($Q$63=1,U46=U50,U50=U48,U48=U47),120,IF(AND($Q$63=2,U46=U50,U50=U48,U48=U47),60,IF(AND($Q$63=3,U46=U50,U50=U48,U48=U47),40,""))))</f>
        <v/>
      </c>
      <c r="AC27" s="284" t="str">
        <f>IF(AB27="","",IF(AND($Q$63=1,$U$47=$U$48,$U$48=$U$50,$U$50=$U$46,$U$46=$U$54),120,IF(AND($Q$63=2,$U$47=$U$48,$U$48=$U$50,$U$50=$U$46,$U$46=$U$54),60,IF(AND($Q$63=3,$U$47=$U$48,$U$48=$U$50,$U$50=$U$46,$U$46=$U$54),40,""))))</f>
        <v/>
      </c>
      <c r="AD27" s="284" t="str">
        <f>IF(AC27="","",IF(AND($Q$63=1,$U$47=$U$48,$U$48=$U$50,$U$50=$U$46,$U$46=$U$54,$U$38=$U$54),120,IF(AND($Q$63=2,$U$47=$U$48,$U$48=$U$50,$U$50=$U$46,$U$46=$U$54,$U$38=$U$54),60,IF(AND($Q$63=3,$U$47=$U$48,$U$48=$U$50,$U$50=$U$46,$U$46=$U$54,$U$38=$U$54),40,""))))</f>
        <v/>
      </c>
      <c r="AE27" s="312">
        <f t="shared" si="1"/>
        <v>0</v>
      </c>
      <c r="AF27" s="262"/>
      <c r="AG27" s="313"/>
      <c r="AH27" s="313"/>
      <c r="AI27" s="313"/>
      <c r="AJ27" s="313"/>
    </row>
    <row r="28" spans="1:36" s="309" customFormat="1" ht="9.6" customHeight="1" x14ac:dyDescent="0.2">
      <c r="A28" s="349"/>
      <c r="B28" s="315"/>
      <c r="C28" s="315"/>
      <c r="D28" s="331"/>
      <c r="E28" s="316"/>
      <c r="F28" s="316"/>
      <c r="G28" s="317"/>
      <c r="H28" s="318" t="s">
        <v>28</v>
      </c>
      <c r="I28" s="319"/>
      <c r="J28" s="320" t="str">
        <f>UPPER(IF(OR(I28="a",I28="as"),E27,IF(OR(I28="b",I28="bs"),E29,)))</f>
        <v/>
      </c>
      <c r="K28" s="340">
        <f>IF(OR(I28="a",I28="as"),I27,IF(OR(I28="b",I28="bs"),I29,))</f>
        <v>0</v>
      </c>
      <c r="L28" s="302"/>
      <c r="M28" s="339"/>
      <c r="N28" s="304"/>
      <c r="O28" s="343"/>
      <c r="P28" s="304"/>
      <c r="Q28" s="343"/>
      <c r="R28" s="308"/>
      <c r="U28" s="256" t="str">
        <f>IF(OR(I28="a",I28="as"),C27,IF(OR(I28="b",I28="bs"),C29,""))</f>
        <v/>
      </c>
      <c r="V28" s="283">
        <v>22</v>
      </c>
      <c r="W28" s="337" t="str">
        <f>UPPER(IF($D49="","",VLOOKUP($D49,'[1]m glavni turnir žrebna lista'!$A$7:$R$38,3)))</f>
        <v/>
      </c>
      <c r="X28" s="337" t="str">
        <f>PROPER(IF($D49="","",VLOOKUP($D49,'[1]m glavni turnir žrebna lista'!$A$7:$R$38,4)))</f>
        <v/>
      </c>
      <c r="Y28" s="324" t="str">
        <f t="shared" si="0"/>
        <v/>
      </c>
      <c r="Z28" s="324" t="str">
        <f>IF(Y28="","",IF(AND($Q$63=1,U49=U48),30,IF(AND($Q$63=2,U49=U48),15,IF(AND($Q$63=3,U49=U48),10,""))))</f>
        <v/>
      </c>
      <c r="AA28" s="324" t="str">
        <f>IF(Z28="","",IF(AND($Q$63=1,U50=U49,U49=U48),60,IF(AND($Q$63=2,U50=U49,U49=U48),30,IF(AND($Q$63=3,U50=U49,U49=U48),20,""))))</f>
        <v/>
      </c>
      <c r="AB28" s="324" t="str">
        <f>IF(AA28="","",IF(AND($Q$63=1,U46=U50,U50=U48,U49=U48),120,IF(AND($Q$63=2,U46=U50,U50=U48,U48=U49),60,IF(AND($Q$63=3,U46=U50,U50=U48,U49=U48),40,""))))</f>
        <v/>
      </c>
      <c r="AC28" s="324" t="str">
        <f>IF(AB28="","",IF(AND($Q$63=1,$U$49=$U$48,$U$48=$U$50,$U$50=$U$46,$U$46=$U$54),120,IF(AND($Q$63=2,$U$49=$U$48,$U$48=$U$50,$U$50=$U$46,$U$46=$U$54),60,IF(AND($Q$63=3,$U$49=$U$48,$U$48=$U$50,$U$50=$U$46,$U$46=$U$54),40,""))))</f>
        <v/>
      </c>
      <c r="AD28" s="324" t="str">
        <f>IF(AC28="","",IF(AND($Q$63=1,$U$49=$U$48,$U$48=$U$50,$U$50=$U$46,$U$46=$U$54,$U$38=$U$54),120,IF(AND($Q$63=2,$U$49=$U$48,$U$48=$U$50,$U$50=$U$46,$U$46=$U$54,$U$38=$U$54),60,IF(AND($Q$63=3,$U$49=$U$48,$U$48=$U$50,$U$50=$U$46,$U$46=$U$54,$U$38=$U$54),40,""))))</f>
        <v/>
      </c>
      <c r="AE28" s="325">
        <f t="shared" si="1"/>
        <v>0</v>
      </c>
      <c r="AF28" s="262"/>
      <c r="AG28" s="313"/>
      <c r="AH28" s="313"/>
      <c r="AI28" s="313"/>
      <c r="AJ28" s="313"/>
    </row>
    <row r="29" spans="1:36" s="309" customFormat="1" ht="9.6" customHeight="1" x14ac:dyDescent="0.2">
      <c r="A29" s="314">
        <v>12</v>
      </c>
      <c r="B29" s="326" t="str">
        <f>IF($D29="","",VLOOKUP($D29,'[1]m glavni turnir žrebna lista'!$A$7:$R$38,17))</f>
        <v/>
      </c>
      <c r="C29" s="326" t="str">
        <f>IF($D29="","",VLOOKUP($D29,'[1]m glavni turnir žrebna lista'!$A$7:$R$38,2))</f>
        <v/>
      </c>
      <c r="D29" s="300"/>
      <c r="E29" s="327" t="str">
        <f>UPPER(IF($D29="","",VLOOKUP($D29,'[1]m glavni turnir žrebna lista'!$A$7:$R$38,3)))</f>
        <v/>
      </c>
      <c r="F29" s="327" t="str">
        <f>PROPER(IF($D29="","",VLOOKUP($D29,'[1]m glavni turnir žrebna lista'!$A$7:$R$38,4)))</f>
        <v/>
      </c>
      <c r="G29" s="327"/>
      <c r="H29" s="327" t="str">
        <f>IF($D29="","",VLOOKUP($D29,'[1]m glavni turnir žrebna lista'!$A$7:$R$38,5))</f>
        <v/>
      </c>
      <c r="I29" s="328" t="str">
        <f>IF($D29="","",VLOOKUP($D29,'[1]m glavni turnir žrebna lista'!$A$7:$R$38,14))</f>
        <v/>
      </c>
      <c r="J29" s="329"/>
      <c r="K29" s="303">
        <f>IF(OR(I29="a",I29="as"),I28,IF(OR(I29="b",I29="bs"),I30,))</f>
        <v>0</v>
      </c>
      <c r="L29" s="302"/>
      <c r="M29" s="339"/>
      <c r="N29" s="304"/>
      <c r="O29" s="343"/>
      <c r="P29" s="304"/>
      <c r="Q29" s="343"/>
      <c r="R29" s="308"/>
      <c r="U29" s="256" t="str">
        <f>IF($D29="","",VLOOKUP($D29,'[1]m glavni turnir žrebna lista'!$A$7:$R$38,2))</f>
        <v/>
      </c>
      <c r="V29" s="283">
        <v>23</v>
      </c>
      <c r="W29" s="283" t="str">
        <f>UPPER(IF($D51="","",VLOOKUP($D51,'[1]m glavni turnir žrebna lista'!$A$7:$R$38,3)))</f>
        <v/>
      </c>
      <c r="X29" s="283" t="str">
        <f>PROPER(IF($D51="","",VLOOKUP($D51,'[1]m glavni turnir žrebna lista'!$A$7:$R$38,4)))</f>
        <v/>
      </c>
      <c r="Y29" s="284" t="str">
        <f t="shared" si="0"/>
        <v/>
      </c>
      <c r="Z29" s="284" t="str">
        <f>IF(Y29="","",IF(AND($Q$63=1,U52=U51),30,IF(AND($Q$63=2,U52=U51),15,IF(AND($Q$63=3,U52=U51),10,""))))</f>
        <v/>
      </c>
      <c r="AA29" s="284" t="str">
        <f>IF(Z29="","",IF(AND($Q$63=1,U51=U50,U50=U52),60,IF(AND($Q$63=2,U51=U50,U50=U52),30,IF(AND($Q$63=3,U51=U50,U50=U52),20,""))))</f>
        <v/>
      </c>
      <c r="AB29" s="284" t="str">
        <f>IF(AA29="","",IF(AND($Q$63=1,U46=U50,U50=U52,U52=U51),120,IF(AND($Q$63=2,U46=U50,U50=U52,U52=U51),60,IF(AND($Q$63=3,U46=U50,U50=U52,U52=U51),40,""))))</f>
        <v/>
      </c>
      <c r="AC29" s="284" t="str">
        <f>IF(AB29="","",IF(AND($Q$63=1,$U$51=$U$52,$U$52=$U$50,$U$50=$U$46,$U$46=$U$54),120,IF(AND($Q$63=2,$U$51=$U$52,$U$52=$U$50,$U$50=$U$46,$U$46=$U$54),60,IF(AND($Q$63=3,$U$51=$U$52,$U$52=$U$50,$U$50=$U$46,$U$46=$U$54),40,""))))</f>
        <v/>
      </c>
      <c r="AD29" s="284" t="str">
        <f>IF(AC29="","",IF(AND($Q$63=1,$U$51=$U$52,$U$52=$U$50,$U$50=$U$46,$U$46=$U$54,$U$38=$U$54),120,IF(AND($Q$63=2,$U$51=$U$52,$U$52=$U$50,$U$50=$U$46,$U$46=$U$54,$U$38=$U$54),60,IF(AND($Q$63=3,$U$51=$U$52,$U$52=$U$50,$U$50=$U$46,$U$46=$U$54,$U$38=$U$54),40,""))))</f>
        <v/>
      </c>
      <c r="AE29" s="312">
        <f t="shared" si="1"/>
        <v>0</v>
      </c>
      <c r="AF29" s="262"/>
      <c r="AG29" s="313"/>
      <c r="AH29" s="313"/>
      <c r="AI29" s="313"/>
      <c r="AJ29" s="313"/>
    </row>
    <row r="30" spans="1:36" s="309" customFormat="1" ht="9.6" customHeight="1" x14ac:dyDescent="0.2">
      <c r="A30" s="314"/>
      <c r="B30" s="315"/>
      <c r="C30" s="315"/>
      <c r="D30" s="331"/>
      <c r="E30" s="302"/>
      <c r="F30" s="302"/>
      <c r="G30" s="341"/>
      <c r="H30" s="342"/>
      <c r="I30" s="332"/>
      <c r="J30" s="302"/>
      <c r="K30" s="303"/>
      <c r="L30" s="318" t="s">
        <v>28</v>
      </c>
      <c r="M30" s="333" t="s">
        <v>245</v>
      </c>
      <c r="N30" s="320" t="str">
        <f>UPPER(IF(OR(M30="a",M30="as"),L26,IF(OR(M30="b",M30="bs"),L34,)))</f>
        <v>MLAKAR JANEZ</v>
      </c>
      <c r="O30" s="350">
        <f>IF(OR(M30="a",M30="as"),M26,IF(OR(M30="b",M30="bs"),M34,))</f>
        <v>0</v>
      </c>
      <c r="P30" s="304"/>
      <c r="Q30" s="343"/>
      <c r="R30" s="308"/>
      <c r="U30" s="256" t="str">
        <f>IF(OR(M30="a",M30="as"),U26,IF(OR(M30="b",M30="bs"),U34,""))</f>
        <v/>
      </c>
      <c r="V30" s="283">
        <v>24</v>
      </c>
      <c r="W30" s="337" t="str">
        <f>UPPER(IF($D53="","",VLOOKUP($D53,'[1]m glavni turnir žrebna lista'!$A$7:$R$38,3)))</f>
        <v/>
      </c>
      <c r="X30" s="337" t="str">
        <f>PROPER(IF($D53="","",VLOOKUP($D53,'[1]m glavni turnir žrebna lista'!$A$7:$R$38,4)))</f>
        <v/>
      </c>
      <c r="Y30" s="324" t="str">
        <f t="shared" si="0"/>
        <v/>
      </c>
      <c r="Z30" s="324" t="str">
        <f>IF(Y30="","",IF(AND($Q$63=1,U53=U52),30,IF(AND($Q$63=2,U53=U52),15,IF(AND($Q$63=3,U53=U52),10,""))))</f>
        <v/>
      </c>
      <c r="AA30" s="324" t="str">
        <f>IF(Z30="","",IF(AND($Q$63=1,U52=U50,U52=U53),60,IF(AND($Q$63=2,U52=U50,U52=U53),30,IF(AND($Q$63=3,U52=U50,U52=U53),20,""))))</f>
        <v/>
      </c>
      <c r="AB30" s="324" t="str">
        <f>IF(AA30="","",IF(AND($Q$63=1,U46=U50,U50=U52,U53=U52),120,IF(AND($Q$63=2,U46=U50,U50=U52,U53=U52),60,IF(AND($Q$63=3,U46=U50,U50=U52,U53=U52),40,""))))</f>
        <v/>
      </c>
      <c r="AC30" s="324" t="str">
        <f>IF(AB30="","",IF(AND($Q$63=1,$U$53=$U$52,$U$52=$U$50,$U$50=$U$46,$U$46=$U$54),120,IF(AND($Q$63=2,$U$53=$U$52,$U$52=$U$50,$U$50=$U$46,$U$46=$U$54),60,IF(AND($Q$63=3,$U$53=$U$52,$U$52=$U$50,$U$50=$U$46,$U$46=$U$54),40,""))))</f>
        <v/>
      </c>
      <c r="AD30" s="324" t="str">
        <f>IF(AC30="","",IF(AND($Q$63=1,$U$53=$U$52,$U$52=$U$50,$U$50=$U$46,$U$46=$U$54,$U$38=$U$54),120,IF(AND($Q$63=2,$U$53=$U$52,$U$52=$U$50,$U$50=$U$46,$U$46=$U$54,$U$38=$U$54),60,IF(AND($Q$63=3,$U$53=$U$52,$U$52=$U$50,$U$50=$U$46,$U$46=$U$54,$U$38=$U$54),40,""))))</f>
        <v/>
      </c>
      <c r="AE30" s="325">
        <f t="shared" si="1"/>
        <v>0</v>
      </c>
      <c r="AF30" s="262"/>
      <c r="AG30" s="313"/>
      <c r="AH30" s="313"/>
      <c r="AI30" s="313"/>
      <c r="AJ30" s="313"/>
    </row>
    <row r="31" spans="1:36" s="309" customFormat="1" ht="9.6" customHeight="1" x14ac:dyDescent="0.2">
      <c r="A31" s="314">
        <v>13</v>
      </c>
      <c r="B31" s="326" t="str">
        <f>IF($D31="","",VLOOKUP($D31,'[1]m glavni turnir žrebna lista'!$A$7:$R$38,17))</f>
        <v/>
      </c>
      <c r="C31" s="326" t="str">
        <f>IF($D31="","",VLOOKUP($D31,'[1]m glavni turnir žrebna lista'!$A$7:$R$38,2))</f>
        <v/>
      </c>
      <c r="D31" s="300"/>
      <c r="E31" s="327" t="str">
        <f>UPPER(IF($D31="","",VLOOKUP($D31,'[1]m glavni turnir žrebna lista'!$A$7:$R$38,3)))</f>
        <v/>
      </c>
      <c r="F31" s="327" t="str">
        <f>PROPER(IF($D31="","",VLOOKUP($D31,'[1]m glavni turnir žrebna lista'!$A$7:$R$38,4)))</f>
        <v/>
      </c>
      <c r="G31" s="327"/>
      <c r="H31" s="327" t="str">
        <f>IF($D31="","",VLOOKUP($D31,'[1]m glavni turnir žrebna lista'!$A$7:$R$38,5))</f>
        <v/>
      </c>
      <c r="I31" s="301" t="str">
        <f>IF($D31="","",VLOOKUP($D31,'[1]m glavni turnir žrebna lista'!$A$7:$R$38,14))</f>
        <v/>
      </c>
      <c r="J31" s="302"/>
      <c r="K31" s="303"/>
      <c r="L31" s="302"/>
      <c r="M31" s="339"/>
      <c r="N31" s="329" t="s">
        <v>252</v>
      </c>
      <c r="O31" s="305"/>
      <c r="P31" s="304"/>
      <c r="Q31" s="343"/>
      <c r="R31" s="308"/>
      <c r="U31" s="256" t="str">
        <f>IF($D31="","",VLOOKUP($D31,'[1]m glavni turnir žrebna lista'!$A$7:$R$38,2))</f>
        <v/>
      </c>
      <c r="V31" s="283">
        <v>25</v>
      </c>
      <c r="W31" s="283" t="str">
        <f>UPPER(IF($D55="","",VLOOKUP($D55,'[1]m glavni turnir žrebna lista'!$A$7:$R$38,3)))</f>
        <v/>
      </c>
      <c r="X31" s="283" t="str">
        <f>PROPER(IF($D55="","",VLOOKUP($D55,'[1]m glavni turnir žrebna lista'!$A$7:$R$38,4)))</f>
        <v/>
      </c>
      <c r="Y31" s="284" t="str">
        <f t="shared" si="0"/>
        <v/>
      </c>
      <c r="Z31" s="284" t="str">
        <f>IF(Y31="","",IF(AND($Q$63=1,U56=U55),30,IF(AND($Q$63=2,U56=U55),15,IF(AND($Q$63=3,U56=U55),10,""))))</f>
        <v/>
      </c>
      <c r="AA31" s="284" t="str">
        <f>IF(Z31="","",IF(AND($Q$63=1,U55=U56,U56=U58),60,IF(AND($Q$63=2,U55=U56,U56=U58),30,IF(AND($Q$63=3,U55=U56,U56=U58),20,""))))</f>
        <v/>
      </c>
      <c r="AB31" s="284" t="str">
        <f>IF(AA31="","",IF(AND($Q$63=1,U62=U58,U58=U56,U56=U55),120,IF(AND($Q$63=2,U62=U58,U58=U56,U56=U55),60,IF(AND($Q$63=3,U62=U58,U58=U56,U56=U55),40,""))))</f>
        <v/>
      </c>
      <c r="AC31" s="284" t="str">
        <f>IF(AB31="","",IF(AND($Q$63=1,$U$55=$U$56,$U$56=$U$58,$U$58=$U$62,$U$62=$U$54),120,IF(AND($Q$63=2,$U$55=$U$56,$U$56=$U$58,$U$58=$U$62,$U$62=$U$54),60,IF(AND($Q$63=3,$U$55=$U$56,$U$56=$U$58,$U$58=$U$62,$U$62=$U$54),40,""))))</f>
        <v/>
      </c>
      <c r="AD31" s="284" t="str">
        <f>IF(AC31="","",IF(AND($Q$63=1,$U$55=$U$56,$U$56=$U$58,$U$58=$U$62,$U$62=$U$54,$U$38=$U$54),120,IF(AND($Q$63=2,$U$55=$U$56,$U$56=$U$58,$U$58=$U$62,$U$62=$U$54,$U$38=$U$54),60,IF(AND($Q$63=3,$U$55=$U$56,$U$56=$U$58,$U$58=$U$62,$U$62=$U$54,$U$38=$U$54),40,""))))</f>
        <v/>
      </c>
      <c r="AE31" s="312">
        <f t="shared" si="1"/>
        <v>0</v>
      </c>
      <c r="AF31" s="262"/>
      <c r="AG31" s="313"/>
      <c r="AH31" s="313"/>
      <c r="AI31" s="313"/>
      <c r="AJ31" s="313"/>
    </row>
    <row r="32" spans="1:36" s="309" customFormat="1" ht="9.6" customHeight="1" x14ac:dyDescent="0.2">
      <c r="A32" s="314"/>
      <c r="B32" s="315"/>
      <c r="C32" s="315"/>
      <c r="D32" s="331"/>
      <c r="E32" s="316"/>
      <c r="F32" s="316"/>
      <c r="G32" s="317"/>
      <c r="H32" s="318" t="s">
        <v>28</v>
      </c>
      <c r="I32" s="319"/>
      <c r="J32" s="320" t="str">
        <f>UPPER(IF(OR(I32="a",I32="as"),E31,IF(OR(I32="b",I32="bs"),E33,)))</f>
        <v/>
      </c>
      <c r="K32" s="321">
        <f>IF(OR(I32="a",I32="as"),I31,IF(OR(I32="b",I32="bs"),I33,))</f>
        <v>0</v>
      </c>
      <c r="L32" s="302"/>
      <c r="M32" s="339"/>
      <c r="N32" s="304"/>
      <c r="O32" s="305"/>
      <c r="P32" s="304"/>
      <c r="Q32" s="343"/>
      <c r="R32" s="308"/>
      <c r="U32" s="256" t="str">
        <f>IF(OR(I32="a",I32="as"),C31,IF(OR(I32="b",I32="bs"),C33,""))</f>
        <v/>
      </c>
      <c r="V32" s="283">
        <v>26</v>
      </c>
      <c r="W32" s="337" t="str">
        <f>UPPER(IF($D57="","",VLOOKUP($D57,'[1]m glavni turnir žrebna lista'!$A$7:$R$38,3)))</f>
        <v/>
      </c>
      <c r="X32" s="337" t="str">
        <f>PROPER(IF($D57="","",VLOOKUP($D57,'[1]m glavni turnir žrebna lista'!$A$7:$R$38,4)))</f>
        <v/>
      </c>
      <c r="Y32" s="324" t="str">
        <f t="shared" si="0"/>
        <v/>
      </c>
      <c r="Z32" s="324" t="str">
        <f>IF(Y32="","",IF(AND($Q$63=1,U57=U56),30,IF(AND($Q$63=2,U57=U56),15,IF(AND($Q$63=3,U57=U56),10,""))))</f>
        <v/>
      </c>
      <c r="AA32" s="324" t="str">
        <f>IF(Z32="","",IF(AND($Q$63=1,U56=U57,U57=U58),60,IF(AND($Q$63=2,U56=U57,U57=U58),30,IF(AND($Q$63=3,U56=U57,U57=U58),20,""))))</f>
        <v/>
      </c>
      <c r="AB32" s="324" t="str">
        <f>IF(AA32="","",IF(AND($Q$63=1,U62=U58,U58=U56,U56=U57),120,IF(AND($Q$63=2,U62=U58,U58=U56,U56=U57),60,IF(AND($Q$63=3,U62=U58,U58=U56,U56=U57),40,""))))</f>
        <v/>
      </c>
      <c r="AC32" s="324" t="str">
        <f>IF(AB32="","",IF(AND($Q$63=1,$U$57=$U$56,$U$56=$U$58,$U$58=$U$62,$U$62=$U$54),120,IF(AND($Q$63=2,$U$57=$U$56,$U$56=$U$58,$U$58=$U$62,$U$62=$U$54),60,IF(AND($Q$63=3,$U$57=$U$56,$U$56=$U$58,$U$58=$U$62,$U$62=$U$54),40,""))))</f>
        <v/>
      </c>
      <c r="AD32" s="324" t="str">
        <f>IF(AC32="","",IF(AND($Q$63=1,$U$57=$U$56,$U$56=$U$58,$U$58=$U$62,$U$62=$U$54,$U$38=$U$54),120,IF(AND($Q$63=2,$U$57=$U$56,$U$56=$U$58,$U$58=$U$62,$U$62=$U$54,$U$38=$U$54),60,IF(AND($Q$63=3,$U$57=$U$56,$U$56=$U$58,$U$58=$U$62,$U$62=$U$54,$U$38=$U$54),40,""))))</f>
        <v/>
      </c>
      <c r="AE32" s="325">
        <f t="shared" si="1"/>
        <v>0</v>
      </c>
      <c r="AF32" s="262"/>
      <c r="AG32" s="313"/>
      <c r="AH32" s="313"/>
      <c r="AI32" s="313"/>
      <c r="AJ32" s="313"/>
    </row>
    <row r="33" spans="1:36" s="309" customFormat="1" ht="9.6" customHeight="1" x14ac:dyDescent="0.2">
      <c r="A33" s="314">
        <v>14</v>
      </c>
      <c r="B33" s="326" t="str">
        <f>IF($D33="","",VLOOKUP($D33,'[1]m glavni turnir žrebna lista'!$A$7:$R$38,17))</f>
        <v/>
      </c>
      <c r="C33" s="326" t="str">
        <f>IF($D33="","",VLOOKUP($D33,'[1]m glavni turnir žrebna lista'!$A$7:$R$38,2))</f>
        <v/>
      </c>
      <c r="D33" s="300"/>
      <c r="E33" s="327" t="str">
        <f>UPPER(IF($D33="","",VLOOKUP($D33,'[1]m glavni turnir žrebna lista'!$A$7:$R$38,3)))</f>
        <v/>
      </c>
      <c r="F33" s="327" t="str">
        <f>PROPER(IF($D33="","",VLOOKUP($D33,'[1]m glavni turnir žrebna lista'!$A$7:$R$38,4)))</f>
        <v/>
      </c>
      <c r="G33" s="327"/>
      <c r="H33" s="327" t="str">
        <f>IF($D33="","",VLOOKUP($D33,'[1]m glavni turnir žrebna lista'!$A$7:$R$38,5))</f>
        <v/>
      </c>
      <c r="I33" s="328" t="str">
        <f>IF($D33="","",VLOOKUP($D33,'[1]m glavni turnir žrebna lista'!$A$7:$R$38,14))</f>
        <v/>
      </c>
      <c r="J33" s="329"/>
      <c r="K33" s="330"/>
      <c r="L33" s="302"/>
      <c r="M33" s="339"/>
      <c r="N33" s="304"/>
      <c r="O33" s="305"/>
      <c r="P33" s="304"/>
      <c r="Q33" s="343"/>
      <c r="R33" s="308"/>
      <c r="U33" s="256" t="str">
        <f>IF($D33="","",VLOOKUP($D33,'[1]m glavni turnir žrebna lista'!$A$7:$R$38,2))</f>
        <v/>
      </c>
      <c r="V33" s="283">
        <v>27</v>
      </c>
      <c r="W33" s="283" t="str">
        <f>UPPER(IF($D59="","",VLOOKUP($D59,'[1]m glavni turnir žrebna lista'!$A$7:$R$38,3)))</f>
        <v/>
      </c>
      <c r="X33" s="283" t="str">
        <f>PROPER(IF($D59="","",VLOOKUP($D59,'[1]m glavni turnir žrebna lista'!$A$7:$R$38,4)))</f>
        <v/>
      </c>
      <c r="Y33" s="284" t="str">
        <f t="shared" si="0"/>
        <v/>
      </c>
      <c r="Z33" s="284" t="str">
        <f>IF(Y33="","",IF(AND($Q$63=1,U60=U59),30,IF(AND($Q$63=2,U60=U59),15,IF(AND($Q$63=3,U60=U59),10,""))))</f>
        <v/>
      </c>
      <c r="AA33" s="284" t="str">
        <f>IF(Z33="","",IF(AND($Q$63=1,U60=U58,U58=U59),60,IF(AND($Q$63=2,U60=U58,U58=U59),30,IF(AND($Q$63=3,U60=U58,U58=U59),20,""))))</f>
        <v/>
      </c>
      <c r="AB33" s="284" t="str">
        <f>IF(AA33="","",IF(AND($Q$63=1,U62=U58,U58=U60,U60=U59),120,IF(AND($Q$63=2,U62=U58,U58=U60,U60=U59),60,IF(AND($Q$63=3,U62=U58,U58=U60,U60=U59),40,""))))</f>
        <v/>
      </c>
      <c r="AC33" s="284" t="str">
        <f>IF(AB33="","",IF(AND($Q$63=1,$U$59=$U$60,$U$60=$U$58,$U$58=$U$62,$U$62=$U$54),120,IF(AND($Q$63=2,$U$59=$U$60,$U$60=$U$58,$U$58=$U$62,$U$62=$U$54),60,IF(AND($Q$63=3,$U$59=$U$60,$U$60=$U$58,$U$58=$U$62,$U$62=$U$54),40,""))))</f>
        <v/>
      </c>
      <c r="AD33" s="284" t="str">
        <f>IF(AC33="","",IF(AND($Q$63=1,$U$59=$U$60,$U$60=$U$58,$U$58=$U$62,$U$62=$U$54,$U$38=$U$54),120,IF(AND($Q$63=2,$U$59=$U$60,$U$60=$U$58,$U$58=$U$62,$U$62=$U$54,$U$38=$U$54),60,IF(AND($Q$63=3,$U$59=$U$60,$U$60=$U$58,$U$58=$U$62,$U$62=$U$54,$U$38=$U$54),40,""))))</f>
        <v/>
      </c>
      <c r="AE33" s="312">
        <f t="shared" si="1"/>
        <v>0</v>
      </c>
      <c r="AF33" s="262"/>
      <c r="AG33" s="313"/>
      <c r="AH33" s="313"/>
      <c r="AI33" s="313"/>
      <c r="AJ33" s="313"/>
    </row>
    <row r="34" spans="1:36" s="309" customFormat="1" ht="9.6" customHeight="1" x14ac:dyDescent="0.2">
      <c r="A34" s="314"/>
      <c r="B34" s="315"/>
      <c r="C34" s="315"/>
      <c r="D34" s="331"/>
      <c r="E34" s="316"/>
      <c r="F34" s="316"/>
      <c r="G34" s="317"/>
      <c r="H34" s="302"/>
      <c r="I34" s="332"/>
      <c r="J34" s="318" t="s">
        <v>28</v>
      </c>
      <c r="K34" s="333"/>
      <c r="L34" s="320" t="s">
        <v>101</v>
      </c>
      <c r="M34" s="345">
        <f>IF(OR(K34="a",K34="as"),K32,IF(OR(K34="b",K34="bs"),K36,))</f>
        <v>0</v>
      </c>
      <c r="N34" s="304"/>
      <c r="O34" s="305"/>
      <c r="P34" s="304"/>
      <c r="Q34" s="343"/>
      <c r="R34" s="308"/>
      <c r="U34" s="256" t="str">
        <f>IF(OR(K34="a",K34="as"),U32,IF(OR(K34="b",K34="bs"),U36,""))</f>
        <v/>
      </c>
      <c r="V34" s="283">
        <v>28</v>
      </c>
      <c r="W34" s="337" t="str">
        <f>UPPER(IF($D61="","",VLOOKUP($D61,'[1]m glavni turnir žrebna lista'!$A$7:$R$38,3)))</f>
        <v/>
      </c>
      <c r="X34" s="337" t="str">
        <f>PROPER(IF($D61="","",VLOOKUP($D61,'[1]m glavni turnir žrebna lista'!$A$7:$R$38,4)))</f>
        <v/>
      </c>
      <c r="Y34" s="324" t="str">
        <f t="shared" si="0"/>
        <v/>
      </c>
      <c r="Z34" s="324" t="str">
        <f>IF(Y34="","",IF(AND($Q$63=1,U61=U60),30,IF(AND($Q$63=2,U61=U60),15,IF(AND($Q$63=3,U61=U60),10,""))))</f>
        <v/>
      </c>
      <c r="AA34" s="324" t="str">
        <f>IF(Z34="","",IF(AND($Q$63=1,U61=U58,U58=U60),60,IF(AND($Q$63=2,U61=U58,U58=U60),30,IF(AND($Q$63=3,U61=U58,U58=U60),20,""))))</f>
        <v/>
      </c>
      <c r="AB34" s="324" t="str">
        <f>IF(AA34="","",IF(AND($Q$63=1,U62=U58,U58=U60,U60=U61),120,IF(AND($Q$63=2,U62=U58,U58=U60,U60=U61),60,IF(AND($Q$63=3,U62=U58,U58=U60,U60=U61),40,""))))</f>
        <v/>
      </c>
      <c r="AC34" s="324" t="str">
        <f>IF(AB34="","",IF(AND($Q$63=1,$U$61=$U$60,$U$60=$U$58,$U$58=$U$62,$U$62=$U$54),120,IF(AND($Q$63=2,$U$61=$U$60,$U$60=$U$58,$U$58=$U$62,$U$62=$U$54),60,IF(AND($Q$63=3,$U$61=$U$60,$U$60=$U$58,$U$58=$U$62,$U$62=$U$54),40,""))))</f>
        <v/>
      </c>
      <c r="AD34" s="324" t="str">
        <f>IF(AC34="","",IF(AND($Q$63=1,$U$61=$U$60,$U$60=$U$58,$U$58=$U$62,$U$62=$U$54,$U$38=$U$54),120,IF(AND($Q$63=2,$U$61=$U$60,$U$60=$U$58,$U$58=$U$62,$U$62=$U$54,$U$38=$U$54),60,IF(AND($Q$63=3,$U$61=$U$60,$U$60=$U$58,$U$58=$U$62,$U$62=$U$54,$U$38=$U$54),40,""))))</f>
        <v/>
      </c>
      <c r="AE34" s="325">
        <f t="shared" si="1"/>
        <v>0</v>
      </c>
      <c r="AF34" s="262"/>
      <c r="AG34" s="313"/>
      <c r="AH34" s="313"/>
      <c r="AI34" s="313"/>
      <c r="AJ34" s="313"/>
    </row>
    <row r="35" spans="1:36" s="309" customFormat="1" ht="9.6" customHeight="1" x14ac:dyDescent="0.2">
      <c r="A35" s="314">
        <v>15</v>
      </c>
      <c r="B35" s="326" t="str">
        <f>IF($D35="","",VLOOKUP($D35,'[1]m glavni turnir žrebna lista'!$A$7:$R$38,17))</f>
        <v/>
      </c>
      <c r="C35" s="326" t="str">
        <f>IF($D35="","",VLOOKUP($D35,'[1]m glavni turnir žrebna lista'!$A$7:$R$38,2))</f>
        <v/>
      </c>
      <c r="D35" s="300"/>
      <c r="E35" s="327" t="str">
        <f>UPPER(IF($D35="","",VLOOKUP($D35,'[1]m glavni turnir žrebna lista'!$A$7:$R$38,3)))</f>
        <v/>
      </c>
      <c r="F35" s="327" t="str">
        <f>PROPER(IF($D35="","",VLOOKUP($D35,'[1]m glavni turnir žrebna lista'!$A$7:$R$38,4)))</f>
        <v/>
      </c>
      <c r="G35" s="327"/>
      <c r="H35" s="327" t="str">
        <f>IF($D35="","",VLOOKUP($D35,'[1]m glavni turnir žrebna lista'!$A$7:$R$38,5))</f>
        <v/>
      </c>
      <c r="I35" s="301" t="str">
        <f>IF($D35="","",VLOOKUP($D35,'[1]m glavni turnir žrebna lista'!$A$7:$R$38,14))</f>
        <v/>
      </c>
      <c r="J35" s="302"/>
      <c r="K35" s="338"/>
      <c r="L35" s="329"/>
      <c r="M35" s="336"/>
      <c r="N35" s="304"/>
      <c r="O35" s="305"/>
      <c r="P35" s="304"/>
      <c r="Q35" s="343"/>
      <c r="R35" s="308"/>
      <c r="U35" s="256" t="str">
        <f>IF($D35="","",VLOOKUP($D35,'[1]m glavni turnir žrebna lista'!$A$7:$R$38,2))</f>
        <v/>
      </c>
      <c r="V35" s="283">
        <v>29</v>
      </c>
      <c r="W35" s="283" t="str">
        <f>UPPER(IF($D63="","",VLOOKUP($D63,'[1]m glavni turnir žrebna lista'!$A$7:$R$38,3)))</f>
        <v/>
      </c>
      <c r="X35" s="283" t="str">
        <f>PROPER(IF($D63="","",VLOOKUP($D63,'[1]m glavni turnir žrebna lista'!$A$7:$R$38,4)))</f>
        <v/>
      </c>
      <c r="Y35" s="284" t="str">
        <f t="shared" si="0"/>
        <v/>
      </c>
      <c r="Z35" s="284" t="str">
        <f>IF(Y35="","",IF(AND($Q$63=1,U64=U63),30,IF(AND($Q$63=2,U64=U63),15,IF(AND($Q$63=3,U64=U63),10,""))))</f>
        <v/>
      </c>
      <c r="AA35" s="284" t="str">
        <f>IF(Z35="","",IF(AND($Q$63=1,U63=U64,U64=U66),60,IF(AND($Q$63=2,U63=U64,U64=U66),30,IF(AND($Q$63=3,U63=U64,U64=U66),20,""))))</f>
        <v/>
      </c>
      <c r="AB35" s="284" t="str">
        <f>IF(AA35="","",IF(AND($Q$63=1,U62=U66,U66=U64,U64=U63),120,IF(AND($Q$63=2,U62=U66,U66=U64,U64=U63),60,IF(AND($Q$63=3,U62=U66,U66=U64,U64=U63),40,""))))</f>
        <v/>
      </c>
      <c r="AC35" s="284" t="str">
        <f>IF(AB35="","",IF(AND($Q$63=1,$U$63=$U$64,$U$64=$U$66,$U$66=$U$62,$U$62=$U$54),120,IF(AND($Q$63=2,$U$63=$U$64,$U$64=$U$66,$U$66=$U$62,$U$62=$U$54),60,IF(AND($Q$63=3,$U$63=$U$64,$U$64=$U$66,$U$66=$U$62,$U$62=$U$54),40,""))))</f>
        <v/>
      </c>
      <c r="AD35" s="284" t="str">
        <f>IF(AC35="","",IF(AND($Q$63=1,$U$63=$U$64,$U$64=$U$66,$U$66=$U$62,$U$62=$U$54,$U$38=$U$54),120,IF(AND($Q$63=2,$U$63=$U$64,$U$64=$U$66,$U$66=$U$62,$U$62=$U$54,$U$38=$U$54),60,IF(AND($Q$63=3,$U$63=$U$64,$U$64=$U$66,$U$66=$U$62,$U$62=$U$54,$U$38=$U$54),40,""))))</f>
        <v/>
      </c>
      <c r="AE35" s="312">
        <f t="shared" si="1"/>
        <v>0</v>
      </c>
      <c r="AF35" s="262"/>
      <c r="AG35" s="313"/>
      <c r="AH35" s="313"/>
      <c r="AI35" s="313"/>
      <c r="AJ35" s="313"/>
    </row>
    <row r="36" spans="1:36" s="309" customFormat="1" ht="9.6" customHeight="1" x14ac:dyDescent="0.2">
      <c r="A36" s="314"/>
      <c r="B36" s="315"/>
      <c r="C36" s="315"/>
      <c r="D36" s="315"/>
      <c r="E36" s="316"/>
      <c r="F36" s="316"/>
      <c r="G36" s="317"/>
      <c r="H36" s="318" t="s">
        <v>28</v>
      </c>
      <c r="I36" s="319"/>
      <c r="J36" s="320" t="str">
        <f>UPPER(IF(OR(I36="a",I36="as"),E35,IF(OR(I36="b",I36="bs"),E37,)))</f>
        <v/>
      </c>
      <c r="K36" s="340">
        <f>IF(OR(I36="a",I36="as"),I35,IF(OR(I36="b",I36="bs"),I37,))</f>
        <v>0</v>
      </c>
      <c r="L36" s="302"/>
      <c r="M36" s="336"/>
      <c r="N36" s="304"/>
      <c r="O36" s="305"/>
      <c r="P36" s="304"/>
      <c r="Q36" s="343"/>
      <c r="R36" s="308"/>
      <c r="U36" s="256" t="str">
        <f>IF(OR(I36="a",I36="as"),C35,IF(OR(I36="b",I36="bs"),C37,""))</f>
        <v/>
      </c>
      <c r="V36" s="283">
        <v>30</v>
      </c>
      <c r="W36" s="337" t="str">
        <f>UPPER(IF($D65="","",VLOOKUP($D65,'[1]m glavni turnir žrebna lista'!$A$7:$R$38,3)))</f>
        <v/>
      </c>
      <c r="X36" s="337" t="str">
        <f>PROPER(IF($D65="","",VLOOKUP($D65,'[1]m glavni turnir žrebna lista'!$A$7:$R$38,4)))</f>
        <v/>
      </c>
      <c r="Y36" s="324" t="str">
        <f t="shared" si="0"/>
        <v/>
      </c>
      <c r="Z36" s="324" t="str">
        <f>IF(Y36="","",IF(AND($Q$63=1,U65=U64),30,IF(AND($Q$63=2,U65=U64),15,IF(AND($Q$63=3,U65=U64),10,""))))</f>
        <v/>
      </c>
      <c r="AA36" s="324" t="str">
        <f>IF(Z36="","",IF(AND($Q$63=1,U64=U65,U65=U66),60,IF(AND($Q$63=2,U64=U65,U65=U66),30,IF(AND($Q$63=3,U64=U65,U65=U66),20,""))))</f>
        <v/>
      </c>
      <c r="AB36" s="324" t="str">
        <f>IF(AA36="","",IF(AND($Q$63=1,U62=U66,U66=U64,U64=U65),120,IF(AND($Q$63=2,U62=U66,U66=U64,U64=U65),60,IF(AND($Q$63=3,U62=U66,U66=U64,U64=U65),40,""))))</f>
        <v/>
      </c>
      <c r="AC36" s="324" t="str">
        <f>IF(AB36="","",IF(AND($Q$63=1,$U$65=$U$64,$U$64=$U$66,$U$66=$U$62,$U$62=$U$54),120,IF(AND($Q$63=2,$U$65=$U$64,$U$64=$U$66,$U$66=$U$62,$U$62=$U$54),60,IF(AND($Q$63=3,$U$65=$U$64,$U$64=$U$66,$U$66=$U$62,$U$62=$U$54),40,""))))</f>
        <v/>
      </c>
      <c r="AD36" s="324" t="str">
        <f>IF(AC36="","",IF(AND($Q$63=1,$U$65=$U$64,$U$64=$U$66,$U$66=$U$62,$U$62=$U$54,$U$38=$U$54),120,IF(AND($Q$63=2,$U$65=$U$64,$U$64=$U$66,$U$66=$U$62,$U$62=$U$54,$U$38=$U$54),60,IF(AND($Q$63=3,$U$65=$U$64,$U$64=$U$66,$U$66=$U$62,$U$62=$U$54,$U$38=$U$54),40,""))))</f>
        <v/>
      </c>
      <c r="AE36" s="325">
        <f t="shared" si="1"/>
        <v>0</v>
      </c>
      <c r="AF36" s="262"/>
      <c r="AG36" s="313"/>
      <c r="AH36" s="313"/>
      <c r="AI36" s="313"/>
      <c r="AJ36" s="313"/>
    </row>
    <row r="37" spans="1:36" s="309" customFormat="1" ht="9.6" customHeight="1" x14ac:dyDescent="0.2">
      <c r="A37" s="298">
        <v>16</v>
      </c>
      <c r="B37" s="299" t="str">
        <f>IF($D37="","",VLOOKUP($D37,'[1]m glavni turnir žrebna lista'!$A$7:$R$38,17))</f>
        <v/>
      </c>
      <c r="C37" s="299" t="str">
        <f>IF($D37="","",VLOOKUP($D37,'[1]m glavni turnir žrebna lista'!$A$7:$R$38,2))</f>
        <v/>
      </c>
      <c r="D37" s="300"/>
      <c r="E37" s="299" t="s">
        <v>151</v>
      </c>
      <c r="F37" s="299" t="s">
        <v>229</v>
      </c>
      <c r="G37" s="299"/>
      <c r="H37" s="299" t="str">
        <f>IF($D37="","",VLOOKUP($D37,'[1]m glavni turnir žrebna lista'!$A$7:$R$38,5))</f>
        <v/>
      </c>
      <c r="I37" s="328" t="str">
        <f>IF($D37="","",VLOOKUP($D37,'[1]m glavni turnir žrebna lista'!$A$7:$R$38,14))</f>
        <v/>
      </c>
      <c r="J37" s="329"/>
      <c r="K37" s="303"/>
      <c r="L37" s="302"/>
      <c r="M37" s="336"/>
      <c r="N37" s="305"/>
      <c r="O37" s="305"/>
      <c r="P37" s="304"/>
      <c r="Q37" s="343"/>
      <c r="R37" s="308"/>
      <c r="U37" s="256" t="str">
        <f>IF($D37="","",VLOOKUP($D37,'[1]m glavni turnir žrebna lista'!$A$7:$R$38,2))</f>
        <v/>
      </c>
      <c r="V37" s="283">
        <v>31</v>
      </c>
      <c r="W37" s="283" t="str">
        <f>UPPER(IF($D67="","",VLOOKUP($D67,'[1]m glavni turnir žrebna lista'!$A$7:$R$38,3)))</f>
        <v/>
      </c>
      <c r="X37" s="283" t="str">
        <f>PROPER(IF($D67="","",VLOOKUP($D67,'[1]m glavni turnir žrebna lista'!$A$7:$R$38,4)))</f>
        <v/>
      </c>
      <c r="Y37" s="284" t="str">
        <f t="shared" si="0"/>
        <v/>
      </c>
      <c r="Z37" s="284" t="str">
        <f>IF(Y37="","",IF(AND($Q$63=1,U68=U67),30,IF(AND($Q$63=2,U68=U67),15,IF(AND($Q$63=3,U68=U67),10,""))))</f>
        <v/>
      </c>
      <c r="AA37" s="284" t="str">
        <f>IF(Z37="","",IF(AND($Q$63=1,U68=U66,U66=U67),60,IF(AND($Q$63=2,U68=U66,U66=U67),30,IF(AND($Q$63=3,U68=U66,U66=U67),20,""))))</f>
        <v/>
      </c>
      <c r="AB37" s="284" t="str">
        <f>IF(AA37="","",IF(AND($Q$63=1,U62=U66,U66=U68,U68=U67),120,IF(AND($Q$63=2,U62=U66,U66=U68,U68=U67),60,IF(AND($Q$63=3,U62=U66,U66=U68,U68=U67),40,""))))</f>
        <v/>
      </c>
      <c r="AC37" s="284" t="str">
        <f>IF(AB37="","",IF(AND($Q$63=1,$U$67=$U$68,$U$68=$U$66,$U$66=$U$62,$U$62=$U$54),120,IF(AND($Q$63=2,$U$67=$U$68,$U$68=$U$66,$U$66=$U$62,$U$62=$U$54),60,IF(AND($Q$63=3,$U$67=$U$68,$U$68=$U$66,$U$66=$U$62,$U$62=$U$54),40,""))))</f>
        <v/>
      </c>
      <c r="AD37" s="284" t="str">
        <f>IF(AC37="","",IF(AND($Q$63=1,$U$67=$U$68,$U$68=$U$66,$U$66=$U$62,$U$62=$U$54,$U$38=$U$54),120,IF(AND($Q$63=2,$U$67=$U$68,$U$68=$U$66,$U$66=$U$62,$U$62=$U$54,$U$38=$U$54),60,IF(AND($Q$63=3,$U$67=$U$68,$U$68=$U$66,$U$66=$U$62,$U$62=$U$54,$U$38=$U$54),40,""))))</f>
        <v/>
      </c>
      <c r="AE37" s="312">
        <f t="shared" si="1"/>
        <v>0</v>
      </c>
      <c r="AF37" s="262"/>
      <c r="AG37" s="313"/>
      <c r="AH37" s="313"/>
      <c r="AI37" s="313"/>
      <c r="AJ37" s="313"/>
    </row>
    <row r="38" spans="1:36" s="309" customFormat="1" ht="9.6" customHeight="1" x14ac:dyDescent="0.2">
      <c r="A38" s="314"/>
      <c r="B38" s="315"/>
      <c r="C38" s="315"/>
      <c r="D38" s="315"/>
      <c r="E38" s="316"/>
      <c r="F38" s="316"/>
      <c r="G38" s="317"/>
      <c r="H38" s="316"/>
      <c r="I38" s="332"/>
      <c r="J38" s="302"/>
      <c r="K38" s="303"/>
      <c r="L38" s="302"/>
      <c r="M38" s="336"/>
      <c r="N38" s="351" t="s">
        <v>25</v>
      </c>
      <c r="O38" s="352" t="s">
        <v>246</v>
      </c>
      <c r="P38" s="320" t="s">
        <v>99</v>
      </c>
      <c r="Q38" s="353"/>
      <c r="R38" s="308"/>
      <c r="U38" s="256" t="str">
        <f>IF(OR(O39="a",O39="as"),U22,IF(OR(O39="b",O39="bs"),U54,""))</f>
        <v/>
      </c>
      <c r="V38" s="283">
        <v>32</v>
      </c>
      <c r="W38" s="337" t="str">
        <f>UPPER(IF($D69="","",VLOOKUP($D69,'[1]m glavni turnir žrebna lista'!$A$7:$R$38,3)))</f>
        <v/>
      </c>
      <c r="X38" s="337" t="str">
        <f>PROPER(IF($D69="","",VLOOKUP($D69,'[1]m glavni turnir žrebna lista'!$A$7:$R$38,4)))</f>
        <v/>
      </c>
      <c r="Y38" s="324" t="str">
        <f t="shared" si="0"/>
        <v/>
      </c>
      <c r="Z38" s="324" t="str">
        <f>IF(Y38="","",IF(AND($Q$63=1,U69=U68),30,IF(AND($Q$63=2,U69=U68),15,IF(AND($Q$63=3,U69=U68),10,""))))</f>
        <v/>
      </c>
      <c r="AA38" s="324" t="str">
        <f>IF(Z38="","",IF(AND($Q$63=1,U69=U66,U66=U68),60,IF(AND($Q$63=2,U69=U66,U66=U68),30,IF(AND($Q$63=3,U69=U66,U66=U68),20,""))))</f>
        <v/>
      </c>
      <c r="AB38" s="324" t="str">
        <f>IF(AA38="","",IF(AND($Q$63=1,U62=U66,U66=U68,U68=U69),120,IF(AND($Q$63=2,U62=U66,U66=U68,U68=U69),60,IF(AND($Q$63=3,U62=U66,U66=U68,U68=U69),40,""))))</f>
        <v/>
      </c>
      <c r="AC38" s="324" t="str">
        <f>IF(AB38="","",IF(AND($Q$63=1,$U$69=$U$68,$U$68=$U$66,$U$66=$U$62,$U$62=$U$54),120,IF(AND($Q$63=2,$U$69=$U$68,$U$68=$U$66,$U$66=$U$62,$U$62=$U$54),60,IF(AND($Q$63=3,$U$69=$U$68,$U$68=$U$66,$U$66=$U$62,$U$62=$U$54),40,""))))</f>
        <v/>
      </c>
      <c r="AD38" s="324" t="str">
        <f>IF(AC38="","",IF(AND($Q$63=1,$U$69=$U$68,$U$68=$U$66,$U$66=$U$62,$U$62=$U$54,$U$38=$U$54),120,IF(AND($Q$63=2,$U$69=$U$68,$U$68=$U$66,$U$66=$U$62,$U$62=$U$54,$U$38=$U$54),60,IF(AND($Q$63=3,$U$69=$U$68,$U$68=$U$66,$U$66=$U$62,$U$62=$U$54,$U$38=$U$54),40,""))))</f>
        <v/>
      </c>
      <c r="AE38" s="325">
        <f t="shared" si="1"/>
        <v>0</v>
      </c>
      <c r="AF38" s="262"/>
      <c r="AG38" s="313"/>
      <c r="AH38" s="313"/>
      <c r="AI38" s="313"/>
      <c r="AJ38" s="313"/>
    </row>
    <row r="39" spans="1:36" s="309" customFormat="1" ht="9.6" customHeight="1" x14ac:dyDescent="0.2">
      <c r="A39" s="298">
        <v>17</v>
      </c>
      <c r="B39" s="299" t="str">
        <f>IF($D39="","",VLOOKUP($D39,'[1]m glavni turnir žrebna lista'!$A$7:$R$38,17))</f>
        <v/>
      </c>
      <c r="C39" s="299" t="str">
        <f>IF($D39="","",VLOOKUP($D39,'[1]m glavni turnir žrebna lista'!$A$7:$R$38,2))</f>
        <v/>
      </c>
      <c r="D39" s="300"/>
      <c r="E39" s="299" t="str">
        <f>UPPER(IF($D39="","",VLOOKUP($D39,'[1]m glavni turnir žrebna lista'!$A$7:$R$38,3)))</f>
        <v/>
      </c>
      <c r="F39" s="299" t="str">
        <f>PROPER(IF($D39="","",VLOOKUP($D39,'[1]m glavni turnir žrebna lista'!$A$7:$R$38,4)))</f>
        <v/>
      </c>
      <c r="G39" s="299"/>
      <c r="H39" s="299" t="str">
        <f>IF($D39="","",VLOOKUP($D39,'[1]m glavni turnir žrebna lista'!$A$7:$R$38,5))</f>
        <v/>
      </c>
      <c r="I39" s="301" t="str">
        <f>IF($D39="","",VLOOKUP($D39,'[1]m glavni turnir žrebna lista'!$A$7:$R$38,14))</f>
        <v/>
      </c>
      <c r="J39" s="302"/>
      <c r="K39" s="303"/>
      <c r="L39" s="302"/>
      <c r="M39" s="336"/>
      <c r="N39" s="318" t="s">
        <v>28</v>
      </c>
      <c r="O39" s="354"/>
      <c r="P39" s="329" t="s">
        <v>268</v>
      </c>
      <c r="Q39" s="343"/>
      <c r="R39" s="308"/>
      <c r="U39" s="256" t="str">
        <f>IF($D39="","",VLOOKUP($D39,'[1]m glavni turnir žrebna lista'!$A$7:$R$38,2))</f>
        <v/>
      </c>
      <c r="V39" s="313"/>
      <c r="W39" s="313"/>
      <c r="X39" s="313"/>
      <c r="Y39" s="260">
        <f>COUNTIF(Y7:Y38,"&gt;0")</f>
        <v>0</v>
      </c>
      <c r="Z39" s="260">
        <f t="shared" ref="Z39:AE39" si="2">COUNTIF(Z7:Z38,"&gt;0")</f>
        <v>0</v>
      </c>
      <c r="AA39" s="260">
        <f t="shared" si="2"/>
        <v>0</v>
      </c>
      <c r="AB39" s="260">
        <f t="shared" si="2"/>
        <v>0</v>
      </c>
      <c r="AC39" s="260">
        <f t="shared" si="2"/>
        <v>0</v>
      </c>
      <c r="AD39" s="260">
        <f t="shared" si="2"/>
        <v>0</v>
      </c>
      <c r="AE39" s="260">
        <f t="shared" si="2"/>
        <v>0</v>
      </c>
      <c r="AF39" s="262"/>
      <c r="AG39" s="313"/>
      <c r="AH39" s="313"/>
      <c r="AI39" s="313"/>
      <c r="AJ39" s="313"/>
    </row>
    <row r="40" spans="1:36" s="309" customFormat="1" ht="9.6" customHeight="1" x14ac:dyDescent="0.2">
      <c r="A40" s="314"/>
      <c r="B40" s="315"/>
      <c r="C40" s="315"/>
      <c r="D40" s="315"/>
      <c r="E40" s="316"/>
      <c r="F40" s="316"/>
      <c r="G40" s="317"/>
      <c r="H40" s="318" t="s">
        <v>28</v>
      </c>
      <c r="I40" s="319"/>
      <c r="J40" s="320" t="str">
        <f>UPPER(IF(OR(I40="a",I40="as"),E39,IF(OR(I40="b",I40="bs"),E41,)))</f>
        <v/>
      </c>
      <c r="K40" s="321">
        <f>IF(OR(I40="a",I40="as"),I39,IF(OR(I40="b",I40="bs"),I41,))</f>
        <v>0</v>
      </c>
      <c r="L40" s="302"/>
      <c r="M40" s="336"/>
      <c r="N40" s="304"/>
      <c r="O40" s="305"/>
      <c r="P40" s="304"/>
      <c r="Q40" s="343"/>
      <c r="R40" s="308"/>
      <c r="U40" s="256" t="str">
        <f>IF(OR(I40="a",I40="as"),C39,IF(OR(I40="b",I40="bs"),C41,""))</f>
        <v/>
      </c>
      <c r="V40" s="313"/>
      <c r="W40" s="313"/>
      <c r="X40" s="313"/>
      <c r="Y40" s="313"/>
      <c r="Z40" s="313"/>
      <c r="AA40" s="313"/>
      <c r="AB40" s="313"/>
      <c r="AC40" s="313"/>
      <c r="AD40" s="313"/>
      <c r="AE40" s="313"/>
      <c r="AF40" s="262"/>
      <c r="AG40" s="313"/>
      <c r="AH40" s="313"/>
      <c r="AI40" s="313"/>
      <c r="AJ40" s="313"/>
    </row>
    <row r="41" spans="1:36" s="309" customFormat="1" ht="9.6" customHeight="1" x14ac:dyDescent="0.2">
      <c r="A41" s="314">
        <v>18</v>
      </c>
      <c r="B41" s="326" t="str">
        <f>IF($D41="","",VLOOKUP($D41,'[1]m glavni turnir žrebna lista'!$A$7:$R$38,17))</f>
        <v/>
      </c>
      <c r="C41" s="326" t="str">
        <f>IF($D41="","",VLOOKUP($D41,'[1]m glavni turnir žrebna lista'!$A$7:$R$38,2))</f>
        <v/>
      </c>
      <c r="D41" s="300"/>
      <c r="E41" s="327" t="str">
        <f>UPPER(IF($D41="","",VLOOKUP($D41,'[1]m glavni turnir žrebna lista'!$A$7:$R$38,3)))</f>
        <v/>
      </c>
      <c r="F41" s="327" t="str">
        <f>PROPER(IF($D41="","",VLOOKUP($D41,'[1]m glavni turnir žrebna lista'!$A$7:$R$38,4)))</f>
        <v/>
      </c>
      <c r="G41" s="327"/>
      <c r="H41" s="327" t="str">
        <f>IF($D41="","",VLOOKUP($D41,'[1]m glavni turnir žrebna lista'!$A$7:$R$38,5))</f>
        <v/>
      </c>
      <c r="I41" s="328" t="str">
        <f>IF($D41="","",VLOOKUP($D41,'[1]m glavni turnir žrebna lista'!$A$7:$R$38,14))</f>
        <v/>
      </c>
      <c r="J41" s="329"/>
      <c r="K41" s="330"/>
      <c r="L41" s="302"/>
      <c r="M41" s="336"/>
      <c r="N41" s="304"/>
      <c r="O41" s="305"/>
      <c r="P41" s="304"/>
      <c r="Q41" s="343"/>
      <c r="R41" s="308"/>
      <c r="U41" s="256" t="str">
        <f>IF($D41="","",VLOOKUP($D41,'[1]m glavni turnir žrebna lista'!$A$7:$R$38,2))</f>
        <v/>
      </c>
      <c r="V41" s="589" t="s">
        <v>31</v>
      </c>
      <c r="W41" s="589"/>
      <c r="X41" s="589"/>
      <c r="Y41" s="589"/>
      <c r="Z41" s="589"/>
      <c r="AA41" s="355"/>
      <c r="AB41" s="355"/>
      <c r="AC41" s="355"/>
      <c r="AD41" s="355"/>
      <c r="AE41" s="356"/>
      <c r="AF41" s="357"/>
      <c r="AG41" s="358" t="s">
        <v>32</v>
      </c>
      <c r="AH41" s="357"/>
      <c r="AI41" s="357"/>
      <c r="AJ41" s="357"/>
    </row>
    <row r="42" spans="1:36" s="309" customFormat="1" ht="9.6" customHeight="1" x14ac:dyDescent="0.2">
      <c r="A42" s="314"/>
      <c r="B42" s="315"/>
      <c r="C42" s="315"/>
      <c r="D42" s="331"/>
      <c r="E42" s="316"/>
      <c r="F42" s="316"/>
      <c r="G42" s="317"/>
      <c r="H42" s="316"/>
      <c r="I42" s="332"/>
      <c r="J42" s="318" t="s">
        <v>28</v>
      </c>
      <c r="K42" s="333"/>
      <c r="L42" s="320" t="s">
        <v>102</v>
      </c>
      <c r="M42" s="334">
        <f>IF(OR(K42="a",K42="as"),K40,IF(OR(K42="b",K42="bs"),K44,))</f>
        <v>0</v>
      </c>
      <c r="N42" s="304"/>
      <c r="O42" s="305"/>
      <c r="P42" s="304"/>
      <c r="Q42" s="343"/>
      <c r="R42" s="308"/>
      <c r="U42" s="256" t="str">
        <f>IF(OR(K42="a",K42="as"),U40,IF(OR(K42="b",K42="bs"),U44,""))</f>
        <v/>
      </c>
      <c r="V42" s="357"/>
      <c r="W42" s="359"/>
      <c r="X42" s="360"/>
      <c r="Y42" s="355"/>
      <c r="Z42" s="355"/>
      <c r="AA42" s="355"/>
      <c r="AB42" s="355"/>
      <c r="AC42" s="355"/>
      <c r="AD42" s="355"/>
      <c r="AE42" s="356"/>
      <c r="AF42" s="357"/>
      <c r="AG42" s="357"/>
      <c r="AH42" s="357"/>
      <c r="AI42" s="357"/>
      <c r="AJ42" s="357"/>
    </row>
    <row r="43" spans="1:36" s="309" customFormat="1" ht="9.6" customHeight="1" x14ac:dyDescent="0.2">
      <c r="A43" s="314">
        <v>19</v>
      </c>
      <c r="B43" s="326" t="str">
        <f>IF($D43="","",VLOOKUP($D43,'[1]m glavni turnir žrebna lista'!$A$7:$R$38,17))</f>
        <v/>
      </c>
      <c r="C43" s="326" t="str">
        <f>IF($D43="","",VLOOKUP($D43,'[1]m glavni turnir žrebna lista'!$A$7:$R$38,2))</f>
        <v/>
      </c>
      <c r="D43" s="300"/>
      <c r="E43" s="327" t="str">
        <f>UPPER(IF($D43="","",VLOOKUP($D43,'[1]m glavni turnir žrebna lista'!$A$7:$R$38,3)))</f>
        <v/>
      </c>
      <c r="F43" s="327" t="str">
        <f>PROPER(IF($D43="","",VLOOKUP($D43,'[1]m glavni turnir žrebna lista'!$A$7:$R$38,4)))</f>
        <v/>
      </c>
      <c r="G43" s="327"/>
      <c r="H43" s="327" t="str">
        <f>IF($D43="","",VLOOKUP($D43,'[1]m glavni turnir žrebna lista'!$A$7:$R$38,5))</f>
        <v/>
      </c>
      <c r="I43" s="301" t="str">
        <f>IF($D43="","",VLOOKUP($D43,'[1]m glavni turnir žrebna lista'!$A$7:$R$38,14))</f>
        <v/>
      </c>
      <c r="J43" s="302"/>
      <c r="K43" s="338"/>
      <c r="L43" s="329"/>
      <c r="M43" s="339"/>
      <c r="N43" s="304"/>
      <c r="O43" s="305"/>
      <c r="P43" s="304"/>
      <c r="Q43" s="343"/>
      <c r="R43" s="308"/>
      <c r="U43" s="256" t="str">
        <f>IF($D43="","",VLOOKUP($D43,'[1]m glavni turnir žrebna lista'!$A$7:$R$38,2))</f>
        <v/>
      </c>
      <c r="V43" s="361" t="s">
        <v>21</v>
      </c>
      <c r="W43" s="359" t="s">
        <v>15</v>
      </c>
      <c r="X43" s="359" t="s">
        <v>16</v>
      </c>
      <c r="Y43" s="355" t="s">
        <v>22</v>
      </c>
      <c r="Z43" s="355" t="s">
        <v>23</v>
      </c>
      <c r="AA43" s="355" t="s">
        <v>18</v>
      </c>
      <c r="AB43" s="355" t="s">
        <v>19</v>
      </c>
      <c r="AC43" s="355" t="s">
        <v>20</v>
      </c>
      <c r="AD43" s="355"/>
      <c r="AE43" s="362" t="s">
        <v>26</v>
      </c>
      <c r="AF43" s="357"/>
      <c r="AG43" s="359" t="s">
        <v>15</v>
      </c>
      <c r="AH43" s="359" t="s">
        <v>16</v>
      </c>
      <c r="AI43" s="359" t="s">
        <v>6</v>
      </c>
      <c r="AJ43" s="358" t="s">
        <v>26</v>
      </c>
    </row>
    <row r="44" spans="1:36" s="309" customFormat="1" ht="9.6" customHeight="1" x14ac:dyDescent="0.2">
      <c r="A44" s="314"/>
      <c r="B44" s="315"/>
      <c r="C44" s="315"/>
      <c r="D44" s="331"/>
      <c r="E44" s="316"/>
      <c r="F44" s="316"/>
      <c r="G44" s="317"/>
      <c r="H44" s="318" t="s">
        <v>28</v>
      </c>
      <c r="I44" s="319"/>
      <c r="J44" s="320" t="str">
        <f>UPPER(IF(OR(I44="a",I44="as"),E43,IF(OR(I44="b",I44="bs"),E45,)))</f>
        <v/>
      </c>
      <c r="K44" s="340">
        <f>IF(OR(I44="a",I44="as"),I43,IF(OR(I44="b",I44="bs"),I45,))</f>
        <v>0</v>
      </c>
      <c r="L44" s="302"/>
      <c r="M44" s="339"/>
      <c r="N44" s="304"/>
      <c r="O44" s="305"/>
      <c r="P44" s="304"/>
      <c r="Q44" s="343"/>
      <c r="R44" s="308"/>
      <c r="S44" s="363"/>
      <c r="T44" s="364"/>
      <c r="U44" s="365" t="str">
        <f>IF(OR(I44="a",I44="as"),C43,IF(OR(I44="b",I44="bs"),C45,""))</f>
        <v/>
      </c>
      <c r="V44" s="359"/>
      <c r="W44" s="359"/>
      <c r="X44" s="359"/>
      <c r="Y44" s="355"/>
      <c r="Z44" s="355"/>
      <c r="AA44" s="355"/>
      <c r="AB44" s="355"/>
      <c r="AC44" s="355"/>
      <c r="AD44" s="355"/>
      <c r="AE44" s="366"/>
      <c r="AF44" s="357"/>
      <c r="AG44" s="357"/>
      <c r="AH44" s="357"/>
      <c r="AI44" s="357"/>
      <c r="AJ44" s="367"/>
    </row>
    <row r="45" spans="1:36" s="309" customFormat="1" ht="9.6" customHeight="1" x14ac:dyDescent="0.2">
      <c r="A45" s="314">
        <v>20</v>
      </c>
      <c r="B45" s="326" t="str">
        <f>IF($D45="","",VLOOKUP($D45,'[1]m glavni turnir žrebna lista'!$A$7:$R$38,17))</f>
        <v/>
      </c>
      <c r="C45" s="326" t="str">
        <f>IF($D45="","",VLOOKUP($D45,'[1]m glavni turnir žrebna lista'!$A$7:$R$38,2))</f>
        <v/>
      </c>
      <c r="D45" s="300"/>
      <c r="E45" s="327" t="str">
        <f>UPPER(IF($D45="","",VLOOKUP($D45,'[1]m glavni turnir žrebna lista'!$A$7:$R$38,3)))</f>
        <v/>
      </c>
      <c r="F45" s="327" t="str">
        <f>PROPER(IF($D45="","",VLOOKUP($D45,'[1]m glavni turnir žrebna lista'!$A$7:$R$38,4)))</f>
        <v/>
      </c>
      <c r="G45" s="327"/>
      <c r="H45" s="327" t="str">
        <f>IF($D45="","",VLOOKUP($D45,'[1]m glavni turnir žrebna lista'!$A$7:$R$38,5))</f>
        <v/>
      </c>
      <c r="I45" s="328" t="str">
        <f>IF($D45="","",VLOOKUP($D45,'[1]m glavni turnir žrebna lista'!$A$7:$R$38,14))</f>
        <v/>
      </c>
      <c r="J45" s="329"/>
      <c r="K45" s="303"/>
      <c r="L45" s="302"/>
      <c r="M45" s="339"/>
      <c r="N45" s="304"/>
      <c r="O45" s="305"/>
      <c r="P45" s="304"/>
      <c r="Q45" s="343"/>
      <c r="R45" s="308"/>
      <c r="S45" s="364"/>
      <c r="T45" s="364"/>
      <c r="U45" s="365" t="str">
        <f>IF($D45="","",VLOOKUP($D45,'[1]m glavni turnir žrebna lista'!$A$7:$R$38,2))</f>
        <v/>
      </c>
      <c r="V45" s="359">
        <v>1</v>
      </c>
      <c r="W45" s="368" t="str">
        <f>UPPER(IF($D$7="","",VLOOKUP($D$7,'[1]m glavni turnir žrebna lista'!$A$7:$R$38,3)))</f>
        <v/>
      </c>
      <c r="X45" s="359" t="str">
        <f>PROPER(IF($D$7="","",VLOOKUP($D$7,'[1]m glavni turnir žrebna lista'!$A$7:$R$38,4)))</f>
        <v/>
      </c>
      <c r="Y45" s="369" t="str">
        <f>IF($W$45="","",IF($U$7&lt;&gt;$U$8,"",IF($J$9="bb",1,IF($J$9="","0",$I$9))))</f>
        <v/>
      </c>
      <c r="Z45" s="355" t="str">
        <f>IF($W$45="","",IF($U$10&lt;&gt;$U$7,"",IF($L$11="bb",1,IF($L$11="","0",$K$12))))</f>
        <v/>
      </c>
      <c r="AA45" s="369" t="str">
        <f>IF($W$45="","",IF($U$14&lt;&gt;$U$7,"",IF($N$15="bb",1,IF($N$15="","0",$M$18))))</f>
        <v/>
      </c>
      <c r="AB45" s="369" t="str">
        <f>IF($W$45="","",IF($U$22&lt;&gt;$U$7,"",IF($P$23="bb",1,IF($P$23="","0",$O$30))))</f>
        <v/>
      </c>
      <c r="AC45" s="370" t="str">
        <f>IF($W$45="","",IF($U$38&lt;&gt;$U$7,"",IF($P$39="bb",1,IF($P$39="","0",$Q$54))))</f>
        <v/>
      </c>
      <c r="AD45" s="355"/>
      <c r="AE45" s="366">
        <f>IF($C$2="B turnir",SUM(Y45:AD45)*0.1,SUM(Y45:AD45))</f>
        <v>0</v>
      </c>
      <c r="AF45" s="357" t="str">
        <f>IF($C7="","",'m glavni 32 (7)'!$C$7)</f>
        <v/>
      </c>
      <c r="AG45" s="359" t="str">
        <f>UPPER(IF($D$7="","",VLOOKUP($D$7,'[1]m glavni turnir žrebna lista'!$A$7:$R$38,3)))</f>
        <v/>
      </c>
      <c r="AH45" s="359" t="str">
        <f>PROPER(IF($D$7="","",VLOOKUP($D$7,'[1]m glavni turnir žrebna lista'!$A$7:$R$38,4)))</f>
        <v/>
      </c>
      <c r="AI45" s="359" t="str">
        <f>UPPER(IF($D$7="","",VLOOKUP($D$7,'[1]m glavni turnir žrebna lista'!$A$7:$R$38,5)))</f>
        <v/>
      </c>
      <c r="AJ45" s="366">
        <f>SUM(AE7,AE45)</f>
        <v>0</v>
      </c>
    </row>
    <row r="46" spans="1:36" s="309" customFormat="1" ht="9.6" customHeight="1" x14ac:dyDescent="0.2">
      <c r="A46" s="314"/>
      <c r="B46" s="315"/>
      <c r="C46" s="315"/>
      <c r="D46" s="331"/>
      <c r="E46" s="302"/>
      <c r="F46" s="302"/>
      <c r="G46" s="341"/>
      <c r="H46" s="342"/>
      <c r="I46" s="332"/>
      <c r="J46" s="302"/>
      <c r="K46" s="303"/>
      <c r="L46" s="318" t="s">
        <v>28</v>
      </c>
      <c r="M46" s="333" t="s">
        <v>245</v>
      </c>
      <c r="N46" s="320" t="str">
        <f>UPPER(IF(OR(M46="a",M46="as"),L42,IF(OR(M46="b",M46="bs"),L50,)))</f>
        <v>BRADAN FRANC</v>
      </c>
      <c r="O46" s="371">
        <f>IF(OR(M46="a",M46="as"),M42,IF(OR(M46="b",M46="bs"),M50,))</f>
        <v>0</v>
      </c>
      <c r="P46" s="304"/>
      <c r="Q46" s="343"/>
      <c r="R46" s="308"/>
      <c r="S46" s="372"/>
      <c r="T46" s="364"/>
      <c r="U46" s="365" t="str">
        <f>IF(OR(M46="a",M46="as"),U42,IF(OR(M46="b",M46="bs"),U50,""))</f>
        <v/>
      </c>
      <c r="V46" s="359">
        <v>2</v>
      </c>
      <c r="W46" s="359" t="str">
        <f>UPPER(IF($D$9="","",VLOOKUP($D$9,'[1]m glavni turnir žrebna lista'!$A$7:$R$38,3)))</f>
        <v/>
      </c>
      <c r="X46" s="359" t="str">
        <f>PROPER(IF($D$9="","",VLOOKUP($D$9,'[1]m glavni turnir žrebna lista'!$A$7:$R$38,4)))</f>
        <v/>
      </c>
      <c r="Y46" s="355" t="str">
        <f>IF(W46="","",IF($U$9&lt;&gt;$U$8,"",IF($J$9="bb",1,IF($J$9="","0",$I$7))))</f>
        <v/>
      </c>
      <c r="Z46" s="355" t="str">
        <f>IF($W$45="","",IF($U$10&lt;&gt;$U$9,"",IF($L$11="bb",1,IF($L$11="","0",$K$12))))</f>
        <v/>
      </c>
      <c r="AA46" s="355" t="str">
        <f>IF($W$45="","",IF($U$14&lt;&gt;$U$9,"",IF($N$15="bb",1,IF($N$15="","0",$M$18))))</f>
        <v/>
      </c>
      <c r="AB46" s="355" t="str">
        <f>IF($W$45="","",IF($U$22&lt;&gt;$U$9,"",IF($P$23="bb",1,IF($P$23="","0",$O$30))))</f>
        <v/>
      </c>
      <c r="AC46" s="355" t="str">
        <f>IF($W$45="","",IF($U$38&lt;&gt;$U$9,"",IF($P$39="bb",1,IF($P$39="","0",$Q$54))))</f>
        <v/>
      </c>
      <c r="AD46" s="355"/>
      <c r="AE46" s="366">
        <f t="shared" ref="AE46:AE76" si="3">IF($C$2="B turnir",SUM(Y46:AD46)*0.1,SUM(Y46:AD46))</f>
        <v>0</v>
      </c>
      <c r="AF46" s="357" t="str">
        <f>IF($C9="","",'m glavni 32 (7)'!$C$9)</f>
        <v/>
      </c>
      <c r="AG46" s="359" t="str">
        <f>UPPER(IF($D$9="","",VLOOKUP($D$9,'[1]m glavni turnir žrebna lista'!$A$7:$R$38,3)))</f>
        <v/>
      </c>
      <c r="AH46" s="359" t="str">
        <f>PROPER(IF($D$9="","",VLOOKUP($D$9,'[1]m glavni turnir žrebna lista'!$A$7:$R$38,4)))</f>
        <v/>
      </c>
      <c r="AI46" s="359" t="str">
        <f>UPPER(IF($D$9="","",VLOOKUP($D$9,'[1]m glavni turnir žrebna lista'!$A$7:$R$38,5)))</f>
        <v/>
      </c>
      <c r="AJ46" s="366">
        <f>SUM(AE8,AE46)</f>
        <v>0</v>
      </c>
    </row>
    <row r="47" spans="1:36" s="309" customFormat="1" ht="9.6" customHeight="1" x14ac:dyDescent="0.2">
      <c r="A47" s="314">
        <v>21</v>
      </c>
      <c r="B47" s="326" t="str">
        <f>IF($D47="","",VLOOKUP($D47,'[1]m glavni turnir žrebna lista'!$A$7:$R$38,17))</f>
        <v/>
      </c>
      <c r="C47" s="326" t="str">
        <f>IF($D47="","",VLOOKUP($D47,'[1]m glavni turnir žrebna lista'!$A$7:$R$38,2))</f>
        <v/>
      </c>
      <c r="D47" s="300"/>
      <c r="E47" s="327" t="str">
        <f>UPPER(IF($D47="","",VLOOKUP($D47,'[1]m glavni turnir žrebna lista'!$A$7:$R$38,3)))</f>
        <v/>
      </c>
      <c r="F47" s="327" t="str">
        <f>PROPER(IF($D47="","",VLOOKUP($D47,'[1]m glavni turnir žrebna lista'!$A$7:$R$38,4)))</f>
        <v/>
      </c>
      <c r="G47" s="327"/>
      <c r="H47" s="327" t="str">
        <f>IF($D47="","",VLOOKUP($D47,'[1]m glavni turnir žrebna lista'!$A$7:$R$38,5))</f>
        <v/>
      </c>
      <c r="I47" s="301" t="str">
        <f>IF($D47="","",VLOOKUP($D47,'[1]m glavni turnir žrebna lista'!$A$7:$R$38,14))</f>
        <v/>
      </c>
      <c r="J47" s="302"/>
      <c r="K47" s="303"/>
      <c r="L47" s="302"/>
      <c r="M47" s="339"/>
      <c r="N47" s="329" t="s">
        <v>250</v>
      </c>
      <c r="O47" s="343"/>
      <c r="P47" s="304"/>
      <c r="Q47" s="343"/>
      <c r="R47" s="308"/>
      <c r="S47" s="373"/>
      <c r="T47" s="364"/>
      <c r="U47" s="365" t="str">
        <f>IF($D47="","",VLOOKUP($D47,'[1]m glavni turnir žrebna lista'!$A$7:$R$38,2))</f>
        <v/>
      </c>
      <c r="V47" s="359">
        <v>3</v>
      </c>
      <c r="W47" s="359" t="str">
        <f>UPPER(IF($D$11="","",VLOOKUP($D$11,'[1]m glavni turnir žrebna lista'!$A$7:$R$38,3)))</f>
        <v/>
      </c>
      <c r="X47" s="359" t="str">
        <f>PROPER(IF($D$11="","",VLOOKUP($D$11,'[1]m glavni turnir žrebna lista'!$A$7:$R$38,4)))</f>
        <v/>
      </c>
      <c r="Y47" s="355" t="str">
        <f>IF(W47="","",IF($U$11&lt;&gt;$U$12,"",IF($J$13="bb",1,IF($J$13="","0",$I$13))))</f>
        <v/>
      </c>
      <c r="Z47" s="355" t="str">
        <f>IF($W$45="","",IF($U$10&lt;&gt;$U$11,"",IF($L$11="bb",1,IF($L$11="","0",$K$8))))</f>
        <v/>
      </c>
      <c r="AA47" s="355" t="str">
        <f>IF($W$45="","",IF($U$14&lt;&gt;$U$11,"",IF($N$15="bb",1,IF($N$15="","0",$M$18))))</f>
        <v/>
      </c>
      <c r="AB47" s="355" t="str">
        <f>IF($W$45="","",IF($U$22&lt;&gt;$U11,"",IF($P$23="bb",1,IF($P$23="","0",$O$30))))</f>
        <v/>
      </c>
      <c r="AC47" s="355" t="str">
        <f>IF($W$45="","",IF($U$38&lt;&gt;$U$11,"",IF($P$39="bb",1,IF($P$39="","0",$Q$54))))</f>
        <v/>
      </c>
      <c r="AD47" s="355"/>
      <c r="AE47" s="366">
        <f t="shared" si="3"/>
        <v>0</v>
      </c>
      <c r="AF47" s="357" t="str">
        <f>IF($C11="","",'m glavni 32 (7)'!$C$11)</f>
        <v/>
      </c>
      <c r="AG47" s="359" t="str">
        <f>UPPER(IF($D$11="","",VLOOKUP($D$11,'[1]m glavni turnir žrebna lista'!$A$7:$R$38,3)))</f>
        <v/>
      </c>
      <c r="AH47" s="359" t="str">
        <f>PROPER(IF($D$11="","",VLOOKUP($D$11,'[1]m glavni turnir žrebna lista'!$A$7:$R$38,4)))</f>
        <v/>
      </c>
      <c r="AI47" s="359" t="str">
        <f>UPPER(IF($D$11="","",VLOOKUP($D$11,'[1]m glavni turnir žrebna lista'!$A$7:$R$38,5)))</f>
        <v/>
      </c>
      <c r="AJ47" s="366">
        <f t="shared" ref="AJ47:AJ76" si="4">SUM(AE9,AE47)</f>
        <v>0</v>
      </c>
    </row>
    <row r="48" spans="1:36" s="309" customFormat="1" ht="9.6" customHeight="1" x14ac:dyDescent="0.2">
      <c r="A48" s="314"/>
      <c r="B48" s="315"/>
      <c r="C48" s="315"/>
      <c r="D48" s="331"/>
      <c r="E48" s="316"/>
      <c r="F48" s="316"/>
      <c r="G48" s="317"/>
      <c r="H48" s="318" t="s">
        <v>28</v>
      </c>
      <c r="I48" s="319"/>
      <c r="J48" s="320" t="str">
        <f>UPPER(IF(OR(I48="a",I48="as"),E47,IF(OR(I48="b",I48="bs"),E49,)))</f>
        <v/>
      </c>
      <c r="K48" s="321">
        <f>IF(OR(I48="a",I48="as"),I47,IF(OR(I48="b",I48="bs"),I49,))</f>
        <v>0</v>
      </c>
      <c r="L48" s="302"/>
      <c r="M48" s="339"/>
      <c r="N48" s="304"/>
      <c r="O48" s="343"/>
      <c r="P48" s="304"/>
      <c r="Q48" s="343"/>
      <c r="R48" s="308"/>
      <c r="S48" s="373"/>
      <c r="T48" s="364"/>
      <c r="U48" s="365" t="str">
        <f>IF(OR(I48="a",I48="as"),C47,IF(OR(I48="b",I48="bs"),C49,""))</f>
        <v/>
      </c>
      <c r="V48" s="359">
        <v>4</v>
      </c>
      <c r="W48" s="359" t="str">
        <f>UPPER(IF($D$13="","",VLOOKUP($D$13,'[1]m glavni turnir žrebna lista'!$A$7:$R$38,3)))</f>
        <v/>
      </c>
      <c r="X48" s="359" t="str">
        <f>PROPER(IF($D$13="","",VLOOKUP($D$13,'[1]m glavni turnir žrebna lista'!$A$7:$R$38,4)))</f>
        <v/>
      </c>
      <c r="Y48" s="355" t="str">
        <f>IF(W48="","",IF($U$12&lt;&gt;$U$13,"",IF($J$13="bb",1,IF($J$13="","0",$I$11))))</f>
        <v/>
      </c>
      <c r="Z48" s="355" t="str">
        <f>IF($W$45="","",IF($U$10&lt;&gt;$U$13,"",IF($L$11="bb",1,IF($L$11="","0",$K$8))))</f>
        <v/>
      </c>
      <c r="AA48" s="355" t="str">
        <f>IF($W$45="","",IF($U$14&lt;&gt;$U$13,"",IF($N$15="bb",1,IF($N$15="","0",$M$18))))</f>
        <v/>
      </c>
      <c r="AB48" s="355" t="str">
        <f>IF($W$45="","",IF($U$22&lt;&gt;$U$13,"",IF($P$23="bb",1,IF($P$23="","0",$O$30))))</f>
        <v/>
      </c>
      <c r="AC48" s="355" t="str">
        <f>IF($W$45="","",IF($U$38&lt;&gt;$U$13,"",IF($P$39="bb",1,IF($P$39="","0",$Q$54))))</f>
        <v/>
      </c>
      <c r="AD48" s="355"/>
      <c r="AE48" s="366">
        <f t="shared" si="3"/>
        <v>0</v>
      </c>
      <c r="AF48" s="357" t="str">
        <f>IF($C13="","",'m glavni 32 (7)'!$C$13)</f>
        <v/>
      </c>
      <c r="AG48" s="359" t="str">
        <f>UPPER(IF($D$13="","",VLOOKUP($D$13,'[1]m glavni turnir žrebna lista'!$A$7:$R$38,3)))</f>
        <v/>
      </c>
      <c r="AH48" s="359" t="str">
        <f>PROPER(IF($D$13="","",VLOOKUP($D$13,'[1]m glavni turnir žrebna lista'!$A$7:$R$38,4)))</f>
        <v/>
      </c>
      <c r="AI48" s="359" t="str">
        <f>UPPER(IF($D$13="","",VLOOKUP($D$13,'[1]m glavni turnir žrebna lista'!$A$7:$R$38,5)))</f>
        <v/>
      </c>
      <c r="AJ48" s="366">
        <f t="shared" si="4"/>
        <v>0</v>
      </c>
    </row>
    <row r="49" spans="1:36" s="309" customFormat="1" ht="9.6" customHeight="1" x14ac:dyDescent="0.2">
      <c r="A49" s="314">
        <v>22</v>
      </c>
      <c r="B49" s="326" t="str">
        <f>IF($D49="","",VLOOKUP($D49,'[1]m glavni turnir žrebna lista'!$A$7:$R$38,17))</f>
        <v/>
      </c>
      <c r="C49" s="326" t="str">
        <f>IF($D49="","",VLOOKUP($D49,'[1]m glavni turnir žrebna lista'!$A$7:$R$38,2))</f>
        <v/>
      </c>
      <c r="D49" s="300"/>
      <c r="E49" s="327" t="str">
        <f>UPPER(IF($D49="","",VLOOKUP($D49,'[1]m glavni turnir žrebna lista'!$A$7:$R$38,3)))</f>
        <v/>
      </c>
      <c r="F49" s="327" t="str">
        <f>PROPER(IF($D49="","",VLOOKUP($D49,'[1]m glavni turnir žrebna lista'!$A$7:$R$38,4)))</f>
        <v/>
      </c>
      <c r="G49" s="327"/>
      <c r="H49" s="327" t="str">
        <f>IF($D49="","",VLOOKUP($D49,'[1]m glavni turnir žrebna lista'!$A$7:$R$38,5))</f>
        <v/>
      </c>
      <c r="I49" s="328" t="str">
        <f>IF($D49="","",VLOOKUP($D49,'[1]m glavni turnir žrebna lista'!$A$7:$R$38,14))</f>
        <v/>
      </c>
      <c r="J49" s="329"/>
      <c r="K49" s="330"/>
      <c r="L49" s="302"/>
      <c r="M49" s="339"/>
      <c r="N49" s="304"/>
      <c r="O49" s="343"/>
      <c r="P49" s="304"/>
      <c r="Q49" s="343"/>
      <c r="R49" s="308"/>
      <c r="S49" s="373"/>
      <c r="T49" s="364"/>
      <c r="U49" s="365" t="str">
        <f>IF($D49="","",VLOOKUP($D49,'[1]m glavni turnir žrebna lista'!$A$7:$R$38,2))</f>
        <v/>
      </c>
      <c r="V49" s="359">
        <v>5</v>
      </c>
      <c r="W49" s="359" t="str">
        <f>UPPER(IF($D$15="","",VLOOKUP($D$15,'[1]m glavni turnir žrebna lista'!$A$7:$R$38,3)))</f>
        <v/>
      </c>
      <c r="X49" s="359" t="str">
        <f>PROPER(IF($D$15="","",VLOOKUP($D$15,'[1]m glavni turnir žrebna lista'!$A$7:$R$38,4)))</f>
        <v/>
      </c>
      <c r="Y49" s="355" t="str">
        <f>IF(W49="","",IF($U$16&lt;&gt;$U$15,"",IF($J$17="bb",1,IF($J$17="","0",$I$17))))</f>
        <v/>
      </c>
      <c r="Z49" s="355" t="str">
        <f>IF($W$45="","",IF($U$18&lt;&gt;$U$15,"",IF($L$19="bb",1,IF($L$19="","0",$K$20))))</f>
        <v/>
      </c>
      <c r="AA49" s="355" t="str">
        <f>IF($W$45="","",IF($U$14&lt;&gt;$U$15,"",IF($N$15="bb",1,IF($N$15="","0",$M$10))))</f>
        <v/>
      </c>
      <c r="AB49" s="355" t="str">
        <f>IF($W$45="","",IF($U$22&lt;&gt;$U$15,"",IF($P$23="bb",1,IF($P$23="","0",$O$30))))</f>
        <v/>
      </c>
      <c r="AC49" s="355" t="str">
        <f>IF($W$45="","",IF($U$38&lt;&gt;$U$15,"",IF($P$39="bb",1,IF($P$39="","0",$Q$54))))</f>
        <v/>
      </c>
      <c r="AD49" s="355"/>
      <c r="AE49" s="366">
        <f t="shared" si="3"/>
        <v>0</v>
      </c>
      <c r="AF49" s="357" t="str">
        <f>IF($C15="","",'m glavni 32 (7)'!$C$15)</f>
        <v/>
      </c>
      <c r="AG49" s="359" t="str">
        <f>UPPER(IF($D$15="","",VLOOKUP($D$15,'[1]m glavni turnir žrebna lista'!$A$7:$R$38,3)))</f>
        <v/>
      </c>
      <c r="AH49" s="359" t="str">
        <f>PROPER(IF($D$15="","",VLOOKUP($D$15,'[1]m glavni turnir žrebna lista'!$A$7:$R$38,4)))</f>
        <v/>
      </c>
      <c r="AI49" s="359" t="str">
        <f>UPPER(IF($D$15="","",VLOOKUP($D$15,'[1]m glavni turnir žrebna lista'!$A$7:$R$38,5)))</f>
        <v/>
      </c>
      <c r="AJ49" s="366">
        <f t="shared" si="4"/>
        <v>0</v>
      </c>
    </row>
    <row r="50" spans="1:36" s="309" customFormat="1" ht="9.6" customHeight="1" x14ac:dyDescent="0.2">
      <c r="A50" s="314"/>
      <c r="B50" s="315"/>
      <c r="C50" s="315"/>
      <c r="D50" s="331"/>
      <c r="E50" s="316"/>
      <c r="F50" s="316"/>
      <c r="G50" s="317"/>
      <c r="H50" s="302"/>
      <c r="I50" s="332"/>
      <c r="J50" s="318" t="s">
        <v>28</v>
      </c>
      <c r="K50" s="333"/>
      <c r="L50" s="320" t="s">
        <v>103</v>
      </c>
      <c r="M50" s="345">
        <f>IF(OR(K50="a",K50="as"),K48,IF(OR(K50="b",K50="bs"),K52,))</f>
        <v>0</v>
      </c>
      <c r="N50" s="304"/>
      <c r="O50" s="343"/>
      <c r="P50" s="304"/>
      <c r="Q50" s="343"/>
      <c r="R50" s="308"/>
      <c r="S50" s="373"/>
      <c r="T50" s="364"/>
      <c r="U50" s="365" t="str">
        <f>IF(OR(K50="a",K50="as"),U48,IF(OR(K50="b",K50="bs"),U52,""))</f>
        <v/>
      </c>
      <c r="V50" s="359">
        <v>6</v>
      </c>
      <c r="W50" s="359" t="str">
        <f>UPPER(IF($D$17="","",VLOOKUP($D$17,'[1]m glavni turnir žrebna lista'!$A$7:$R$38,3)))</f>
        <v/>
      </c>
      <c r="X50" s="359" t="str">
        <f>PROPER(IF($D$17="","",VLOOKUP($D$17,'[1]m glavni turnir žrebna lista'!$A$7:$R$38,4)))</f>
        <v/>
      </c>
      <c r="Y50" s="355" t="str">
        <f>IF(W50="","",IF($U$16&lt;&gt;$U$17,"",IF($J$17="bb",1,IF($J$17="","0",$I$15))))</f>
        <v/>
      </c>
      <c r="Z50" s="355" t="str">
        <f>IF($W$45="","",IF($U$18&lt;&gt;$U$17,"",IF($L$19="bb",1,IF($L$19="","0",$K$20))))</f>
        <v/>
      </c>
      <c r="AA50" s="355" t="str">
        <f>IF($W$45="","",IF($U$14&lt;&gt;$U$17,"",IF($N$15="bb",1,IF($N$15="","0",$M$10))))</f>
        <v/>
      </c>
      <c r="AB50" s="355" t="str">
        <f>IF($W$45="","",IF($U$22&lt;&gt;$U$17,"",IF($P$23="bb",1,IF($P$23="","0",$O$30))))</f>
        <v/>
      </c>
      <c r="AC50" s="355" t="str">
        <f>IF($W$45="","",IF($U$38&lt;&gt;$U$17,"",IF($P$39="bb",1,IF($P$39="","0",$Q$54))))</f>
        <v/>
      </c>
      <c r="AD50" s="355"/>
      <c r="AE50" s="366">
        <f t="shared" si="3"/>
        <v>0</v>
      </c>
      <c r="AF50" s="357" t="str">
        <f>IF($C17="","",'m glavni 32 (7)'!$C$17)</f>
        <v/>
      </c>
      <c r="AG50" s="359" t="str">
        <f>UPPER(IF($D$17="","",VLOOKUP($D$17,'[1]m glavni turnir žrebna lista'!$A$7:$R$38,3)))</f>
        <v/>
      </c>
      <c r="AH50" s="359" t="str">
        <f>PROPER(IF($D$17="","",VLOOKUP($D$17,'[1]m glavni turnir žrebna lista'!$A$7:$R$38,4)))</f>
        <v/>
      </c>
      <c r="AI50" s="359" t="str">
        <f>UPPER(IF($D$17="","",VLOOKUP($D$17,'[1]m glavni turnir žrebna lista'!$A$7:$R$38,5)))</f>
        <v/>
      </c>
      <c r="AJ50" s="366">
        <f t="shared" si="4"/>
        <v>0</v>
      </c>
    </row>
    <row r="51" spans="1:36" s="309" customFormat="1" ht="9.6" customHeight="1" x14ac:dyDescent="0.2">
      <c r="A51" s="314">
        <v>23</v>
      </c>
      <c r="B51" s="326" t="str">
        <f>IF($D51="","",VLOOKUP($D51,'[1]m glavni turnir žrebna lista'!$A$7:$R$38,17))</f>
        <v/>
      </c>
      <c r="C51" s="326" t="str">
        <f>IF($D51="","",VLOOKUP($D51,'[1]m glavni turnir žrebna lista'!$A$7:$R$38,2))</f>
        <v/>
      </c>
      <c r="D51" s="300"/>
      <c r="E51" s="327" t="str">
        <f>UPPER(IF($D51="","",VLOOKUP($D51,'[1]m glavni turnir žrebna lista'!$A$7:$R$38,3)))</f>
        <v/>
      </c>
      <c r="F51" s="327" t="str">
        <f>PROPER(IF($D51="","",VLOOKUP($D51,'[1]m glavni turnir žrebna lista'!$A$7:$R$38,4)))</f>
        <v/>
      </c>
      <c r="G51" s="327"/>
      <c r="H51" s="327" t="str">
        <f>IF($D51="","",VLOOKUP($D51,'[1]m glavni turnir žrebna lista'!$A$7:$R$38,5))</f>
        <v/>
      </c>
      <c r="I51" s="301" t="str">
        <f>IF($D51="","",VLOOKUP($D51,'[1]m glavni turnir žrebna lista'!$A$7:$R$38,14))</f>
        <v/>
      </c>
      <c r="J51" s="302"/>
      <c r="K51" s="338"/>
      <c r="L51" s="329"/>
      <c r="M51" s="336"/>
      <c r="N51" s="304"/>
      <c r="O51" s="343"/>
      <c r="P51" s="304"/>
      <c r="Q51" s="343"/>
      <c r="R51" s="308"/>
      <c r="S51" s="373"/>
      <c r="T51" s="364"/>
      <c r="U51" s="365" t="str">
        <f>IF($D51="","",VLOOKUP($D51,'[1]m glavni turnir žrebna lista'!$A$7:$R$38,2))</f>
        <v/>
      </c>
      <c r="V51" s="359">
        <v>7</v>
      </c>
      <c r="W51" s="359" t="str">
        <f>UPPER(IF($D$19="","",VLOOKUP($D$19,'[1]m glavni turnir žrebna lista'!$A$7:$R$38,3)))</f>
        <v/>
      </c>
      <c r="X51" s="359" t="str">
        <f>PROPER(IF($D$19="","",VLOOKUP($D$19,'[1]m glavni turnir žrebna lista'!$A$7:$R$38,4)))</f>
        <v/>
      </c>
      <c r="Y51" s="355" t="str">
        <f>IF(W51="","",IF($U$20&lt;&gt;$U$19,"",IF($J$21="bb",1,IF($J$21="","0",$I$21))))</f>
        <v/>
      </c>
      <c r="Z51" s="355" t="str">
        <f>IF($W$45="","",IF($U$18&lt;&gt;$U$19,"",IF($L$19="bb",1,IF($L$19="","0",$K$16))))</f>
        <v/>
      </c>
      <c r="AA51" s="355" t="str">
        <f>IF($W$45="","",IF($U$14&lt;&gt;$U$19,"",IF($N$15="bb",1,IF($N$15="","0",$M$10))))</f>
        <v/>
      </c>
      <c r="AB51" s="355" t="str">
        <f>IF($W$45="","",IF($U$22&lt;&gt;$U$19,"",IF($P$23="bb",1,IF($P$23="","0",$O$30))))</f>
        <v/>
      </c>
      <c r="AC51" s="355" t="str">
        <f>IF($W$45="","",IF($U$38&lt;&gt;$U$19,"",IF($P$39="bb",1,IF($P$39="","0",$Q$54))))</f>
        <v/>
      </c>
      <c r="AD51" s="355"/>
      <c r="AE51" s="366">
        <f t="shared" si="3"/>
        <v>0</v>
      </c>
      <c r="AF51" s="357" t="str">
        <f>IF($C19="","",'m glavni 32 (7)'!$C$19)</f>
        <v/>
      </c>
      <c r="AG51" s="359" t="str">
        <f>UPPER(IF($D$19="","",VLOOKUP($D$19,'[1]m glavni turnir žrebna lista'!$A$7:$R$38,3)))</f>
        <v/>
      </c>
      <c r="AH51" s="359" t="str">
        <f>PROPER(IF($D$19="","",VLOOKUP($D$19,'[1]m glavni turnir žrebna lista'!$A$7:$R$38,4)))</f>
        <v/>
      </c>
      <c r="AI51" s="359" t="str">
        <f>UPPER(IF($D$19="","",VLOOKUP($D$19,'[1]m glavni turnir žrebna lista'!$A$7:$R$38,5)))</f>
        <v/>
      </c>
      <c r="AJ51" s="366">
        <f t="shared" si="4"/>
        <v>0</v>
      </c>
    </row>
    <row r="52" spans="1:36" s="309" customFormat="1" ht="9.6" customHeight="1" x14ac:dyDescent="0.2">
      <c r="A52" s="314"/>
      <c r="B52" s="315"/>
      <c r="C52" s="315"/>
      <c r="D52" s="315"/>
      <c r="E52" s="316"/>
      <c r="F52" s="316"/>
      <c r="G52" s="317"/>
      <c r="H52" s="318" t="s">
        <v>28</v>
      </c>
      <c r="I52" s="319"/>
      <c r="J52" s="320" t="str">
        <f>UPPER(IF(OR(I52="a",I52="as"),E51,IF(OR(I52="b",I52="bs"),E53,)))</f>
        <v/>
      </c>
      <c r="K52" s="340">
        <f>IF(OR(I52="a",I52="as"),I51,IF(OR(I52="b",I52="bs"),I53,))</f>
        <v>0</v>
      </c>
      <c r="L52" s="302"/>
      <c r="M52" s="336"/>
      <c r="N52" s="304"/>
      <c r="O52" s="343"/>
      <c r="P52" s="304"/>
      <c r="Q52" s="343"/>
      <c r="R52" s="308"/>
      <c r="S52" s="374"/>
      <c r="U52" s="375" t="str">
        <f>IF(OR(I52="a",I52="as"),C51,IF(OR(I52="b",I52="bs"),C53,""))</f>
        <v/>
      </c>
      <c r="V52" s="359">
        <v>8</v>
      </c>
      <c r="W52" s="359" t="str">
        <f>UPPER(IF($D$21="","",VLOOKUP($D$21,'[1]m glavni turnir žrebna lista'!$A$7:$R$38,3)))</f>
        <v/>
      </c>
      <c r="X52" s="359" t="str">
        <f>PROPER(IF($D$21="","",VLOOKUP($D$21,'[1]m glavni turnir žrebna lista'!$A$7:$R$38,4)))</f>
        <v/>
      </c>
      <c r="Y52" s="355" t="str">
        <f>IF(W52="","",IF($U$20&lt;&gt;$U$21,"",IF($J$21="bb",1,IF($J$21="","0",$I$19))))</f>
        <v/>
      </c>
      <c r="Z52" s="355" t="str">
        <f>IF($W$45="","",IF($U$18&lt;&gt;$U$21,"",IF($L$19="bb",1,IF($L$19="","0",$K$16))))</f>
        <v/>
      </c>
      <c r="AA52" s="355" t="str">
        <f>IF($W$45="","",IF($U$14&lt;&gt;$U$21,"",IF($N$15="bb",1,IF($N$15="","0",$M$10))))</f>
        <v/>
      </c>
      <c r="AB52" s="355" t="str">
        <f>IF($W$45="","",IF($U$22&lt;&gt;$U$21,"",IF($P$23="bb",1,IF($P$23="","0",$O$30))))</f>
        <v/>
      </c>
      <c r="AC52" s="355" t="str">
        <f>IF($W$45="","",IF($U$38&lt;&gt;$U$21,"",IF($P$39="bb",1,IF($P$39="","0",$Q$54))))</f>
        <v/>
      </c>
      <c r="AD52" s="355"/>
      <c r="AE52" s="366">
        <f t="shared" si="3"/>
        <v>0</v>
      </c>
      <c r="AF52" s="357" t="str">
        <f>IF($C21="","",'m glavni 32 (7)'!$C$21)</f>
        <v/>
      </c>
      <c r="AG52" s="359" t="str">
        <f>UPPER(IF($D$21="","",VLOOKUP($D$21,'[1]m glavni turnir žrebna lista'!$A$7:$R$38,3)))</f>
        <v/>
      </c>
      <c r="AH52" s="359" t="str">
        <f>PROPER(IF($D$21="","",VLOOKUP($D$21,'[1]m glavni turnir žrebna lista'!$A$7:$R$38,4)))</f>
        <v/>
      </c>
      <c r="AI52" s="359" t="str">
        <f>UPPER(IF($D$21="","",VLOOKUP($D$21,'[1]m glavni turnir žrebna lista'!$A$7:$R$38,5)))</f>
        <v/>
      </c>
      <c r="AJ52" s="366">
        <f t="shared" si="4"/>
        <v>0</v>
      </c>
    </row>
    <row r="53" spans="1:36" s="309" customFormat="1" ht="9.6" customHeight="1" x14ac:dyDescent="0.2">
      <c r="A53" s="298">
        <v>24</v>
      </c>
      <c r="B53" s="299" t="str">
        <f>IF($D53="","",VLOOKUP($D53,'[1]m glavni turnir žrebna lista'!$A$7:$R$38,17))</f>
        <v/>
      </c>
      <c r="C53" s="299" t="str">
        <f>IF($D53="","",VLOOKUP($D53,'[1]m glavni turnir žrebna lista'!$A$7:$R$38,2))</f>
        <v/>
      </c>
      <c r="D53" s="300"/>
      <c r="E53" s="299" t="s">
        <v>230</v>
      </c>
      <c r="F53" s="299" t="s">
        <v>208</v>
      </c>
      <c r="G53" s="299"/>
      <c r="H53" s="299" t="str">
        <f>IF($D53="","",VLOOKUP($D53,'[1]m glavni turnir žrebna lista'!$A$7:$R$38,5))</f>
        <v/>
      </c>
      <c r="I53" s="328" t="str">
        <f>IF($D53="","",VLOOKUP($D53,'[1]m glavni turnir žrebna lista'!$A$7:$R$38,14))</f>
        <v/>
      </c>
      <c r="J53" s="329"/>
      <c r="K53" s="303"/>
      <c r="L53" s="302"/>
      <c r="M53" s="336"/>
      <c r="N53" s="304"/>
      <c r="O53" s="343"/>
      <c r="P53" s="304"/>
      <c r="Q53" s="343"/>
      <c r="R53" s="308"/>
      <c r="S53" s="374"/>
      <c r="U53" s="256" t="str">
        <f>IF($D53="","",VLOOKUP($D53,'[1]m glavni turnir žrebna lista'!$A$7:$R$38,2))</f>
        <v/>
      </c>
      <c r="V53" s="359">
        <v>9</v>
      </c>
      <c r="W53" s="359" t="str">
        <f>UPPER(IF($D$23="","",VLOOKUP($D$23,'[1]m glavni turnir žrebna lista'!$A$7:$R$38,3)))</f>
        <v/>
      </c>
      <c r="X53" s="359" t="str">
        <f>PROPER(IF($D$23="","",VLOOKUP($D$23,'[1]m glavni turnir žrebna lista'!$A$7:$R$38,4)))</f>
        <v/>
      </c>
      <c r="Y53" s="355" t="str">
        <f>IF(W53="","",IF($U$24&lt;&gt;$U$23,"",IF($J$25="bb",1,IF($J$25="","0",$I$25))))</f>
        <v/>
      </c>
      <c r="Z53" s="355" t="str">
        <f>IF($W$45="","",IF($U$26&lt;&gt;$U$23,"",IF($L$27="bb",1,IF($L$27="","0",$K$28))))</f>
        <v/>
      </c>
      <c r="AA53" s="355" t="str">
        <f>IF($W$45="","",IF($U$30&lt;&gt;$U$23,"",IF($N$31="bb",1,IF($N$31="","0",$M$34))))</f>
        <v/>
      </c>
      <c r="AB53" s="355" t="str">
        <f>IF($W$45="","",IF($U$22&lt;&gt;$U$23,"",IF($P$23="bb",1,IF($P$23="","0",$O$14))))</f>
        <v/>
      </c>
      <c r="AC53" s="355" t="str">
        <f>IF($W$45="","",IF($U$38&lt;&gt;$U$23,"",IF($P$39="bb",1,IF($P$39="","0",$Q$54))))</f>
        <v/>
      </c>
      <c r="AD53" s="355"/>
      <c r="AE53" s="366">
        <f t="shared" si="3"/>
        <v>0</v>
      </c>
      <c r="AF53" s="357" t="str">
        <f>IF($C23="","",'m glavni 32 (7)'!$C$23)</f>
        <v/>
      </c>
      <c r="AG53" s="359" t="str">
        <f>UPPER(IF($D$23="","",VLOOKUP($D$23,'[1]m glavni turnir žrebna lista'!$A$7:$R$38,3)))</f>
        <v/>
      </c>
      <c r="AH53" s="359" t="str">
        <f>PROPER(IF($D$23="","",VLOOKUP($D$23,'[1]m glavni turnir žrebna lista'!$A$7:$R$38,4)))</f>
        <v/>
      </c>
      <c r="AI53" s="359" t="str">
        <f>UPPER(IF($D$23="","",VLOOKUP($D$23,'[1]m glavni turnir žrebna lista'!$A$7:$R$38,5)))</f>
        <v/>
      </c>
      <c r="AJ53" s="366">
        <f t="shared" si="4"/>
        <v>0</v>
      </c>
    </row>
    <row r="54" spans="1:36" s="309" customFormat="1" ht="9.6" customHeight="1" x14ac:dyDescent="0.2">
      <c r="A54" s="314"/>
      <c r="B54" s="315"/>
      <c r="C54" s="315"/>
      <c r="D54" s="315"/>
      <c r="E54" s="342"/>
      <c r="F54" s="342"/>
      <c r="G54" s="347"/>
      <c r="H54" s="342"/>
      <c r="I54" s="332"/>
      <c r="J54" s="302"/>
      <c r="K54" s="303"/>
      <c r="L54" s="302"/>
      <c r="M54" s="336"/>
      <c r="N54" s="318" t="s">
        <v>28</v>
      </c>
      <c r="O54" s="333" t="s">
        <v>245</v>
      </c>
      <c r="P54" s="320" t="s">
        <v>104</v>
      </c>
      <c r="Q54" s="350">
        <f>IF(OR(O54="a",O54="as"),O46,IF(OR(O54="b",O54="bs"),O62,))</f>
        <v>0</v>
      </c>
      <c r="R54" s="308"/>
      <c r="S54" s="374"/>
      <c r="U54" s="256" t="str">
        <f>IF(OR(O54="a",O54="as"),U46,IF(OR(O54="b",O54="bs"),U62,""))</f>
        <v/>
      </c>
      <c r="V54" s="359">
        <v>10</v>
      </c>
      <c r="W54" s="359" t="str">
        <f>UPPER(IF($D$25="","",VLOOKUP($D$25,'[1]m glavni turnir žrebna lista'!$A$7:$R$38,3)))</f>
        <v/>
      </c>
      <c r="X54" s="359" t="str">
        <f>PROPER(IF($D$25="","",VLOOKUP($D$25,'[1]m glavni turnir žrebna lista'!$A$7:$R$38,4)))</f>
        <v/>
      </c>
      <c r="Y54" s="355" t="str">
        <f>IF(W54="","",IF($U$24&lt;&gt;$U$25,"",IF($J$25="bb",1,IF($J$25="","0",$I$23))))</f>
        <v/>
      </c>
      <c r="Z54" s="355" t="str">
        <f>IF($W$45="","",IF($U$26&lt;&gt;$U$25,"",IF($L$27="bb",1,IF($L$27="","0",$K$28))))</f>
        <v/>
      </c>
      <c r="AA54" s="355" t="str">
        <f>IF($W$45="","",IF($U$30&lt;&gt;$U$25,"",IF($N$31="bb",1,IF($N$31="","0",$M$34))))</f>
        <v/>
      </c>
      <c r="AB54" s="355" t="str">
        <f>IF($W$45="","",IF($U$22&lt;&gt;$U$25,"",IF($P$23="bb",1,IF($P$23="","0",$O$14))))</f>
        <v/>
      </c>
      <c r="AC54" s="355" t="str">
        <f>IF($W$45="","",IF($U$38&lt;&gt;$U$25,"",IF($P$39="bb",1,IF($P$39="","0",$Q$54))))</f>
        <v/>
      </c>
      <c r="AD54" s="355"/>
      <c r="AE54" s="366">
        <f t="shared" si="3"/>
        <v>0</v>
      </c>
      <c r="AF54" s="357" t="str">
        <f>IF($C25="","",'m glavni 32 (7)'!$C$25)</f>
        <v/>
      </c>
      <c r="AG54" s="359" t="str">
        <f>UPPER(IF($D$25="","",VLOOKUP($D$25,'[1]m glavni turnir žrebna lista'!$A$7:$R$38,3)))</f>
        <v/>
      </c>
      <c r="AH54" s="359" t="str">
        <f>PROPER(IF($D$25="","",VLOOKUP($D$25,'[1]m glavni turnir žrebna lista'!$A$7:$R$38,4)))</f>
        <v/>
      </c>
      <c r="AI54" s="359" t="str">
        <f>UPPER(IF($D$25="","",VLOOKUP($D$25,'[1]m glavni turnir žrebna lista'!$A$7:$R$38,5)))</f>
        <v/>
      </c>
      <c r="AJ54" s="366">
        <f t="shared" si="4"/>
        <v>0</v>
      </c>
    </row>
    <row r="55" spans="1:36" s="309" customFormat="1" ht="9.6" customHeight="1" x14ac:dyDescent="0.2">
      <c r="A55" s="298">
        <v>25</v>
      </c>
      <c r="B55" s="299" t="str">
        <f>IF($D55="","",VLOOKUP($D55,'[1]m glavni turnir žrebna lista'!$A$7:$R$38,17))</f>
        <v/>
      </c>
      <c r="C55" s="299" t="str">
        <f>IF($D55="","",VLOOKUP($D55,'[1]m glavni turnir žrebna lista'!$A$7:$R$38,2))</f>
        <v/>
      </c>
      <c r="D55" s="300"/>
      <c r="E55" s="299" t="str">
        <f>UPPER(IF($D55="","",VLOOKUP($D55,'[1]m glavni turnir žrebna lista'!$A$7:$R$38,3)))</f>
        <v/>
      </c>
      <c r="F55" s="299" t="str">
        <f>PROPER(IF($D55="","",VLOOKUP($D55,'[1]m glavni turnir žrebna lista'!$A$7:$R$38,4)))</f>
        <v/>
      </c>
      <c r="G55" s="299"/>
      <c r="H55" s="299" t="str">
        <f>IF($D55="","",VLOOKUP($D55,'[1]m glavni turnir žrebna lista'!$A$7:$R$38,5))</f>
        <v/>
      </c>
      <c r="I55" s="301" t="str">
        <f>IF($D55="","",VLOOKUP($D55,'[1]m glavni turnir žrebna lista'!$A$7:$R$38,14))</f>
        <v/>
      </c>
      <c r="J55" s="302"/>
      <c r="K55" s="303"/>
      <c r="L55" s="302"/>
      <c r="M55" s="336"/>
      <c r="N55" s="304"/>
      <c r="O55" s="343"/>
      <c r="P55" s="329" t="s">
        <v>275</v>
      </c>
      <c r="Q55" s="305"/>
      <c r="R55" s="308"/>
      <c r="S55" s="374"/>
      <c r="U55" s="256" t="str">
        <f>IF($D55="","",VLOOKUP($D55,'[1]m glavni turnir žrebna lista'!$A$7:$R$38,2))</f>
        <v/>
      </c>
      <c r="V55" s="359">
        <v>11</v>
      </c>
      <c r="W55" s="359" t="str">
        <f>UPPER(IF($D$27="","",VLOOKUP($D$27,'[1]m glavni turnir žrebna lista'!$A$7:$R$38,3)))</f>
        <v/>
      </c>
      <c r="X55" s="359" t="str">
        <f>PROPER(IF($D$27="","",VLOOKUP($D$27,'[1]m glavni turnir žrebna lista'!$A$7:$R$38,4)))</f>
        <v/>
      </c>
      <c r="Y55" s="355" t="str">
        <f>IF(W55="","",IF($U$28&lt;&gt;$U$27,"",IF($J$29="bb",1,IF($J$29="","0",$I$29))))</f>
        <v/>
      </c>
      <c r="Z55" s="355" t="str">
        <f>IF($W$45="","",IF($U$26&lt;&gt;$U$27,"",IF($L$27="bb",1,IF($L$27="","0",$K$24))))</f>
        <v/>
      </c>
      <c r="AA55" s="355" t="str">
        <f>IF($W$45="","",IF($U$30&lt;&gt;$U$27,"",IF($N$31="bb",1,IF($N$31="","0",$M$34))))</f>
        <v/>
      </c>
      <c r="AB55" s="355" t="str">
        <f>IF($W$45="","",IF($U$22&lt;&gt;$U$27,"",IF($P$23="bb",1,IF($P$23="","0",$O$14))))</f>
        <v/>
      </c>
      <c r="AC55" s="355" t="str">
        <f>IF($W$45="","",IF($U$38&lt;&gt;$U$27,"",IF($P$39="bb",1,IF($P$39="","0",$Q$54))))</f>
        <v/>
      </c>
      <c r="AD55" s="355"/>
      <c r="AE55" s="366">
        <f t="shared" si="3"/>
        <v>0</v>
      </c>
      <c r="AF55" s="357" t="str">
        <f>IF($C27="","",'m glavni 32 (7)'!$C$27)</f>
        <v/>
      </c>
      <c r="AG55" s="359" t="str">
        <f>UPPER(IF($D$27="","",VLOOKUP($D$27,'[1]m glavni turnir žrebna lista'!$A$7:$R$38,3)))</f>
        <v/>
      </c>
      <c r="AH55" s="359" t="str">
        <f>PROPER(IF($D$27="","",VLOOKUP($D$27,'[1]m glavni turnir žrebna lista'!$A$7:$R$38,4)))</f>
        <v/>
      </c>
      <c r="AI55" s="359" t="str">
        <f>UPPER(IF($D$27="","",VLOOKUP($D$27,'[1]m glavni turnir žrebna lista'!$A$7:$R$38,5)))</f>
        <v/>
      </c>
      <c r="AJ55" s="366">
        <f t="shared" si="4"/>
        <v>0</v>
      </c>
    </row>
    <row r="56" spans="1:36" s="309" customFormat="1" ht="9.6" customHeight="1" x14ac:dyDescent="0.2">
      <c r="A56" s="314"/>
      <c r="B56" s="315"/>
      <c r="C56" s="315"/>
      <c r="D56" s="315"/>
      <c r="E56" s="316"/>
      <c r="F56" s="316"/>
      <c r="G56" s="317"/>
      <c r="H56" s="318" t="s">
        <v>28</v>
      </c>
      <c r="I56" s="319"/>
      <c r="J56" s="320"/>
      <c r="K56" s="321">
        <f>IF(OR(I56="a",I56="as"),I55,IF(OR(I56="b",I56="bs"),I57,))</f>
        <v>0</v>
      </c>
      <c r="L56" s="302"/>
      <c r="M56" s="336"/>
      <c r="N56" s="304"/>
      <c r="O56" s="343"/>
      <c r="P56" s="304"/>
      <c r="Q56" s="305"/>
      <c r="R56" s="308"/>
      <c r="S56" s="374"/>
      <c r="U56" s="256" t="str">
        <f>IF(OR(I56="a",I56="as"),C55,IF(OR(I56="b",I56="bs"),C57,""))</f>
        <v/>
      </c>
      <c r="V56" s="359">
        <v>12</v>
      </c>
      <c r="W56" s="359" t="str">
        <f>UPPER(IF($D$29="","",VLOOKUP($D$29,'[1]m glavni turnir žrebna lista'!$A$7:$R$38,3)))</f>
        <v/>
      </c>
      <c r="X56" s="359" t="str">
        <f>PROPER(IF($D$29="","",VLOOKUP($D$29,'[1]m glavni turnir žrebna lista'!$A$7:$R$38,4)))</f>
        <v/>
      </c>
      <c r="Y56" s="355" t="str">
        <f>IF(W56="","",IF($U$28&lt;&gt;$U$29,"",IF($J$29="bb",1,IF($J$29="","0",$I$27))))</f>
        <v/>
      </c>
      <c r="Z56" s="355" t="str">
        <f>IF($W$45="","",IF($U$26&lt;&gt;$U$29,"",IF($L$27="bb",1,IF($L$27="","0",$K$24))))</f>
        <v/>
      </c>
      <c r="AA56" s="355" t="str">
        <f>IF($W$45="","",IF($U$30&lt;&gt;$U$29,"",IF($N$31="bb",1,IF($N$31="","0",$M$34))))</f>
        <v/>
      </c>
      <c r="AB56" s="355" t="str">
        <f>IF($W$45="","",IF($U$22&lt;&gt;$U$29,"",IF($P$23="bb",1,IF($P$23="","0",$O$14))))</f>
        <v/>
      </c>
      <c r="AC56" s="355" t="str">
        <f>IF($W$45="","",IF($U$38&lt;&gt;$U$29,"",IF($P$39="bb",1,IF($P$39="","0",$Q$54))))</f>
        <v/>
      </c>
      <c r="AD56" s="355"/>
      <c r="AE56" s="366">
        <f t="shared" si="3"/>
        <v>0</v>
      </c>
      <c r="AF56" s="357" t="str">
        <f>IF($C29="","",'m glavni 32 (7)'!$C$29)</f>
        <v/>
      </c>
      <c r="AG56" s="359" t="str">
        <f>UPPER(IF($D$29="","",VLOOKUP($D$29,'[1]m glavni turnir žrebna lista'!$A$7:$R$38,3)))</f>
        <v/>
      </c>
      <c r="AH56" s="359" t="str">
        <f>PROPER(IF($D$29="","",VLOOKUP($D$29,'[1]m glavni turnir žrebna lista'!$A$7:$R$38,4)))</f>
        <v/>
      </c>
      <c r="AI56" s="359" t="str">
        <f>UPPER(IF($D$29="","",VLOOKUP($D$29,'[1]m glavni turnir žrebna lista'!$A$7:$R$38,5)))</f>
        <v/>
      </c>
      <c r="AJ56" s="366">
        <f t="shared" si="4"/>
        <v>0</v>
      </c>
    </row>
    <row r="57" spans="1:36" s="309" customFormat="1" ht="9.6" customHeight="1" x14ac:dyDescent="0.2">
      <c r="A57" s="314">
        <v>26</v>
      </c>
      <c r="B57" s="326" t="str">
        <f>IF($D57="","",VLOOKUP($D57,'[1]m glavni turnir žrebna lista'!$A$7:$R$38,17))</f>
        <v/>
      </c>
      <c r="C57" s="326" t="str">
        <f>IF($D57="","",VLOOKUP($D57,'[1]m glavni turnir žrebna lista'!$A$7:$R$38,2))</f>
        <v/>
      </c>
      <c r="D57" s="300"/>
      <c r="E57" s="327" t="str">
        <f>UPPER(IF($D57="","",VLOOKUP($D57,'[1]m glavni turnir žrebna lista'!$A$7:$R$38,3)))</f>
        <v/>
      </c>
      <c r="F57" s="327" t="str">
        <f>PROPER(IF($D57="","",VLOOKUP($D57,'[1]m glavni turnir žrebna lista'!$A$7:$R$38,4)))</f>
        <v/>
      </c>
      <c r="G57" s="327"/>
      <c r="H57" s="327" t="str">
        <f>IF($D57="","",VLOOKUP($D57,'[1]m glavni turnir žrebna lista'!$A$7:$R$38,5))</f>
        <v/>
      </c>
      <c r="I57" s="328" t="str">
        <f>IF($D57="","",VLOOKUP($D57,'[1]m glavni turnir žrebna lista'!$A$7:$R$38,14))</f>
        <v/>
      </c>
      <c r="J57" s="329"/>
      <c r="K57" s="330"/>
      <c r="L57" s="302"/>
      <c r="M57" s="304"/>
      <c r="O57" s="343"/>
      <c r="P57" s="304"/>
      <c r="Q57" s="305"/>
      <c r="R57" s="308"/>
      <c r="S57" s="374"/>
      <c r="U57" s="256" t="str">
        <f>IF($D57="","",VLOOKUP($D57,'[1]m glavni turnir žrebna lista'!$A$7:$R$38,2))</f>
        <v/>
      </c>
      <c r="V57" s="359">
        <v>13</v>
      </c>
      <c r="W57" s="359" t="str">
        <f>UPPER(IF($D$31="","",VLOOKUP($D$31,'[1]m glavni turnir žrebna lista'!$A$7:$R$38,3)))</f>
        <v/>
      </c>
      <c r="X57" s="359" t="str">
        <f>PROPER(IF($D$31="","",VLOOKUP($D$31,'[1]m glavni turnir žrebna lista'!$A$7:$R$38,4)))</f>
        <v/>
      </c>
      <c r="Y57" s="355" t="str">
        <f>IF(W57="","",IF($U$32&lt;&gt;$U$31,"",IF($J$33="bb",1,IF($J$33="","0",$I$33))))</f>
        <v/>
      </c>
      <c r="Z57" s="355" t="str">
        <f>IF($W$45="","",IF($U$34&lt;&gt;$U$31,"",IF($L$35="bb",1,IF($L$35="","0",$K$36))))</f>
        <v/>
      </c>
      <c r="AA57" s="355" t="str">
        <f>IF($W$45="","",IF($U$30&lt;&gt;$U$31,"",IF($N$31="bb",1,IF($N$31="","0",$M$26))))</f>
        <v/>
      </c>
      <c r="AB57" s="355" t="str">
        <f>IF($W$45="","",IF($U$22&lt;&gt;$U$31,"",IF($P$23="bb",1,IF($P$23="","0",$O$14))))</f>
        <v/>
      </c>
      <c r="AC57" s="355" t="str">
        <f>IF($W$45="","",IF($U$38&lt;&gt;$U$31,"",IF($P$39="bb",1,IF($P$39="","0",$Q$54))))</f>
        <v/>
      </c>
      <c r="AD57" s="355"/>
      <c r="AE57" s="366">
        <f t="shared" si="3"/>
        <v>0</v>
      </c>
      <c r="AF57" s="357" t="str">
        <f>IF($C31="","",'m glavni 32 (7)'!$C$31)</f>
        <v/>
      </c>
      <c r="AG57" s="359" t="str">
        <f>UPPER(IF($D$31="","",VLOOKUP($D$31,'[1]m glavni turnir žrebna lista'!$A$7:$R$38,3)))</f>
        <v/>
      </c>
      <c r="AH57" s="359" t="str">
        <f>PROPER(IF($D$31="","",VLOOKUP($D$31,'[1]m glavni turnir žrebna lista'!$A$7:$R$38,4)))</f>
        <v/>
      </c>
      <c r="AI57" s="359" t="str">
        <f>UPPER(IF($D$31="","",VLOOKUP($D$31,'[1]m glavni turnir žrebna lista'!$A$7:$R$38,5)))</f>
        <v/>
      </c>
      <c r="AJ57" s="366">
        <f t="shared" si="4"/>
        <v>0</v>
      </c>
    </row>
    <row r="58" spans="1:36" s="309" customFormat="1" ht="9.6" customHeight="1" x14ac:dyDescent="0.2">
      <c r="A58" s="314"/>
      <c r="B58" s="315"/>
      <c r="C58" s="315"/>
      <c r="D58" s="331"/>
      <c r="E58" s="316"/>
      <c r="F58" s="316"/>
      <c r="G58" s="317"/>
      <c r="H58" s="316"/>
      <c r="I58" s="332"/>
      <c r="J58" s="318" t="s">
        <v>28</v>
      </c>
      <c r="K58" s="333"/>
      <c r="L58" s="320"/>
      <c r="M58" s="334">
        <f>IF(OR(K58="a",K58="as"),K56,IF(OR(K58="b",K58="bs"),K60,))</f>
        <v>0</v>
      </c>
      <c r="N58" s="304"/>
      <c r="O58" s="343"/>
      <c r="P58" s="304"/>
      <c r="Q58" s="305"/>
      <c r="R58" s="308"/>
      <c r="S58" s="374"/>
      <c r="U58" s="256" t="str">
        <f>IF(OR(K58="a",K58="as"),U56,IF(OR(K58="b",K58="bs"),U60,""))</f>
        <v/>
      </c>
      <c r="V58" s="359">
        <v>14</v>
      </c>
      <c r="W58" s="359" t="str">
        <f>UPPER(IF($D$33="","",VLOOKUP($D$33,'[1]m glavni turnir žrebna lista'!$A$7:$R$38,3)))</f>
        <v/>
      </c>
      <c r="X58" s="359" t="str">
        <f>PROPER(IF($D$33="","",VLOOKUP($D$33,'[1]m glavni turnir žrebna lista'!$A$7:$R$38,4)))</f>
        <v/>
      </c>
      <c r="Y58" s="355" t="str">
        <f>IF(W58="","",IF($U$32&lt;&gt;$U$33,"",IF($J$33="bb",1,IF($J$33="","0",$I$31))))</f>
        <v/>
      </c>
      <c r="Z58" s="355" t="str">
        <f>IF($W$45="","",IF($U$34&lt;&gt;$U$33,"",IF($L$35="bb",1,IF($L$35="","0",$K$36))))</f>
        <v/>
      </c>
      <c r="AA58" s="355" t="str">
        <f>IF($W$45="","",IF($U$30&lt;&gt;$U$33,"",IF($N$31="bb",1,IF($N$31="","0",$M$26))))</f>
        <v/>
      </c>
      <c r="AB58" s="355" t="str">
        <f>IF($W$45="","",IF($U$22&lt;&gt;$U$33,"",IF($P$23="bb",1,IF($P$23="","0",$O$14))))</f>
        <v/>
      </c>
      <c r="AC58" s="355" t="str">
        <f>IF($W$45="","",IF($U$38&lt;&gt;$U$33,"",IF($P$39="bb",1,IF($P$39="","0",$Q$54))))</f>
        <v/>
      </c>
      <c r="AD58" s="355"/>
      <c r="AE58" s="366">
        <f t="shared" si="3"/>
        <v>0</v>
      </c>
      <c r="AF58" s="357" t="str">
        <f>IF($C33="","",'m glavni 32 (7)'!$C$33)</f>
        <v/>
      </c>
      <c r="AG58" s="359" t="str">
        <f>UPPER(IF($D$33="","",VLOOKUP($D$33,'[1]m glavni turnir žrebna lista'!$A$7:$R$38,3)))</f>
        <v/>
      </c>
      <c r="AH58" s="359" t="str">
        <f>PROPER(IF($D$33="","",VLOOKUP($D$33,'[1]m glavni turnir žrebna lista'!$A$7:$R$38,4)))</f>
        <v/>
      </c>
      <c r="AI58" s="359" t="str">
        <f>UPPER(IF($D$33="","",VLOOKUP($D$33,'[1]m glavni turnir žrebna lista'!$A$7:$R$38,5)))</f>
        <v/>
      </c>
      <c r="AJ58" s="366">
        <f t="shared" si="4"/>
        <v>0</v>
      </c>
    </row>
    <row r="59" spans="1:36" s="309" customFormat="1" ht="9.6" customHeight="1" x14ac:dyDescent="0.2">
      <c r="A59" s="314">
        <v>27</v>
      </c>
      <c r="B59" s="326" t="str">
        <f>IF($D59="","",VLOOKUP($D59,'[1]m glavni turnir žrebna lista'!$A$7:$R$38,17))</f>
        <v/>
      </c>
      <c r="C59" s="326" t="str">
        <f>IF($D59="","",VLOOKUP($D59,'[1]m glavni turnir žrebna lista'!$A$7:$R$38,2))</f>
        <v/>
      </c>
      <c r="D59" s="300"/>
      <c r="E59" s="327" t="str">
        <f>UPPER(IF($D59="","",VLOOKUP($D59,'[1]m glavni turnir žrebna lista'!$A$7:$R$38,3)))</f>
        <v/>
      </c>
      <c r="F59" s="327" t="str">
        <f>PROPER(IF($D59="","",VLOOKUP($D59,'[1]m glavni turnir žrebna lista'!$A$7:$R$38,4)))</f>
        <v/>
      </c>
      <c r="G59" s="327"/>
      <c r="H59" s="327" t="str">
        <f>IF($D59="","",VLOOKUP($D59,'[1]m glavni turnir žrebna lista'!$A$7:$R$38,5))</f>
        <v/>
      </c>
      <c r="I59" s="301" t="str">
        <f>IF($D59="","",VLOOKUP($D59,'[1]m glavni turnir žrebna lista'!$A$7:$R$38,14))</f>
        <v/>
      </c>
      <c r="J59" s="302"/>
      <c r="K59" s="338"/>
      <c r="L59" s="329"/>
      <c r="M59" s="339"/>
      <c r="N59" s="304"/>
      <c r="O59" s="343"/>
      <c r="P59" s="304"/>
      <c r="Q59" s="305"/>
      <c r="R59" s="376"/>
      <c r="S59" s="374"/>
      <c r="U59" s="256" t="str">
        <f>IF($D59="","",VLOOKUP($D59,'[1]m glavni turnir žrebna lista'!$A$7:$R$38,2))</f>
        <v/>
      </c>
      <c r="V59" s="359">
        <v>15</v>
      </c>
      <c r="W59" s="359" t="str">
        <f>UPPER(IF($D$35="","",VLOOKUP($D$35,'[1]m glavni turnir žrebna lista'!$A$7:$R$38,3)))</f>
        <v/>
      </c>
      <c r="X59" s="359" t="str">
        <f>PROPER(IF($D$35="","",VLOOKUP($D$35,'[1]m glavni turnir žrebna lista'!$A$7:$R$38,4)))</f>
        <v/>
      </c>
      <c r="Y59" s="355" t="str">
        <f>IF(W59="","",IF($U$36&lt;&gt;$U$35,"",IF($J$37="bb",1,IF($J$37="","0",$I$37))))</f>
        <v/>
      </c>
      <c r="Z59" s="355" t="str">
        <f>IF($W$45="","",IF($U$34&lt;&gt;$U$35,"",IF($L$35="bb",1,IF($L$35="","0",$K$32))))</f>
        <v/>
      </c>
      <c r="AA59" s="355" t="str">
        <f>IF($W$45="","",IF($U$30&lt;&gt;$U$35,"",IF($N$31="bb",1,IF($N$31="","0",$M$26))))</f>
        <v/>
      </c>
      <c r="AB59" s="355" t="str">
        <f>IF($W$45="","",IF($U$22&lt;&gt;$U$35,"",IF($P$23="bb",1,IF($P$23="","0",$O$14))))</f>
        <v/>
      </c>
      <c r="AC59" s="355" t="str">
        <f>IF($W$45="","",IF($U$38&lt;&gt;$U$35,"",IF($P$39="bb",1,IF($P$39="","0",$Q$54))))</f>
        <v/>
      </c>
      <c r="AD59" s="355"/>
      <c r="AE59" s="366">
        <f t="shared" si="3"/>
        <v>0</v>
      </c>
      <c r="AF59" s="357" t="str">
        <f>IF($C35="","",'m glavni 32 (7)'!$C$35)</f>
        <v/>
      </c>
      <c r="AG59" s="359" t="str">
        <f>UPPER(IF($D$35="","",VLOOKUP($D$35,'[1]m glavni turnir žrebna lista'!$A$7:$R$38,3)))</f>
        <v/>
      </c>
      <c r="AH59" s="359" t="str">
        <f>PROPER(IF($D$35="","",VLOOKUP($D$35,'[1]m glavni turnir žrebna lista'!$A$7:$R$38,4)))</f>
        <v/>
      </c>
      <c r="AI59" s="359" t="str">
        <f>UPPER(IF($D$35="","",VLOOKUP($D$35,'[1]m glavni turnir žrebna lista'!$A$7:$R$38,5)))</f>
        <v/>
      </c>
      <c r="AJ59" s="366">
        <f t="shared" si="4"/>
        <v>0</v>
      </c>
    </row>
    <row r="60" spans="1:36" s="309" customFormat="1" ht="9.6" customHeight="1" x14ac:dyDescent="0.2">
      <c r="A60" s="314"/>
      <c r="B60" s="315"/>
      <c r="C60" s="315"/>
      <c r="D60" s="331"/>
      <c r="E60" s="316"/>
      <c r="F60" s="316"/>
      <c r="G60" s="317"/>
      <c r="H60" s="318" t="s">
        <v>28</v>
      </c>
      <c r="I60" s="319"/>
      <c r="J60" s="320" t="str">
        <f>UPPER(IF(OR(I60="a",I60="as"),E59,IF(OR(I60="b",I60="bs"),E61,)))</f>
        <v/>
      </c>
      <c r="K60" s="340">
        <f>IF(OR(I60="a",I60="as"),I59,IF(OR(I60="b",I60="bs"),I61,))</f>
        <v>0</v>
      </c>
      <c r="L60" s="302"/>
      <c r="M60" s="339"/>
      <c r="N60" s="304"/>
      <c r="O60" s="343"/>
      <c r="P60" s="590"/>
      <c r="Q60" s="602"/>
      <c r="R60" s="308"/>
      <c r="S60" s="374"/>
      <c r="U60" s="256" t="str">
        <f>IF(OR(I60="a",I60="as"),C59,IF(OR(I60="b",I60="bs"),C61,""))</f>
        <v/>
      </c>
      <c r="V60" s="359">
        <v>16</v>
      </c>
      <c r="W60" s="359" t="str">
        <f>UPPER(IF($D$37="","",VLOOKUP($D$37,'[1]m glavni turnir žrebna lista'!$A$7:$R$38,3)))</f>
        <v/>
      </c>
      <c r="X60" s="359" t="str">
        <f>PROPER(IF($D$37="","",VLOOKUP($D$37,'[1]m glavni turnir žrebna lista'!$A$7:$R$38,4)))</f>
        <v/>
      </c>
      <c r="Y60" s="355" t="str">
        <f>IF(W60="","",IF($U$36&lt;&gt;$U$37,"",IF($J$37="bb",1,IF($J$37="","0",$I$35))))</f>
        <v/>
      </c>
      <c r="Z60" s="355" t="str">
        <f>IF($W$45="","",IF($U$34&lt;&gt;$U$37,"",IF($L$35="bb",1,IF($L$35="","0",$K$32))))</f>
        <v/>
      </c>
      <c r="AA60" s="355" t="str">
        <f>IF($W$45="","",IF($U$30&lt;&gt;$U$37,"",IF($N$31="bb",1,IF($N$31="","0",$M$26))))</f>
        <v/>
      </c>
      <c r="AB60" s="355" t="str">
        <f>IF($W$45="","",IF($U$22&lt;&gt;$U$37,"",IF($P$23="bb",1,IF($P$23="","0",$O$14))))</f>
        <v/>
      </c>
      <c r="AC60" s="355" t="str">
        <f>IF($W$45="","",IF($U$38&lt;&gt;$U$37,"",IF($P$39="bb",1,IF($P$39="","0",$Q$54))))</f>
        <v/>
      </c>
      <c r="AD60" s="355"/>
      <c r="AE60" s="366">
        <f t="shared" si="3"/>
        <v>0</v>
      </c>
      <c r="AF60" s="357" t="str">
        <f>IF($C37="","",'m glavni 32 (7)'!$C$37)</f>
        <v/>
      </c>
      <c r="AG60" s="359" t="str">
        <f>UPPER(IF($D$37="","",VLOOKUP($D$37,'[1]m glavni turnir žrebna lista'!$A$7:$R$38,3)))</f>
        <v/>
      </c>
      <c r="AH60" s="359" t="str">
        <f>PROPER(IF($D$37="","",VLOOKUP($D$37,'[1]m glavni turnir žrebna lista'!$A$7:$R$38,4)))</f>
        <v/>
      </c>
      <c r="AI60" s="359" t="str">
        <f>UPPER(IF($D$37="","",VLOOKUP($D$37,'[1]m glavni turnir žrebna lista'!$A$7:$R$38,5)))</f>
        <v/>
      </c>
      <c r="AJ60" s="366">
        <f t="shared" si="4"/>
        <v>0</v>
      </c>
    </row>
    <row r="61" spans="1:36" s="309" customFormat="1" ht="9.6" customHeight="1" x14ac:dyDescent="0.2">
      <c r="A61" s="314">
        <v>28</v>
      </c>
      <c r="B61" s="326" t="str">
        <f>IF($D61="","",VLOOKUP($D61,'[1]m glavni turnir žrebna lista'!$A$7:$R$38,17))</f>
        <v/>
      </c>
      <c r="C61" s="326" t="str">
        <f>IF($D61="","",VLOOKUP($D61,'[1]m glavni turnir žrebna lista'!$A$7:$R$38,2))</f>
        <v/>
      </c>
      <c r="D61" s="300"/>
      <c r="E61" s="327" t="str">
        <f>UPPER(IF($D61="","",VLOOKUP($D61,'[1]m glavni turnir žrebna lista'!$A$7:$R$38,3)))</f>
        <v/>
      </c>
      <c r="F61" s="327" t="str">
        <f>PROPER(IF($D61="","",VLOOKUP($D61,'[1]m glavni turnir žrebna lista'!$A$7:$R$38,4)))</f>
        <v/>
      </c>
      <c r="G61" s="327"/>
      <c r="H61" s="327" t="str">
        <f>IF($D61="","",VLOOKUP($D61,'[1]m glavni turnir žrebna lista'!$A$7:$R$38,5))</f>
        <v/>
      </c>
      <c r="I61" s="328" t="str">
        <f>IF($D61="","",VLOOKUP($D61,'[1]m glavni turnir žrebna lista'!$A$7:$R$38,14))</f>
        <v/>
      </c>
      <c r="J61" s="329"/>
      <c r="K61" s="303"/>
      <c r="L61" s="302"/>
      <c r="M61" s="339"/>
      <c r="N61" s="304"/>
      <c r="O61" s="377"/>
      <c r="P61" s="590" t="s">
        <v>35</v>
      </c>
      <c r="Q61" s="591"/>
      <c r="R61" s="308"/>
      <c r="S61" s="374"/>
      <c r="U61" s="256" t="str">
        <f>IF($D61="","",VLOOKUP($D61,'[1]m glavni turnir žrebna lista'!$A$7:$R$38,2))</f>
        <v/>
      </c>
      <c r="V61" s="359">
        <v>17</v>
      </c>
      <c r="W61" s="359" t="str">
        <f>UPPER(IF($D$39="","",VLOOKUP($D$39,'[1]m glavni turnir žrebna lista'!$A$7:$R$38,3)))</f>
        <v/>
      </c>
      <c r="X61" s="359" t="str">
        <f>PROPER(IF($D$39="","",VLOOKUP($D$39,'[1]m glavni turnir žrebna lista'!$A$7:$R$38,4)))</f>
        <v/>
      </c>
      <c r="Y61" s="355" t="str">
        <f>IF(W61="","",IF($U$40&lt;&gt;$U$39,"",IF($J$41="bb",1,IF($J$41="","0",$I$41))))</f>
        <v/>
      </c>
      <c r="Z61" s="355" t="str">
        <f>IF($W$45="","",IF($U$42&lt;&gt;$U$39,"",IF($L$43="bb",1,IF($L$43="","0",$K$44))))</f>
        <v/>
      </c>
      <c r="AA61" s="355" t="str">
        <f>IF($W$45="","",IF($U$46&lt;&gt;$U$39,"",IF($N$47="bb",1,IF($N$47="","0",$M$50))))</f>
        <v/>
      </c>
      <c r="AB61" s="355" t="str">
        <f>IF($W$45="","",IF($U$54&lt;&gt;$U$39,"",IF($P$55="bb",1,IF($P$55="","0",$O$62))))</f>
        <v/>
      </c>
      <c r="AC61" s="355" t="str">
        <f>IF($W$45="","",IF($U$38&lt;&gt;$U$39,"",IF($P$39="bb",1,IF($P$39="","0",$Q$22))))</f>
        <v/>
      </c>
      <c r="AD61" s="355"/>
      <c r="AE61" s="366">
        <f t="shared" si="3"/>
        <v>0</v>
      </c>
      <c r="AF61" s="357" t="str">
        <f>IF($C39="","",'m glavni 32 (7)'!$C$39)</f>
        <v/>
      </c>
      <c r="AG61" s="359" t="str">
        <f>UPPER(IF($D$39="","",VLOOKUP($D$39,'[1]m glavni turnir žrebna lista'!$A$7:$R$38,3)))</f>
        <v/>
      </c>
      <c r="AH61" s="359" t="str">
        <f>PROPER(IF($D$39="","",VLOOKUP($D$39,'[1]m glavni turnir žrebna lista'!$A$7:$R$38,4)))</f>
        <v/>
      </c>
      <c r="AI61" s="359" t="str">
        <f>UPPER(IF($D$39="","",VLOOKUP($D$39,'[1]m glavni turnir žrebna lista'!$A$7:$R$38,5)))</f>
        <v/>
      </c>
      <c r="AJ61" s="366">
        <f t="shared" si="4"/>
        <v>0</v>
      </c>
    </row>
    <row r="62" spans="1:36" s="309" customFormat="1" ht="9.6" customHeight="1" x14ac:dyDescent="0.2">
      <c r="A62" s="314"/>
      <c r="B62" s="315"/>
      <c r="C62" s="315"/>
      <c r="D62" s="331"/>
      <c r="E62" s="302"/>
      <c r="F62" s="302"/>
      <c r="G62" s="341"/>
      <c r="H62" s="342"/>
      <c r="I62" s="332"/>
      <c r="J62" s="302"/>
      <c r="K62" s="303"/>
      <c r="L62" s="318" t="s">
        <v>28</v>
      </c>
      <c r="M62" s="333" t="s">
        <v>245</v>
      </c>
      <c r="N62" s="320" t="str">
        <f>UPPER(IF(OR(M62="a",M62="as"),L58,IF(OR(M62="b",M62="bs"),L66,)))</f>
        <v>GRIZILO RIKARDO</v>
      </c>
      <c r="O62" s="371">
        <f>IF(OR(M62="a",M62="as"),M58,IF(OR(M62="b",M62="bs"),M66,))</f>
        <v>0</v>
      </c>
      <c r="P62" s="590"/>
      <c r="Q62" s="591"/>
      <c r="R62" s="378" t="str">
        <f>IF($R$63&gt;=310,1,IF($R$63&gt;=220,2,IF($R$63&gt;=10,3,"")))</f>
        <v/>
      </c>
      <c r="S62" s="374"/>
      <c r="U62" s="256" t="str">
        <f>IF(OR(M62="a",M62="as"),U58,IF(OR(M62="b",M62="bs"),U66,""))</f>
        <v/>
      </c>
      <c r="V62" s="359">
        <v>18</v>
      </c>
      <c r="W62" s="359" t="str">
        <f>UPPER(IF($D$41="","",VLOOKUP($D$41,'[1]m glavni turnir žrebna lista'!$A$7:$R$38,3)))</f>
        <v/>
      </c>
      <c r="X62" s="359" t="str">
        <f>PROPER(IF($D$41="","",VLOOKUP($D$41,'[1]m glavni turnir žrebna lista'!$A$7:$R$38,4)))</f>
        <v/>
      </c>
      <c r="Y62" s="355" t="str">
        <f>IF(W62="","",IF($U$40&lt;&gt;$U$41,"",IF($J$41="bb",1,IF($J$41="","0",$I$39))))</f>
        <v/>
      </c>
      <c r="Z62" s="355" t="str">
        <f>IF($W$45="","",IF($U$42&lt;&gt;$U$41,"",IF($L$43="bb",1,IF($L$43="","0",$K$44))))</f>
        <v/>
      </c>
      <c r="AA62" s="355" t="str">
        <f>IF($W$45="","",IF($U$46&lt;&gt;$U$41,"",IF($N$47="bb",1,IF($N$47="","0",$M$50))))</f>
        <v/>
      </c>
      <c r="AB62" s="355" t="str">
        <f>IF($W$45="","",IF($U$54&lt;&gt;$U$41,"",IF($P$55="bb",1,IF($P$55="","0",$O$62))))</f>
        <v/>
      </c>
      <c r="AC62" s="355" t="str">
        <f>IF($W$45="","",IF($U$38&lt;&gt;$U$41,"",IF($P$39="bb",1,IF($P$39="","0",$Q$22))))</f>
        <v/>
      </c>
      <c r="AD62" s="355"/>
      <c r="AE62" s="366">
        <f t="shared" si="3"/>
        <v>0</v>
      </c>
      <c r="AF62" s="357" t="str">
        <f>IF($C41="","",'m glavni 32 (7)'!$C$41)</f>
        <v/>
      </c>
      <c r="AG62" s="359" t="str">
        <f>UPPER(IF($D$41="","",VLOOKUP($D$41,'[1]m glavni turnir žrebna lista'!$A$7:$R$38,3)))</f>
        <v/>
      </c>
      <c r="AH62" s="359" t="str">
        <f>PROPER(IF($D$41="","",VLOOKUP($D$41,'[1]m glavni turnir žrebna lista'!$A$7:$R$38,4)))</f>
        <v/>
      </c>
      <c r="AI62" s="359" t="str">
        <f>UPPER(IF($D$41="","",VLOOKUP($D$41,'[1]m glavni turnir žrebna lista'!$A$7:$R$38,5)))</f>
        <v/>
      </c>
      <c r="AJ62" s="366">
        <f t="shared" si="4"/>
        <v>0</v>
      </c>
    </row>
    <row r="63" spans="1:36" s="309" customFormat="1" ht="9.6" customHeight="1" x14ac:dyDescent="0.2">
      <c r="A63" s="314">
        <v>29</v>
      </c>
      <c r="B63" s="326" t="str">
        <f>IF($D63="","",VLOOKUP($D63,'[1]m glavni turnir žrebna lista'!$A$7:$R$38,17))</f>
        <v/>
      </c>
      <c r="C63" s="326" t="str">
        <f>IF($D63="","",VLOOKUP($D63,'[1]m glavni turnir žrebna lista'!$A$7:$R$38,2))</f>
        <v/>
      </c>
      <c r="D63" s="300"/>
      <c r="E63" s="327" t="str">
        <f>UPPER(IF($D63="","",VLOOKUP($D63,'[1]m glavni turnir žrebna lista'!$A$7:$R$38,3)))</f>
        <v/>
      </c>
      <c r="F63" s="327" t="str">
        <f>PROPER(IF($D63="","",VLOOKUP($D63,'[1]m glavni turnir žrebna lista'!$A$7:$R$38,4)))</f>
        <v/>
      </c>
      <c r="G63" s="327"/>
      <c r="H63" s="327" t="str">
        <f>IF($D63="","",VLOOKUP($D63,'[1]m glavni turnir žrebna lista'!$A$7:$R$38,5))</f>
        <v/>
      </c>
      <c r="I63" s="301" t="str">
        <f>IF($D63="","",VLOOKUP($D63,'[1]m glavni turnir žrebna lista'!$A$7:$R$38,14))</f>
        <v/>
      </c>
      <c r="J63" s="302"/>
      <c r="K63" s="303"/>
      <c r="L63" s="302"/>
      <c r="M63" s="339"/>
      <c r="N63" s="329"/>
      <c r="O63" s="336"/>
      <c r="P63" s="379" t="s">
        <v>36</v>
      </c>
      <c r="Q63" s="380">
        <f>MIN(J4,R62)</f>
        <v>1</v>
      </c>
      <c r="R63" s="378">
        <f>SUM(LARGE(H72:H79,{1}),LARGE(H72:H79,{2}),LARGE(H72:H79,{3}),LARGE(H72:H79,{4}))</f>
        <v>0</v>
      </c>
      <c r="S63" s="374"/>
      <c r="U63" s="256" t="str">
        <f>IF($D63="","",VLOOKUP($D63,'[1]m glavni turnir žrebna lista'!$A$7:$R$38,2))</f>
        <v/>
      </c>
      <c r="V63" s="359">
        <v>19</v>
      </c>
      <c r="W63" s="359" t="str">
        <f>UPPER(IF($D$43="","",VLOOKUP($D$43,'[1]m glavni turnir žrebna lista'!$A$7:$R$38,3)))</f>
        <v/>
      </c>
      <c r="X63" s="359" t="str">
        <f>PROPER(IF($D$43="","",VLOOKUP($D$43,'[1]m glavni turnir žrebna lista'!$A$7:$R$38,4)))</f>
        <v/>
      </c>
      <c r="Y63" s="355" t="str">
        <f>IF(W63="","",IF($U$44&lt;&gt;$U$43,"",IF($J$45="bb",1,IF($J$45="","0",$I$45))))</f>
        <v/>
      </c>
      <c r="Z63" s="355" t="str">
        <f>IF($W$45="","",IF($U$42&lt;&gt;$U$43,"",IF($L$43="bb",1,IF($L$43="","0",$K$40))))</f>
        <v/>
      </c>
      <c r="AA63" s="355" t="str">
        <f>IF($W$45="","",IF($U$46&lt;&gt;$U$43,"",IF($N$47="bb",1,IF($N$47="","0",$M$50))))</f>
        <v/>
      </c>
      <c r="AB63" s="355" t="str">
        <f>IF($W$45="","",IF($U$54&lt;&gt;$U$43,"",IF($P$55="bb",1,IF($P$55="","0",$O$62))))</f>
        <v/>
      </c>
      <c r="AC63" s="355" t="str">
        <f>IF($W$45="","",IF($U$38&lt;&gt;$U$43,"",IF($P$39="bb",1,IF($P$39="","0",$Q$22))))</f>
        <v/>
      </c>
      <c r="AD63" s="355"/>
      <c r="AE63" s="366">
        <f t="shared" si="3"/>
        <v>0</v>
      </c>
      <c r="AF63" s="357" t="str">
        <f>IF($C43="","",'m glavni 32 (7)'!$C$43)</f>
        <v/>
      </c>
      <c r="AG63" s="359" t="str">
        <f>UPPER(IF($D$43="","",VLOOKUP($D$43,'[1]m glavni turnir žrebna lista'!$A$7:$R$38,3)))</f>
        <v/>
      </c>
      <c r="AH63" s="359" t="str">
        <f>PROPER(IF($D$43="","",VLOOKUP($D$43,'[1]m glavni turnir žrebna lista'!$A$7:$R$38,4)))</f>
        <v/>
      </c>
      <c r="AI63" s="359" t="str">
        <f>UPPER(IF($D$43="","",VLOOKUP($D$43,'[1]m glavni turnir žrebna lista'!$A$7:$R$38,5)))</f>
        <v/>
      </c>
      <c r="AJ63" s="366">
        <f t="shared" si="4"/>
        <v>0</v>
      </c>
    </row>
    <row r="64" spans="1:36" s="309" customFormat="1" ht="9.6" customHeight="1" x14ac:dyDescent="0.2">
      <c r="A64" s="314"/>
      <c r="B64" s="315"/>
      <c r="C64" s="315"/>
      <c r="D64" s="331"/>
      <c r="E64" s="316"/>
      <c r="F64" s="316"/>
      <c r="G64" s="317"/>
      <c r="H64" s="318" t="s">
        <v>28</v>
      </c>
      <c r="I64" s="319"/>
      <c r="J64" s="320" t="str">
        <f>UPPER(IF(OR(I64="a",I64="as"),E63,IF(OR(I64="b",I64="bs"),E65,)))</f>
        <v/>
      </c>
      <c r="K64" s="321">
        <f>IF(OR(I64="a",I64="as"),I63,IF(OR(I64="b",I64="bs"),I65,))</f>
        <v>0</v>
      </c>
      <c r="L64" s="302"/>
      <c r="M64" s="339"/>
      <c r="N64" s="335"/>
      <c r="O64" s="336"/>
      <c r="P64" s="381" t="s">
        <v>37</v>
      </c>
      <c r="Q64" s="382">
        <f>IF($C$2="B turnir",16,IF($Q$63=1,480,IF($Q$63=2,240,IF($Q$63=3,160,""))))</f>
        <v>480</v>
      </c>
      <c r="R64" s="308"/>
      <c r="S64" s="374"/>
      <c r="U64" s="256" t="str">
        <f>IF(OR(I64="a",I64="as"),C63,IF(OR(I64="b",I64="bs"),C65,""))</f>
        <v/>
      </c>
      <c r="V64" s="359">
        <v>20</v>
      </c>
      <c r="W64" s="359" t="str">
        <f>UPPER(IF($D$45="","",VLOOKUP($D$45,'[1]m glavni turnir žrebna lista'!$A$7:$R$38,3)))</f>
        <v/>
      </c>
      <c r="X64" s="359" t="str">
        <f>PROPER(IF($D$45="","",VLOOKUP($D$45,'[1]m glavni turnir žrebna lista'!$A$7:$R$38,4)))</f>
        <v/>
      </c>
      <c r="Y64" s="355" t="str">
        <f>IF(W64="","",IF($U$44&lt;&gt;$U$45,"",IF($J$45="bb",1,IF($J$45="","0",$I$43))))</f>
        <v/>
      </c>
      <c r="Z64" s="355" t="str">
        <f>IF($W$45="","",IF($U$42&lt;&gt;$U$45,"",IF($L$43="bb",1,IF($L$43="","0",$K$40))))</f>
        <v/>
      </c>
      <c r="AA64" s="355" t="str">
        <f>IF($W$45="","",IF($U$46&lt;&gt;$U$45,"",IF($N$47="bb",1,IF($N$47="","0",$M$50))))</f>
        <v/>
      </c>
      <c r="AB64" s="355" t="str">
        <f>IF($W$45="","",IF($U$54&lt;&gt;$U$45,"",IF($P$55="bb",1,IF($P$55="","0",$O$62))))</f>
        <v/>
      </c>
      <c r="AC64" s="355" t="str">
        <f>IF($W$45="","",IF($U$38&lt;&gt;$U$45,"",IF($P$39="bb",1,IF($P$39="","0",$Q$22))))</f>
        <v/>
      </c>
      <c r="AD64" s="355"/>
      <c r="AE64" s="366">
        <f t="shared" si="3"/>
        <v>0</v>
      </c>
      <c r="AF64" s="357" t="str">
        <f>IF($C45="","",'m glavni 32 (7)'!$C$45)</f>
        <v/>
      </c>
      <c r="AG64" s="359" t="str">
        <f>UPPER(IF($D$45="","",VLOOKUP($D$45,'[1]m glavni turnir žrebna lista'!$A$7:$R$38,3)))</f>
        <v/>
      </c>
      <c r="AH64" s="359" t="str">
        <f>PROPER(IF($D$45="","",VLOOKUP($D$45,'[1]m glavni turnir žrebna lista'!$A$7:$R$38,4)))</f>
        <v/>
      </c>
      <c r="AI64" s="359" t="str">
        <f>UPPER(IF($D$45="","",VLOOKUP($D$45,'[1]m glavni turnir žrebna lista'!$A$7:$R$38,5)))</f>
        <v/>
      </c>
      <c r="AJ64" s="366">
        <f t="shared" si="4"/>
        <v>0</v>
      </c>
    </row>
    <row r="65" spans="1:36" s="309" customFormat="1" ht="9.6" customHeight="1" x14ac:dyDescent="0.2">
      <c r="A65" s="314">
        <v>30</v>
      </c>
      <c r="B65" s="326" t="str">
        <f>IF($D65="","",VLOOKUP($D65,'[1]m glavni turnir žrebna lista'!$A$7:$R$38,17))</f>
        <v/>
      </c>
      <c r="C65" s="326" t="str">
        <f>IF($D65="","",VLOOKUP($D65,'[1]m glavni turnir žrebna lista'!$A$7:$R$38,2))</f>
        <v/>
      </c>
      <c r="D65" s="300"/>
      <c r="E65" s="327" t="str">
        <f>UPPER(IF($D65="","",VLOOKUP($D65,'[1]m glavni turnir žrebna lista'!$A$7:$R$38,3)))</f>
        <v/>
      </c>
      <c r="F65" s="327" t="str">
        <f>PROPER(IF($D65="","",VLOOKUP($D65,'[1]m glavni turnir žrebna lista'!$A$7:$R$38,4)))</f>
        <v/>
      </c>
      <c r="G65" s="327"/>
      <c r="H65" s="327" t="str">
        <f>IF($D65="","",VLOOKUP($D65,'[1]m glavni turnir žrebna lista'!$A$7:$R$38,5))</f>
        <v/>
      </c>
      <c r="I65" s="328" t="str">
        <f>IF($D65="","",VLOOKUP($D65,'[1]m glavni turnir žrebna lista'!$A$7:$R$38,14))</f>
        <v/>
      </c>
      <c r="J65" s="329"/>
      <c r="K65" s="330"/>
      <c r="L65" s="302"/>
      <c r="M65" s="339"/>
      <c r="N65" s="335"/>
      <c r="O65" s="336"/>
      <c r="P65" s="383" t="s">
        <v>38</v>
      </c>
      <c r="Q65" s="384">
        <f>IF($C$2="B turnir",12,IF($Q$63=1,360,IF($Q$63=2,180,IF($Q$63=3,120,""))))</f>
        <v>360</v>
      </c>
      <c r="R65" s="308"/>
      <c r="S65" s="374"/>
      <c r="U65" s="256" t="str">
        <f>IF($D65="","",VLOOKUP($D65,'[1]m glavni turnir žrebna lista'!$A$7:$R$38,2))</f>
        <v/>
      </c>
      <c r="V65" s="359">
        <v>21</v>
      </c>
      <c r="W65" s="359" t="str">
        <f>UPPER(IF($D$47="","",VLOOKUP($D$47,'[1]m glavni turnir žrebna lista'!$A$7:$R$38,3)))</f>
        <v/>
      </c>
      <c r="X65" s="359" t="str">
        <f>PROPER(IF($D$47="","",VLOOKUP($D$47,'[1]m glavni turnir žrebna lista'!$A$7:$R$38,4)))</f>
        <v/>
      </c>
      <c r="Y65" s="355" t="str">
        <f>IF(W65="","",IF($U$48&lt;&gt;$U$47,"",IF($J$49="bb",1,IF($J$49="","0",$I$49))))</f>
        <v/>
      </c>
      <c r="Z65" s="355" t="str">
        <f>IF($W$45="","",IF($U$50&lt;&gt;$U$47,"",IF($L$51="bb",1,IF($L$51="","0",$K$52))))</f>
        <v/>
      </c>
      <c r="AA65" s="355" t="str">
        <f>IF($W$45="","",IF($U$46&lt;&gt;$U$47,"",IF($N$47="bb",1,IF($N$47="","0",$M$42))))</f>
        <v/>
      </c>
      <c r="AB65" s="355" t="str">
        <f>IF($W$45="","",IF($U$54&lt;&gt;$U$47,"",IF($P$55="bb",1,IF($P$55="","0",$O$62))))</f>
        <v/>
      </c>
      <c r="AC65" s="355" t="str">
        <f>IF($W$45="","",IF($U$38&lt;&gt;$U$47,"",IF($P$39="bb",1,IF($P$39="","0",$Q$22))))</f>
        <v/>
      </c>
      <c r="AD65" s="355"/>
      <c r="AE65" s="366">
        <f t="shared" si="3"/>
        <v>0</v>
      </c>
      <c r="AF65" s="357" t="str">
        <f>IF($C47="","",'m glavni 32 (7)'!$C$47)</f>
        <v/>
      </c>
      <c r="AG65" s="359" t="str">
        <f>UPPER(IF($D$47="","",VLOOKUP($D$47,'[1]m glavni turnir žrebna lista'!$A$7:$R$38,3)))</f>
        <v/>
      </c>
      <c r="AH65" s="359" t="str">
        <f>PROPER(IF($D$47="","",VLOOKUP($D$47,'[1]m glavni turnir žrebna lista'!$A$7:$R$38,4)))</f>
        <v/>
      </c>
      <c r="AI65" s="359" t="str">
        <f>UPPER(IF($D$47="","",VLOOKUP($D$47,'[1]m glavni turnir žrebna lista'!$A$7:$R$38,5)))</f>
        <v/>
      </c>
      <c r="AJ65" s="366">
        <f t="shared" si="4"/>
        <v>0</v>
      </c>
    </row>
    <row r="66" spans="1:36" s="309" customFormat="1" ht="9.6" customHeight="1" x14ac:dyDescent="0.2">
      <c r="A66" s="314"/>
      <c r="B66" s="315"/>
      <c r="C66" s="315"/>
      <c r="D66" s="331"/>
      <c r="E66" s="316"/>
      <c r="F66" s="316"/>
      <c r="G66" s="317"/>
      <c r="H66" s="302"/>
      <c r="I66" s="332"/>
      <c r="J66" s="318" t="s">
        <v>28</v>
      </c>
      <c r="K66" s="333"/>
      <c r="L66" s="320" t="s">
        <v>104</v>
      </c>
      <c r="M66" s="345">
        <f>IF(OR(K66="a",K66="as"),K64,IF(OR(K66="b",K66="bs"),K68,))</f>
        <v>0</v>
      </c>
      <c r="N66" s="335"/>
      <c r="O66" s="336"/>
      <c r="P66" s="383" t="s">
        <v>40</v>
      </c>
      <c r="Q66" s="384">
        <f>IF($C$2="B turnir",8,IF($Q$63=1,240,IF($Q$63=2,120,IF($Q$63=3,80,""))))</f>
        <v>240</v>
      </c>
      <c r="R66" s="308"/>
      <c r="S66" s="374"/>
      <c r="U66" s="256" t="str">
        <f>IF(OR(K66="a",K66="as"),U64,IF(OR(K66="b",K66="bs"),U68,""))</f>
        <v/>
      </c>
      <c r="V66" s="359">
        <v>22</v>
      </c>
      <c r="W66" s="359" t="str">
        <f>UPPER(IF($D$49="","",VLOOKUP($D$49,'[1]m glavni turnir žrebna lista'!$A$7:$R$38,3)))</f>
        <v/>
      </c>
      <c r="X66" s="359" t="str">
        <f>PROPER(IF($D$49="","",VLOOKUP($D$49,'[1]m glavni turnir žrebna lista'!$A$7:$R$38,4)))</f>
        <v/>
      </c>
      <c r="Y66" s="355" t="str">
        <f>IF(W66="","",IF($U$48&lt;&gt;$U$49,"",IF($J$49="bb",1,IF($J$49="","0",$I$47))))</f>
        <v/>
      </c>
      <c r="Z66" s="355" t="str">
        <f>IF($W$45="","",IF($U$50&lt;&gt;$U$49,"",IF($L$51="bb",1,IF($L$51="","0",$K$52))))</f>
        <v/>
      </c>
      <c r="AA66" s="355" t="str">
        <f>IF($W$45="","",IF($U$46&lt;&gt;$U$49,"",IF($N$47="bb",1,IF($N$47="","0",$M$42))))</f>
        <v/>
      </c>
      <c r="AB66" s="355" t="str">
        <f>IF($W$45="","",IF($U$54&lt;&gt;$U$49,"",IF($P$55="bb",1,IF($P$55="","0",$O$62))))</f>
        <v/>
      </c>
      <c r="AC66" s="355" t="str">
        <f>IF($W$45="","",IF($U$38&lt;&gt;$U$49,"",IF($P$39="bb",1,IF($P$39="","0",$Q$22))))</f>
        <v/>
      </c>
      <c r="AD66" s="355"/>
      <c r="AE66" s="366">
        <f t="shared" si="3"/>
        <v>0</v>
      </c>
      <c r="AF66" s="357" t="str">
        <f>IF($C49="","",'m glavni 32 (7)'!$C$49)</f>
        <v/>
      </c>
      <c r="AG66" s="359" t="str">
        <f>UPPER(IF($D$49="","",VLOOKUP($D$49,'[1]m glavni turnir žrebna lista'!$A$7:$R$38,3)))</f>
        <v/>
      </c>
      <c r="AH66" s="359" t="str">
        <f>PROPER(IF($D$49="","",VLOOKUP($D$49,'[1]m glavni turnir žrebna lista'!$A$7:$R$38,4)))</f>
        <v/>
      </c>
      <c r="AI66" s="359" t="str">
        <f>UPPER(IF($D$49="","",VLOOKUP($D49,'[1]m glavni turnir žrebna lista'!$A$7:$R$38,5)))</f>
        <v/>
      </c>
      <c r="AJ66" s="366">
        <f t="shared" si="4"/>
        <v>0</v>
      </c>
    </row>
    <row r="67" spans="1:36" s="309" customFormat="1" ht="9.6" customHeight="1" x14ac:dyDescent="0.2">
      <c r="A67" s="314">
        <v>31</v>
      </c>
      <c r="B67" s="326" t="str">
        <f>IF($D67="","",VLOOKUP($D67,'[1]m glavni turnir žrebna lista'!$A$7:$R$38,17))</f>
        <v/>
      </c>
      <c r="C67" s="326" t="str">
        <f>IF($D67="","",VLOOKUP($D67,'[1]m glavni turnir žrebna lista'!$A$7:$R$38,2))</f>
        <v/>
      </c>
      <c r="D67" s="300"/>
      <c r="E67" s="327" t="str">
        <f>UPPER(IF($D67="","",VLOOKUP($D67,'[1]m glavni turnir žrebna lista'!$A$7:$R$38,3)))</f>
        <v/>
      </c>
      <c r="F67" s="327" t="str">
        <f>PROPER(IF($D67="","",VLOOKUP($D67,'[1]m glavni turnir žrebna lista'!$A$7:$R$38,4)))</f>
        <v/>
      </c>
      <c r="G67" s="327"/>
      <c r="H67" s="327" t="str">
        <f>IF($D67="","",VLOOKUP($D67,'[1]m glavni turnir žrebna lista'!$A$7:$R$38,5))</f>
        <v/>
      </c>
      <c r="I67" s="301" t="str">
        <f>IF($D67="","",VLOOKUP($D67,'[1]m glavni turnir žrebna lista'!$A$7:$R$38,14))</f>
        <v/>
      </c>
      <c r="J67" s="302"/>
      <c r="K67" s="338"/>
      <c r="L67" s="329"/>
      <c r="M67" s="336"/>
      <c r="N67" s="335"/>
      <c r="O67" s="336"/>
      <c r="P67" s="383" t="s">
        <v>41</v>
      </c>
      <c r="Q67" s="384">
        <f>IF($C$2="B turnir",4,IF($Q$63=1,120,IF($Q$63=2,60,IF($Q$63=3,40,""))))</f>
        <v>120</v>
      </c>
      <c r="R67" s="308"/>
      <c r="S67" s="374"/>
      <c r="U67" s="256" t="str">
        <f>IF($D67="","",VLOOKUP($D67,'[1]m glavni turnir žrebna lista'!$A$7:$R$38,2))</f>
        <v/>
      </c>
      <c r="V67" s="359">
        <v>23</v>
      </c>
      <c r="W67" s="359" t="str">
        <f>UPPER(IF($D$51="","",VLOOKUP($D$51,'[1]m glavni turnir žrebna lista'!$A$7:$R$38,3)))</f>
        <v/>
      </c>
      <c r="X67" s="359" t="str">
        <f>PROPER(IF($D$51="","",VLOOKUP($D$51,'[1]m glavni turnir žrebna lista'!$A$7:$R$38,4)))</f>
        <v/>
      </c>
      <c r="Y67" s="355" t="str">
        <f>IF(W67="","",IF($U$52&lt;&gt;$U$51,"",IF($J$53="bb",1,IF($J$53="","0",$I$53))))</f>
        <v/>
      </c>
      <c r="Z67" s="355" t="str">
        <f>IF($W$45="","",IF($U$50&lt;&gt;$U$51,"",IF($L$51="bb",1,IF($L$51="","0",$K$48))))</f>
        <v/>
      </c>
      <c r="AA67" s="355" t="str">
        <f>IF($W$45="","",IF($U$46&lt;&gt;$U$51,"",IF($N$47="bb",1,IF($N$47="","0",$M$42))))</f>
        <v/>
      </c>
      <c r="AB67" s="355" t="str">
        <f>IF($W$45="","",IF($U$54&lt;&gt;$U$51,"",IF($P$55="bb",1,IF($P$55="","0",$O$62))))</f>
        <v/>
      </c>
      <c r="AC67" s="355" t="str">
        <f>IF($W$45="","",IF($U$38&lt;&gt;$U$51,"",IF($P$39="bb",1,IF($P$39="","0",$Q$22))))</f>
        <v/>
      </c>
      <c r="AD67" s="355"/>
      <c r="AE67" s="366">
        <f t="shared" si="3"/>
        <v>0</v>
      </c>
      <c r="AF67" s="357" t="str">
        <f>IF($C51="","",'m glavni 32 (7)'!$C$51)</f>
        <v/>
      </c>
      <c r="AG67" s="359" t="str">
        <f>UPPER(IF($D$51="","",VLOOKUP($D$51,'[1]m glavni turnir žrebna lista'!$A$7:$R$38,3)))</f>
        <v/>
      </c>
      <c r="AH67" s="359" t="str">
        <f>PROPER(IF($D$51="","",VLOOKUP($D$51,'[1]m glavni turnir žrebna lista'!$A$7:$R$38,4)))</f>
        <v/>
      </c>
      <c r="AI67" s="359" t="str">
        <f>UPPER(IF($D$51="","",VLOOKUP($D$51,'[1]m glavni turnir žrebna lista'!$A$7:$R$38,5)))</f>
        <v/>
      </c>
      <c r="AJ67" s="366">
        <f t="shared" si="4"/>
        <v>0</v>
      </c>
    </row>
    <row r="68" spans="1:36" s="309" customFormat="1" ht="9.6" customHeight="1" x14ac:dyDescent="0.2">
      <c r="A68" s="314"/>
      <c r="B68" s="315"/>
      <c r="C68" s="315"/>
      <c r="D68" s="315"/>
      <c r="E68" s="316"/>
      <c r="F68" s="316"/>
      <c r="G68" s="317"/>
      <c r="H68" s="318" t="s">
        <v>28</v>
      </c>
      <c r="I68" s="319"/>
      <c r="J68" s="320" t="str">
        <f>UPPER(IF(OR(I68="a",I68="as"),E67,IF(OR(I68="b",I68="bs"),E69,)))</f>
        <v/>
      </c>
      <c r="K68" s="340">
        <f>IF(OR(I68="a",I68="as"),I67,IF(OR(I68="b",I68="bs"),I69,))</f>
        <v>0</v>
      </c>
      <c r="L68" s="302"/>
      <c r="M68" s="336"/>
      <c r="N68" s="335"/>
      <c r="O68" s="336"/>
      <c r="P68" s="383" t="s">
        <v>42</v>
      </c>
      <c r="Q68" s="384">
        <f>IF($C$2="B turnir",2,IF($Q$63=1,60,IF($Q$63=2,30,IF($Q$63=3,20,""))))</f>
        <v>60</v>
      </c>
      <c r="R68" s="308"/>
      <c r="S68" s="374"/>
      <c r="U68" s="256" t="str">
        <f>IF(OR(I68="a",I68="as"),C67,IF(OR(I68="b",I68="bs"),C69,""))</f>
        <v/>
      </c>
      <c r="V68" s="359">
        <v>24</v>
      </c>
      <c r="W68" s="359" t="str">
        <f>UPPER(IF($D$53="","",VLOOKUP($D$53,'[1]m glavni turnir žrebna lista'!$A$7:$R$38,3)))</f>
        <v/>
      </c>
      <c r="X68" s="359" t="str">
        <f>PROPER(IF($D$53="","",VLOOKUP($D$53,'[1]m glavni turnir žrebna lista'!$A$7:$R$38,4)))</f>
        <v/>
      </c>
      <c r="Y68" s="355" t="str">
        <f>IF(W68="","",IF($U$52&lt;&gt;$U$53,"",IF($J$53="bb",1,IF($J$53="","0",$I$51))))</f>
        <v/>
      </c>
      <c r="Z68" s="355" t="str">
        <f>IF($W$45="","",IF($U$50&lt;&gt;$U$53,"",IF($L$51="bb",1,IF($L$51="","0",$K$48))))</f>
        <v/>
      </c>
      <c r="AA68" s="355" t="str">
        <f>IF($W$45="","",IF($U$46&lt;&gt;$U$53,"",IF($N$47="bb",1,IF($N$47="","0",$M$42))))</f>
        <v/>
      </c>
      <c r="AB68" s="355" t="str">
        <f>IF($W$45="","",IF($U$54&lt;&gt;$U$53,"",IF($P$55="bb",1,IF($P$55="","0",$O$62))))</f>
        <v/>
      </c>
      <c r="AC68" s="355" t="str">
        <f>IF($W$45="","",IF($U$38&lt;&gt;$U$53,"",IF($P$39="bb",1,IF($P$39="","0",$Q$22))))</f>
        <v/>
      </c>
      <c r="AD68" s="355"/>
      <c r="AE68" s="366">
        <f t="shared" si="3"/>
        <v>0</v>
      </c>
      <c r="AF68" s="357" t="str">
        <f>IF($C53="","",'m glavni 32 (7)'!$C$53)</f>
        <v/>
      </c>
      <c r="AG68" s="359" t="str">
        <f>UPPER(IF($D$53="","",VLOOKUP($D$53,'[1]m glavni turnir žrebna lista'!$A$7:$R$38,3)))</f>
        <v/>
      </c>
      <c r="AH68" s="359" t="str">
        <f>PROPER(IF($D$53="","",VLOOKUP($D$53,'[1]m glavni turnir žrebna lista'!$A$7:$R$38,4)))</f>
        <v/>
      </c>
      <c r="AI68" s="359" t="str">
        <f>UPPER(IF($D$53="","",VLOOKUP($D$53,'[1]m glavni turnir žrebna lista'!$A$7:$R$38,5)))</f>
        <v/>
      </c>
      <c r="AJ68" s="366">
        <f t="shared" si="4"/>
        <v>0</v>
      </c>
    </row>
    <row r="69" spans="1:36" s="309" customFormat="1" ht="9.6" customHeight="1" x14ac:dyDescent="0.2">
      <c r="A69" s="298">
        <v>32</v>
      </c>
      <c r="B69" s="299" t="str">
        <f>IF($D69="","",VLOOKUP($D69,'[1]m glavni turnir žrebna lista'!$A$7:$R$38,17))</f>
        <v/>
      </c>
      <c r="C69" s="299" t="str">
        <f>IF($D69="","",VLOOKUP($D69,'[1]m glavni turnir žrebna lista'!$A$7:$R$38,2))</f>
        <v/>
      </c>
      <c r="D69" s="300"/>
      <c r="E69" s="299" t="s">
        <v>104</v>
      </c>
      <c r="F69" s="299" t="str">
        <f>PROPER(IF($D69="","",VLOOKUP($D69,'[1]m glavni turnir žrebna lista'!$A$7:$R$38,4)))</f>
        <v/>
      </c>
      <c r="G69" s="299"/>
      <c r="H69" s="299" t="str">
        <f>IF($D69="","",VLOOKUP($D69,'[1]m glavni turnir žrebna lista'!$A$7:$R$38,5))</f>
        <v/>
      </c>
      <c r="I69" s="328" t="str">
        <f>IF($D69="","",VLOOKUP($D69,'[1]m glavni turnir žrebna lista'!$A$7:$R$38,14))</f>
        <v/>
      </c>
      <c r="J69" s="329"/>
      <c r="K69" s="303"/>
      <c r="L69" s="302"/>
      <c r="M69" s="303"/>
      <c r="N69" s="304"/>
      <c r="O69" s="305"/>
      <c r="P69" s="383" t="s">
        <v>43</v>
      </c>
      <c r="Q69" s="384">
        <f>IF($C$2="B turnir",1,IF($Q$63=1,30,IF($Q$63=2,15,IF($Q$63=3,10,""))))</f>
        <v>30</v>
      </c>
      <c r="R69" s="308"/>
      <c r="U69" s="256" t="str">
        <f>IF($D69="","",VLOOKUP($D69,'[1]m glavni turnir žrebna lista'!$A$7:$R$38,2))</f>
        <v/>
      </c>
      <c r="V69" s="359">
        <v>25</v>
      </c>
      <c r="W69" s="359" t="str">
        <f>UPPER(IF($D$55="","",VLOOKUP($D$55,'[1]m glavni turnir žrebna lista'!$A$7:$R$38,3)))</f>
        <v/>
      </c>
      <c r="X69" s="359" t="str">
        <f>PROPER(IF($D$55="","",VLOOKUP($D$55,'[1]m glavni turnir žrebna lista'!$A$7:$R$38,4)))</f>
        <v/>
      </c>
      <c r="Y69" s="355" t="str">
        <f>IF(W69="","",IF($U$56&lt;&gt;$U$55,"",IF($J$57="bb",1,IF($J$57="","0",$I$57))))</f>
        <v/>
      </c>
      <c r="Z69" s="355" t="str">
        <f>IF($W$45="","",IF($U$58&lt;&gt;$U$55,"",IF($L$59="bb",1,IF($L$59="","0",$K$60))))</f>
        <v/>
      </c>
      <c r="AA69" s="355" t="str">
        <f>IF($W$45="","",IF($U$62&lt;&gt;$U$55,"",IF($N$63="bb",1,IF($N$63="","0",$M$66))))</f>
        <v/>
      </c>
      <c r="AB69" s="355" t="str">
        <f>IF($W$45="","",IF($U$54&lt;&gt;$U$55,"",IF($P$55="bb",1,IF($P$55="","0",$O$46))))</f>
        <v/>
      </c>
      <c r="AC69" s="355" t="str">
        <f>IF($W$45="","",IF($U$38&lt;&gt;$U$55,"",IF($P$39="bb",1,IF($P$39="","0",$Q$22))))</f>
        <v/>
      </c>
      <c r="AD69" s="355"/>
      <c r="AE69" s="366">
        <f t="shared" si="3"/>
        <v>0</v>
      </c>
      <c r="AF69" s="357" t="str">
        <f>IF($C55="","",'m glavni 32 (7)'!$C$55)</f>
        <v/>
      </c>
      <c r="AG69" s="359" t="str">
        <f>UPPER(IF($D$55="","",VLOOKUP($D$55,'[1]m glavni turnir žrebna lista'!$A$7:$R$38,3)))</f>
        <v/>
      </c>
      <c r="AH69" s="359" t="str">
        <f>PROPER(IF($D$55="","",VLOOKUP($D$55,'[1]m glavni turnir žrebna lista'!$A$7:$R$38,4)))</f>
        <v/>
      </c>
      <c r="AI69" s="359" t="str">
        <f>UPPER(IF($D$55="","",VLOOKUP($D$55,'[1]m glavni turnir žrebna lista'!$A$7:$R$38,5)))</f>
        <v/>
      </c>
      <c r="AJ69" s="366">
        <f t="shared" si="4"/>
        <v>0</v>
      </c>
    </row>
    <row r="70" spans="1:36" s="391" customFormat="1" ht="9" customHeight="1" x14ac:dyDescent="0.2">
      <c r="A70" s="385"/>
      <c r="B70" s="385"/>
      <c r="C70" s="385"/>
      <c r="D70" s="385"/>
      <c r="E70" s="386"/>
      <c r="F70" s="386"/>
      <c r="G70" s="386"/>
      <c r="H70" s="386"/>
      <c r="I70" s="387"/>
      <c r="J70" s="388"/>
      <c r="K70" s="389"/>
      <c r="L70" s="388"/>
      <c r="M70" s="389"/>
      <c r="N70" s="388"/>
      <c r="O70" s="389"/>
      <c r="P70" s="388"/>
      <c r="Q70" s="389"/>
      <c r="R70" s="390"/>
      <c r="U70" s="256"/>
      <c r="V70" s="359">
        <v>26</v>
      </c>
      <c r="W70" s="359" t="str">
        <f>UPPER(IF($D$57="","",VLOOKUP($D$57,'[1]m glavni turnir žrebna lista'!$A$7:$R$38,3)))</f>
        <v/>
      </c>
      <c r="X70" s="359" t="str">
        <f>PROPER(IF($D$57="","",VLOOKUP($D$57,'[1]m glavni turnir žrebna lista'!$A$7:$R$38,4)))</f>
        <v/>
      </c>
      <c r="Y70" s="355" t="str">
        <f>IF(W70="","",IF($U$56&lt;&gt;$U$57,"",IF($J$57="bb",1,IF($J$57="","0",$I$55))))</f>
        <v/>
      </c>
      <c r="Z70" s="355" t="str">
        <f>IF($W$45="","",IF($U$58&lt;&gt;$U$57,"",IF($L$59="bb",1,IF($L$59="","0",$K$60))))</f>
        <v/>
      </c>
      <c r="AA70" s="355" t="str">
        <f>IF($W$45="","",IF($U$62&lt;&gt;$U$57,"",IF($N$63="bb",1,IF($N$63="","0",$M$66))))</f>
        <v/>
      </c>
      <c r="AB70" s="355" t="str">
        <f>IF($W$45="","",IF($U$54&lt;&gt;$U$57,"",IF($P$55="bb",1,IF($P$55="","0",$O$46))))</f>
        <v/>
      </c>
      <c r="AC70" s="355" t="str">
        <f>IF($W$45="","",IF($U$38&lt;&gt;$U$57,"",IF($P$39="bb",1,IF($P$39="","0",$Q$22))))</f>
        <v/>
      </c>
      <c r="AD70" s="355"/>
      <c r="AE70" s="366">
        <f t="shared" si="3"/>
        <v>0</v>
      </c>
      <c r="AF70" s="357" t="str">
        <f>IF($C57="","",'m glavni 32 (7)'!$C$57)</f>
        <v/>
      </c>
      <c r="AG70" s="359" t="str">
        <f>UPPER(IF($D$57="","",VLOOKUP($D$57,'[1]m glavni turnir žrebna lista'!$A$7:$R$38,3)))</f>
        <v/>
      </c>
      <c r="AH70" s="359" t="str">
        <f>PROPER(IF($D$57="","",VLOOKUP($D$57,'[1]m glavni turnir žrebna lista'!$A$7:$R$38,4)))</f>
        <v/>
      </c>
      <c r="AI70" s="359" t="str">
        <f>UPPER(IF($D$57="","",VLOOKUP($D$57,'[1]m glavni turnir žrebna lista'!$A$7:$R$38,5)))</f>
        <v/>
      </c>
      <c r="AJ70" s="366">
        <f t="shared" si="4"/>
        <v>0</v>
      </c>
    </row>
    <row r="71" spans="1:36" s="404" customFormat="1" ht="9" customHeight="1" x14ac:dyDescent="0.2">
      <c r="A71" s="392" t="s">
        <v>44</v>
      </c>
      <c r="B71" s="393"/>
      <c r="C71" s="394"/>
      <c r="D71" s="395" t="s">
        <v>45</v>
      </c>
      <c r="E71" s="396" t="s">
        <v>46</v>
      </c>
      <c r="F71" s="395"/>
      <c r="G71" s="395" t="s">
        <v>47</v>
      </c>
      <c r="H71" s="397" t="s">
        <v>48</v>
      </c>
      <c r="I71" s="398" t="s">
        <v>45</v>
      </c>
      <c r="J71" s="396" t="s">
        <v>49</v>
      </c>
      <c r="K71" s="399"/>
      <c r="L71" s="400" t="s">
        <v>50</v>
      </c>
      <c r="M71" s="401"/>
      <c r="N71" s="402" t="s">
        <v>51</v>
      </c>
      <c r="O71" s="403"/>
      <c r="P71" s="592"/>
      <c r="Q71" s="593"/>
      <c r="U71" s="256"/>
      <c r="V71" s="359">
        <v>27</v>
      </c>
      <c r="W71" s="359" t="str">
        <f>UPPER(IF($D$59="","",VLOOKUP($D$59,'[1]m glavni turnir žrebna lista'!$A$7:$R$38,3)))</f>
        <v/>
      </c>
      <c r="X71" s="359" t="str">
        <f>PROPER(IF($D$59="","",VLOOKUP($D$59,'[1]m glavni turnir žrebna lista'!$A$7:$R$38,4)))</f>
        <v/>
      </c>
      <c r="Y71" s="355" t="str">
        <f>IF(W71="","",IF($U$60&lt;&gt;$U$59,"",IF($J$61="bb",1,IF($J$61="","0",$I$61))))</f>
        <v/>
      </c>
      <c r="Z71" s="355" t="str">
        <f>IF($W$45="","",IF($U$58&lt;&gt;$U$59,"",IF($L$59="bb",1,IF($L$59="","0",$K$56))))</f>
        <v/>
      </c>
      <c r="AA71" s="355" t="str">
        <f>IF($W$45="","",IF($U$62&lt;&gt;$U$59,"",IF($N$63="bb",1,IF($N$63="","0",$M$66))))</f>
        <v/>
      </c>
      <c r="AB71" s="355" t="str">
        <f>IF($W$45="","",IF($U$54&lt;&gt;$U$59,"",IF($P$55="bb",1,IF($P$55="","0",$O$46))))</f>
        <v/>
      </c>
      <c r="AC71" s="355" t="str">
        <f>IF($W$45="","",IF($U$38&lt;&gt;$U$59,"",IF($P$39="bb",1,IF($P$39="","0",$Q$22))))</f>
        <v/>
      </c>
      <c r="AD71" s="355"/>
      <c r="AE71" s="366">
        <f t="shared" si="3"/>
        <v>0</v>
      </c>
      <c r="AF71" s="357" t="str">
        <f>IF($C59="","",'m glavni 32 (7)'!$C$59)</f>
        <v/>
      </c>
      <c r="AG71" s="359" t="str">
        <f>UPPER(IF($D$59="","",VLOOKUP($D$59,'[1]m glavni turnir žrebna lista'!$A$7:$R$38,3)))</f>
        <v/>
      </c>
      <c r="AH71" s="359" t="str">
        <f>PROPER(IF($D$59="","",VLOOKUP($D$59,'[1]m glavni turnir žrebna lista'!$A$7:$R$38,4)))</f>
        <v/>
      </c>
      <c r="AI71" s="359" t="str">
        <f>UPPER(IF($D$59="","",VLOOKUP($D$59,'[1]m glavni turnir žrebna lista'!$A$7:$R$38,5)))</f>
        <v/>
      </c>
      <c r="AJ71" s="366">
        <f t="shared" si="4"/>
        <v>0</v>
      </c>
    </row>
    <row r="72" spans="1:36" s="404" customFormat="1" ht="9" customHeight="1" x14ac:dyDescent="0.2">
      <c r="A72" s="405" t="s">
        <v>5</v>
      </c>
      <c r="B72" s="406"/>
      <c r="C72" s="407"/>
      <c r="D72" s="277">
        <v>1</v>
      </c>
      <c r="E72" s="408" t="str">
        <f>UPPER(IF($D72="","",VLOOKUP($D72,'[1]m glavni turnir žrebna lista'!$A$7:$R$38,3)))</f>
        <v/>
      </c>
      <c r="F72" s="278"/>
      <c r="G72" s="409">
        <f>IF($D72="","",VLOOKUP($D72,'[1]m glavni turnir žrebna lista'!$A$7:$R$38,10))</f>
        <v>0</v>
      </c>
      <c r="H72" s="409">
        <f>IF($D72="","",VLOOKUP($D72,'[1]m glavni turnir žrebna lista'!$A$7:$R$38,14))</f>
        <v>0</v>
      </c>
      <c r="I72" s="410" t="s">
        <v>52</v>
      </c>
      <c r="J72" s="406"/>
      <c r="K72" s="281"/>
      <c r="L72" s="406"/>
      <c r="M72" s="411"/>
      <c r="N72" s="412" t="s">
        <v>53</v>
      </c>
      <c r="O72" s="413"/>
      <c r="P72" s="414"/>
      <c r="Q72" s="411"/>
      <c r="U72" s="256"/>
      <c r="V72" s="359">
        <v>28</v>
      </c>
      <c r="W72" s="359" t="str">
        <f>UPPER(IF($D$61="","",VLOOKUP($D$61,'[1]m glavni turnir žrebna lista'!$A$7:$R$38,3)))</f>
        <v/>
      </c>
      <c r="X72" s="359" t="str">
        <f>PROPER(IF($D$61="","",VLOOKUP($D$61,'[1]m glavni turnir žrebna lista'!$A$7:$R$38,4)))</f>
        <v/>
      </c>
      <c r="Y72" s="355" t="str">
        <f>IF(W72="","",IF($U$60&lt;&gt;$U$61,"",IF($J$61="bb",1,IF($J$61="","0",$I$59))))</f>
        <v/>
      </c>
      <c r="Z72" s="355" t="str">
        <f>IF($W$45="","",IF($U$58&lt;&gt;$U$61,"",IF($L$59="bb",1,IF($L$59="","0",$K$56))))</f>
        <v/>
      </c>
      <c r="AA72" s="355" t="str">
        <f>IF($W$45="","",IF($U$62&lt;&gt;$U$61,"",IF($N$63="bb",1,IF($N$63="","0",$M$66))))</f>
        <v/>
      </c>
      <c r="AB72" s="355" t="str">
        <f>IF($W$45="","",IF($U$54&lt;&gt;$U$61,"",IF($P$55="bb",1,IF($P$55="","0",$O$46))))</f>
        <v/>
      </c>
      <c r="AC72" s="355" t="str">
        <f>IF($W$45="","",IF($U$38&lt;&gt;$U$61,"",IF($P$39="bb",1,IF($P$39="","0",$Q$22))))</f>
        <v/>
      </c>
      <c r="AD72" s="355"/>
      <c r="AE72" s="366">
        <f t="shared" si="3"/>
        <v>0</v>
      </c>
      <c r="AF72" s="357" t="str">
        <f>IF($C61="","",'m glavni 32 (7)'!$C$61)</f>
        <v/>
      </c>
      <c r="AG72" s="359" t="str">
        <f>UPPER(IF($D$61="","",VLOOKUP($D$61,'[1]m glavni turnir žrebna lista'!$A$7:$R$38,3)))</f>
        <v/>
      </c>
      <c r="AH72" s="359" t="str">
        <f>PROPER(IF($D$61="","",VLOOKUP($D$61,'[1]m glavni turnir žrebna lista'!$A$7:$R$38,4)))</f>
        <v/>
      </c>
      <c r="AI72" s="359" t="str">
        <f>UPPER(IF($D$61="","",VLOOKUP($D$61,'[1]m glavni turnir žrebna lista'!$A$7:$R$38,5)))</f>
        <v/>
      </c>
      <c r="AJ72" s="366">
        <f t="shared" si="4"/>
        <v>0</v>
      </c>
    </row>
    <row r="73" spans="1:36" s="404" customFormat="1" ht="9" customHeight="1" x14ac:dyDescent="0.2">
      <c r="A73" s="599"/>
      <c r="B73" s="600"/>
      <c r="C73" s="415"/>
      <c r="D73" s="277">
        <v>2</v>
      </c>
      <c r="E73" s="408" t="str">
        <f>UPPER(IF($D73="","",VLOOKUP($D73,'[1]m glavni turnir žrebna lista'!$A$7:$R$38,3)))</f>
        <v/>
      </c>
      <c r="F73" s="277"/>
      <c r="G73" s="409">
        <f>IF($D73="","",VLOOKUP($D73,'[1]m glavni turnir žrebna lista'!$A$7:$R$38,10))</f>
        <v>0</v>
      </c>
      <c r="H73" s="409">
        <f>IF($D73="","",VLOOKUP($D73,'[1]m glavni turnir žrebna lista'!$A$7:$R$38,14))</f>
        <v>0</v>
      </c>
      <c r="I73" s="416" t="s">
        <v>54</v>
      </c>
      <c r="J73" s="417"/>
      <c r="K73" s="281"/>
      <c r="L73" s="406"/>
      <c r="M73" s="411"/>
      <c r="N73" s="418"/>
      <c r="O73" s="419"/>
      <c r="P73" s="420"/>
      <c r="Q73" s="421"/>
      <c r="U73" s="256"/>
      <c r="V73" s="359">
        <v>29</v>
      </c>
      <c r="W73" s="359" t="str">
        <f>UPPER(IF($D$63="","",VLOOKUP($D$63,'[1]m glavni turnir žrebna lista'!$A$7:$R$38,3)))</f>
        <v/>
      </c>
      <c r="X73" s="359" t="str">
        <f>PROPER(IF($D$63="","",VLOOKUP($D$63,'[1]m glavni turnir žrebna lista'!$A$7:$R$38,4)))</f>
        <v/>
      </c>
      <c r="Y73" s="355" t="str">
        <f>IF(W73="","",IF($U$64&lt;&gt;$U$63,"",IF($J$65="bb",1,IF($J$65="","0",$I$65))))</f>
        <v/>
      </c>
      <c r="Z73" s="355" t="str">
        <f>IF($W$45="","",IF($U$66&lt;&gt;$U$63,"",IF($L$67="bb",1,IF($L$67="","0",$K$68))))</f>
        <v/>
      </c>
      <c r="AA73" s="355" t="str">
        <f>IF($W$45="","",IF($U$62&lt;&gt;$U$63,"",IF($N$63="bb",1,IF($N$63="","0",$M$58))))</f>
        <v/>
      </c>
      <c r="AB73" s="355" t="str">
        <f>IF($W$45="","",IF($U$54&lt;&gt;$U$63,"",IF($P$55="bb",1,IF($P$55="","0",$O$46))))</f>
        <v/>
      </c>
      <c r="AC73" s="355" t="str">
        <f>IF($W$45="","",IF($U$38&lt;&gt;$U$63,"",IF($P$39="bb",1,IF($P$39="","0",$Q$22))))</f>
        <v/>
      </c>
      <c r="AD73" s="355"/>
      <c r="AE73" s="366">
        <f t="shared" si="3"/>
        <v>0</v>
      </c>
      <c r="AF73" s="357" t="str">
        <f>IF($C63="","",'m glavni 32 (7)'!$C$63)</f>
        <v/>
      </c>
      <c r="AG73" s="359" t="str">
        <f>UPPER(IF($D$63="","",VLOOKUP($D$63,'[1]m glavni turnir žrebna lista'!$A$7:$R$38,3)))</f>
        <v/>
      </c>
      <c r="AH73" s="359" t="str">
        <f>PROPER(IF($D$63="","",VLOOKUP($D$63,'[1]m glavni turnir žrebna lista'!$A$7:$R$38,4)))</f>
        <v/>
      </c>
      <c r="AI73" s="359" t="str">
        <f>UPPER(IF($D$63="","",VLOOKUP($D$63,'[1]m glavni turnir žrebna lista'!$A$7:$R$38,5)))</f>
        <v/>
      </c>
      <c r="AJ73" s="366">
        <f t="shared" si="4"/>
        <v>0</v>
      </c>
    </row>
    <row r="74" spans="1:36" s="404" customFormat="1" ht="9" customHeight="1" x14ac:dyDescent="0.2">
      <c r="A74" s="422"/>
      <c r="B74" s="423"/>
      <c r="C74" s="424"/>
      <c r="D74" s="277">
        <v>3</v>
      </c>
      <c r="E74" s="408" t="str">
        <f>UPPER(IF($D74="","",VLOOKUP($D74,'[1]m glavni turnir žrebna lista'!$A$7:$R$38,3)))</f>
        <v/>
      </c>
      <c r="F74" s="277"/>
      <c r="G74" s="409">
        <f>IF($D74="","",VLOOKUP($D74,'[1]m glavni turnir žrebna lista'!$A$7:$R$38,10))</f>
        <v>0</v>
      </c>
      <c r="H74" s="409">
        <f>IF($D74="","",VLOOKUP($D74,'[1]m glavni turnir žrebna lista'!$A$7:$R$38,14))</f>
        <v>0</v>
      </c>
      <c r="I74" s="416" t="s">
        <v>55</v>
      </c>
      <c r="J74" s="417"/>
      <c r="K74" s="281"/>
      <c r="L74" s="406"/>
      <c r="M74" s="411"/>
      <c r="N74" s="412" t="s">
        <v>56</v>
      </c>
      <c r="O74" s="413"/>
      <c r="P74" s="414"/>
      <c r="Q74" s="411"/>
      <c r="U74" s="256"/>
      <c r="V74" s="359">
        <v>30</v>
      </c>
      <c r="W74" s="359" t="str">
        <f>UPPER(IF($D$65="","",VLOOKUP($D$65,'[1]m glavni turnir žrebna lista'!$A$7:$R$38,3)))</f>
        <v/>
      </c>
      <c r="X74" s="359" t="str">
        <f>PROPER(IF($D$65="","",VLOOKUP($D$65,'[1]m glavni turnir žrebna lista'!$A$7:$R$38,4)))</f>
        <v/>
      </c>
      <c r="Y74" s="355" t="str">
        <f>IF(W74="","",IF($U$64&lt;&gt;$U$65,"",IF($J$65="bb",1,IF($J$65="","0",$I$63))))</f>
        <v/>
      </c>
      <c r="Z74" s="355" t="str">
        <f>IF($W$45="","",IF($U$66&lt;&gt;$U$65,"",IF($L$67="bb",1,IF($L$67="","0",$K$68))))</f>
        <v/>
      </c>
      <c r="AA74" s="355" t="str">
        <f>IF($W$45="","",IF($U$62&lt;&gt;$U$65,"",IF($N$63="bb",1,IF($N$63="","0",$M$58))))</f>
        <v/>
      </c>
      <c r="AB74" s="355" t="str">
        <f>IF($W$45="","",IF($U$54&lt;&gt;$U$65,"",IF($P$55="bb",1,IF($P$55="","0",$O$46))))</f>
        <v/>
      </c>
      <c r="AC74" s="355" t="str">
        <f>IF($W$45="","",IF($U$38&lt;&gt;$U$65,"",IF($P$39="bb",1,IF($P$39="","0",$Q$22))))</f>
        <v/>
      </c>
      <c r="AD74" s="355"/>
      <c r="AE74" s="366">
        <f t="shared" si="3"/>
        <v>0</v>
      </c>
      <c r="AF74" s="357" t="str">
        <f>IF($C65="","",'m glavni 32 (7)'!$C$65)</f>
        <v/>
      </c>
      <c r="AG74" s="359" t="str">
        <f>UPPER(IF($D$65="","",VLOOKUP($D$65,'[1]m glavni turnir žrebna lista'!$A$7:$R$38,3)))</f>
        <v/>
      </c>
      <c r="AH74" s="359" t="str">
        <f>PROPER(IF($D$65="","",VLOOKUP($D$65,'[1]m glavni turnir žrebna lista'!$A$7:$R$38,4)))</f>
        <v/>
      </c>
      <c r="AI74" s="359" t="str">
        <f>UPPER(IF($D$65="","",VLOOKUP($D$65,'[1]m glavni turnir žrebna lista'!$A$7:$R$38,5)))</f>
        <v/>
      </c>
      <c r="AJ74" s="366">
        <f t="shared" si="4"/>
        <v>0</v>
      </c>
    </row>
    <row r="75" spans="1:36" s="404" customFormat="1" ht="9" customHeight="1" x14ac:dyDescent="0.2">
      <c r="A75" s="425"/>
      <c r="B75" s="276"/>
      <c r="C75" s="407"/>
      <c r="D75" s="277">
        <v>4</v>
      </c>
      <c r="E75" s="408" t="str">
        <f>UPPER(IF($D75="","",VLOOKUP($D75,'[1]m glavni turnir žrebna lista'!$A$7:$R$38,3)))</f>
        <v/>
      </c>
      <c r="F75" s="277"/>
      <c r="G75" s="409">
        <f>IF($D75="","",VLOOKUP($D75,'[1]m glavni turnir žrebna lista'!$A$7:$R$38,10))</f>
        <v>0</v>
      </c>
      <c r="H75" s="409">
        <f>IF($D75="","",VLOOKUP($D75,'[1]m glavni turnir žrebna lista'!$A$7:$R$38,14))</f>
        <v>0</v>
      </c>
      <c r="I75" s="416" t="s">
        <v>57</v>
      </c>
      <c r="J75" s="417"/>
      <c r="K75" s="281"/>
      <c r="L75" s="406"/>
      <c r="M75" s="411"/>
      <c r="N75" s="406" t="s">
        <v>58</v>
      </c>
      <c r="O75" s="281"/>
      <c r="P75" s="406"/>
      <c r="Q75" s="411"/>
      <c r="U75" s="256"/>
      <c r="V75" s="359">
        <v>31</v>
      </c>
      <c r="W75" s="359" t="str">
        <f>UPPER(IF($D$67="","",VLOOKUP($D$67,'[1]m glavni turnir žrebna lista'!$A$7:$R$38,3)))</f>
        <v/>
      </c>
      <c r="X75" s="359" t="str">
        <f>PROPER(IF($D$67="","",VLOOKUP($D$67,'[1]m glavni turnir žrebna lista'!$A$7:$R$38,4)))</f>
        <v/>
      </c>
      <c r="Y75" s="355" t="str">
        <f>IF(W75="","",IF($U$68&lt;&gt;$U$67,"",IF($J$69="bb",1,IF($J$69="","0",$I$69))))</f>
        <v/>
      </c>
      <c r="Z75" s="355" t="str">
        <f>IF($W$45="","",IF($U$66&lt;&gt;$U$67,"",IF($L$67="bb",1,IF($L$67="","0",$K$64))))</f>
        <v/>
      </c>
      <c r="AA75" s="355" t="str">
        <f>IF($W$45="","",IF($U$62&lt;&gt;$U$67,"",IF($N$63="bb",1,IF($N$63="","0",$M$58))))</f>
        <v/>
      </c>
      <c r="AB75" s="355" t="str">
        <f>IF($W$45="","",IF($U$54&lt;&gt;$U$67,"",IF($P$55="bb",1,IF($P$55="","0",$O$46))))</f>
        <v/>
      </c>
      <c r="AC75" s="355" t="str">
        <f>IF($W$45="","",IF($U$38&lt;&gt;$U$67,"",IF($P$39="bb",1,IF($P$39="","0",$Q$22))))</f>
        <v/>
      </c>
      <c r="AD75" s="355"/>
      <c r="AE75" s="366">
        <f t="shared" si="3"/>
        <v>0</v>
      </c>
      <c r="AF75" s="357" t="str">
        <f>IF($C67="","",'m glavni 32 (7)'!$C$67)</f>
        <v/>
      </c>
      <c r="AG75" s="359" t="str">
        <f>UPPER(IF($D$67="","",VLOOKUP($D$67,'[1]m glavni turnir žrebna lista'!$A$7:$R$38,3)))</f>
        <v/>
      </c>
      <c r="AH75" s="359" t="str">
        <f>PROPER(IF($D$67="","",VLOOKUP($D$67,'[1]m glavni turnir žrebna lista'!$A$7:$R$38,4)))</f>
        <v/>
      </c>
      <c r="AI75" s="359" t="str">
        <f>UPPER(IF($D$67="","",VLOOKUP($D$67,'[1]m glavni turnir žrebna lista'!$A$7:$R$38,5)))</f>
        <v/>
      </c>
      <c r="AJ75" s="366">
        <f t="shared" si="4"/>
        <v>0</v>
      </c>
    </row>
    <row r="76" spans="1:36" s="404" customFormat="1" ht="9" customHeight="1" x14ac:dyDescent="0.2">
      <c r="A76" s="426"/>
      <c r="B76" s="427"/>
      <c r="C76" s="428"/>
      <c r="D76" s="277">
        <v>5</v>
      </c>
      <c r="E76" s="408" t="str">
        <f>UPPER(IF($D76="","",VLOOKUP($D76,'[1]m glavni turnir žrebna lista'!$A$7:$R$38,3)))</f>
        <v/>
      </c>
      <c r="F76" s="277"/>
      <c r="G76" s="409">
        <f>IF($D76="","",VLOOKUP($D76,'[1]m glavni turnir žrebna lista'!$A$7:$R$38,10))</f>
        <v>0</v>
      </c>
      <c r="H76" s="409">
        <f>IF($D76="","",VLOOKUP($D76,'[1]m glavni turnir žrebna lista'!$A$7:$R$38,14))</f>
        <v>0</v>
      </c>
      <c r="I76" s="416" t="s">
        <v>59</v>
      </c>
      <c r="J76" s="417"/>
      <c r="K76" s="281"/>
      <c r="L76" s="406"/>
      <c r="M76" s="411"/>
      <c r="N76" s="420"/>
      <c r="O76" s="419"/>
      <c r="P76" s="420"/>
      <c r="Q76" s="421"/>
      <c r="U76" s="256"/>
      <c r="V76" s="359">
        <v>32</v>
      </c>
      <c r="W76" s="359" t="str">
        <f>UPPER(IF($D$69="","",VLOOKUP($D$69,'[1]m glavni turnir žrebna lista'!$A$7:$R$38,3)))</f>
        <v/>
      </c>
      <c r="X76" s="359" t="str">
        <f>PROPER(IF($D$69="","",VLOOKUP($D$69,'[1]m glavni turnir žrebna lista'!$A$7:$R$38,4)))</f>
        <v/>
      </c>
      <c r="Y76" s="355" t="str">
        <f>IF(W76="","",IF($U$68&lt;&gt;$U$69,"",IF($J$69="bb",1,IF($J$69="","0",$I$67))))</f>
        <v/>
      </c>
      <c r="Z76" s="355" t="str">
        <f>IF($W$45="","",IF($U$66&lt;&gt;$U$69,"",IF($L$67="bb",1,IF($L$67="","0",$K$64))))</f>
        <v/>
      </c>
      <c r="AA76" s="355" t="str">
        <f>IF($W$45="","",IF($U$62&lt;&gt;$U$69,"",IF($N$63="bb",1,IF($N$63="","0",$M$58))))</f>
        <v/>
      </c>
      <c r="AB76" s="355" t="str">
        <f>IF($W$45="","",IF($U$54&lt;&gt;$U$69,"",IF($P$55="bb",1,IF($P$55="","0",$O$46))))</f>
        <v/>
      </c>
      <c r="AC76" s="355" t="str">
        <f>IF($W$45="","",IF($U$38&lt;&gt;$U$69,"",IF($P$39="bb",1,IF($P$39="","0",$Q$22))))</f>
        <v/>
      </c>
      <c r="AD76" s="355"/>
      <c r="AE76" s="366">
        <f t="shared" si="3"/>
        <v>0</v>
      </c>
      <c r="AF76" s="357" t="str">
        <f>IF($C69="","",'m glavni 32 (7)'!$C$69)</f>
        <v/>
      </c>
      <c r="AG76" s="359" t="str">
        <f>UPPER(IF($D$69="","",VLOOKUP($D$69,'[1]m glavni turnir žrebna lista'!$A$7:$R$38,3)))</f>
        <v/>
      </c>
      <c r="AH76" s="359" t="str">
        <f>PROPER(IF($D$69="","",VLOOKUP($D$69,'[1]m glavni turnir žrebna lista'!$A$7:$R$38,4)))</f>
        <v/>
      </c>
      <c r="AI76" s="359" t="str">
        <f>UPPER(IF($D$69="","",VLOOKUP($D$69,'[1]m glavni turnir žrebna lista'!$A$7:$R$38,5)))</f>
        <v/>
      </c>
      <c r="AJ76" s="366">
        <f t="shared" si="4"/>
        <v>0</v>
      </c>
    </row>
    <row r="77" spans="1:36" s="404" customFormat="1" ht="9" customHeight="1" x14ac:dyDescent="0.2">
      <c r="A77" s="405"/>
      <c r="B77" s="406"/>
      <c r="C77" s="407"/>
      <c r="D77" s="277">
        <v>6</v>
      </c>
      <c r="E77" s="408" t="str">
        <f>UPPER(IF($D77="","",VLOOKUP($D77,'[1]m glavni turnir žrebna lista'!$A$7:$R$38,3)))</f>
        <v/>
      </c>
      <c r="F77" s="277"/>
      <c r="G77" s="409">
        <f>IF($D77="","",VLOOKUP($D77,'[1]m glavni turnir žrebna lista'!$A$7:$R$38,10))</f>
        <v>0</v>
      </c>
      <c r="H77" s="409">
        <f>IF($D77="","",VLOOKUP($D77,'[1]m glavni turnir žrebna lista'!$A$7:$R$38,14))</f>
        <v>0</v>
      </c>
      <c r="I77" s="416" t="s">
        <v>60</v>
      </c>
      <c r="J77" s="417"/>
      <c r="K77" s="281"/>
      <c r="L77" s="406"/>
      <c r="M77" s="411"/>
      <c r="N77" s="412" t="s">
        <v>56</v>
      </c>
      <c r="O77" s="413"/>
      <c r="P77" s="414"/>
      <c r="Q77" s="411"/>
      <c r="U77" s="256"/>
      <c r="V77" s="429"/>
      <c r="W77" s="429"/>
      <c r="X77" s="429"/>
      <c r="Y77" s="355">
        <f>COUNTIF(Y45:Y76,"&gt;0")</f>
        <v>0</v>
      </c>
      <c r="Z77" s="355">
        <f t="shared" ref="Z77:AE77" si="5">COUNTIF(Z45:Z76,"&gt;0")</f>
        <v>0</v>
      </c>
      <c r="AA77" s="355">
        <f t="shared" si="5"/>
        <v>0</v>
      </c>
      <c r="AB77" s="355">
        <f t="shared" si="5"/>
        <v>0</v>
      </c>
      <c r="AC77" s="355">
        <f t="shared" si="5"/>
        <v>0</v>
      </c>
      <c r="AD77" s="355"/>
      <c r="AE77" s="355">
        <f t="shared" si="5"/>
        <v>0</v>
      </c>
      <c r="AF77" s="357"/>
      <c r="AG77" s="429"/>
      <c r="AH77" s="429"/>
      <c r="AI77" s="429"/>
      <c r="AJ77" s="355">
        <f>COUNTIF(AJ45:AJ76,"&gt;0")</f>
        <v>0</v>
      </c>
    </row>
    <row r="78" spans="1:36" s="404" customFormat="1" ht="9" customHeight="1" x14ac:dyDescent="0.2">
      <c r="A78" s="405"/>
      <c r="B78" s="406"/>
      <c r="C78" s="430"/>
      <c r="D78" s="277">
        <v>7</v>
      </c>
      <c r="E78" s="408" t="str">
        <f>UPPER(IF($D78="","",VLOOKUP($D78,'[1]m glavni turnir žrebna lista'!$A$7:$R$38,3)))</f>
        <v/>
      </c>
      <c r="F78" s="277"/>
      <c r="G78" s="409">
        <f>IF($D78="","",VLOOKUP($D78,'[1]m glavni turnir žrebna lista'!$A$7:$R$38,10))</f>
        <v>0</v>
      </c>
      <c r="H78" s="409">
        <f>IF($D78="","",VLOOKUP($D78,'[1]m glavni turnir žrebna lista'!$A$7:$R$38,14))</f>
        <v>0</v>
      </c>
      <c r="I78" s="416" t="s">
        <v>61</v>
      </c>
      <c r="J78" s="417"/>
      <c r="K78" s="281"/>
      <c r="L78" s="406"/>
      <c r="M78" s="411"/>
      <c r="N78" s="406" t="s">
        <v>62</v>
      </c>
      <c r="O78" s="281"/>
      <c r="P78" s="597" t="str">
        <f>'[1]vnos podatkov'!$B$10</f>
        <v>SAŠO SVOLJŠAK</v>
      </c>
      <c r="Q78" s="598"/>
      <c r="U78" s="256"/>
      <c r="V78" s="429"/>
      <c r="W78" s="429"/>
      <c r="X78" s="429"/>
      <c r="Y78" s="429"/>
      <c r="Z78" s="429"/>
      <c r="AA78" s="429"/>
      <c r="AB78" s="429"/>
      <c r="AC78" s="429"/>
      <c r="AD78" s="429"/>
      <c r="AE78" s="429"/>
      <c r="AF78" s="357"/>
      <c r="AG78" s="429"/>
      <c r="AH78" s="429"/>
      <c r="AI78" s="429"/>
      <c r="AJ78" s="429"/>
    </row>
    <row r="79" spans="1:36" s="404" customFormat="1" ht="9" customHeight="1" x14ac:dyDescent="0.2">
      <c r="A79" s="431"/>
      <c r="B79" s="420"/>
      <c r="C79" s="432"/>
      <c r="D79" s="433">
        <v>8</v>
      </c>
      <c r="E79" s="434" t="str">
        <f>UPPER(IF($D79="","",VLOOKUP($D79,'[1]m glavni turnir žrebna lista'!$A$7:$R$38,3)))</f>
        <v/>
      </c>
      <c r="F79" s="433"/>
      <c r="G79" s="435">
        <f>IF($D79="","",VLOOKUP($D79,'[1]m glavni turnir žrebna lista'!$A$7:$R$38,10))</f>
        <v>0</v>
      </c>
      <c r="H79" s="435">
        <f>IF($D79="","",VLOOKUP($D79,'[1]m glavni turnir žrebna lista'!$A$7:$R$38,14))</f>
        <v>0</v>
      </c>
      <c r="I79" s="436" t="s">
        <v>63</v>
      </c>
      <c r="J79" s="420"/>
      <c r="K79" s="419"/>
      <c r="L79" s="420"/>
      <c r="M79" s="421"/>
      <c r="N79" s="420" t="s">
        <v>64</v>
      </c>
      <c r="O79" s="419"/>
      <c r="P79" s="587" t="str">
        <f>'[1]vnos podatkov'!$E$10</f>
        <v>MARJAN OGRINC</v>
      </c>
      <c r="Q79" s="588"/>
      <c r="U79" s="256"/>
      <c r="V79" s="437"/>
      <c r="W79" s="437"/>
      <c r="X79" s="437"/>
      <c r="Y79" s="437"/>
      <c r="Z79" s="437"/>
      <c r="AA79" s="437"/>
      <c r="AB79" s="437"/>
      <c r="AC79" s="437"/>
      <c r="AD79" s="437"/>
      <c r="AE79" s="437"/>
      <c r="AF79" s="438"/>
      <c r="AG79" s="437"/>
      <c r="AH79" s="437"/>
      <c r="AI79" s="437"/>
      <c r="AJ79" s="437"/>
    </row>
  </sheetData>
  <mergeCells count="8">
    <mergeCell ref="A73:B73"/>
    <mergeCell ref="P78:Q78"/>
    <mergeCell ref="P79:Q79"/>
    <mergeCell ref="F3:G3"/>
    <mergeCell ref="V41:Z41"/>
    <mergeCell ref="P60:Q60"/>
    <mergeCell ref="P61:Q62"/>
    <mergeCell ref="P71:Q71"/>
  </mergeCells>
  <conditionalFormatting sqref="G39 G41 G7 G9 G11 G13 G15 G17 G19 G23 G43 G45 G47 G49 G51 G53 G21 G25 G27 G29 G31 G33 G35 G37 G55 G57 G59 G61 G63 G65 G67 G69">
    <cfRule type="expression" dxfId="15" priority="17" stopIfTrue="1">
      <formula>AND($D7&lt;9,$C7&gt;0)</formula>
    </cfRule>
  </conditionalFormatting>
  <conditionalFormatting sqref="L10 L18 L26 L34 L42 L50 L58 L66 N14 N30 N46 N62 P22 P54 J8 J12 J16 J20 J24 J28 J32 J36 J40 J44 J48 J52 J56 J60 J64 J68">
    <cfRule type="expression" dxfId="14" priority="15" stopIfTrue="1">
      <formula>I8="as"</formula>
    </cfRule>
    <cfRule type="expression" dxfId="13" priority="16" stopIfTrue="1">
      <formula>I8="bs"</formula>
    </cfRule>
  </conditionalFormatting>
  <conditionalFormatting sqref="B57 B9 B11 B13 B15 B17 B19 B67 B59 B25 B27 B29 B31 B33 B35 B65 B63 B41 B43 B45 B47 B49 B51 B61">
    <cfRule type="cellIs" dxfId="12" priority="13" stopIfTrue="1" operator="equal">
      <formula>"QA"</formula>
    </cfRule>
    <cfRule type="cellIs" dxfId="11" priority="14" stopIfTrue="1" operator="equal">
      <formula>"DA"</formula>
    </cfRule>
  </conditionalFormatting>
  <conditionalFormatting sqref="I8 I12 I16 I20 I24 I28 I32 I36 I40 I44 I48 I52 I56 I60 I64 I68 K66 K58 K50 K42 K34 K26 K18 K10 M14 M30 M46 M62 O22 O54 O39">
    <cfRule type="expression" dxfId="10" priority="12" stopIfTrue="1">
      <formula>$N$1="CU"</formula>
    </cfRule>
  </conditionalFormatting>
  <conditionalFormatting sqref="P38">
    <cfRule type="expression" dxfId="9" priority="10" stopIfTrue="1">
      <formula>O39="as"</formula>
    </cfRule>
    <cfRule type="expression" dxfId="8" priority="11" stopIfTrue="1">
      <formula>O39="bs"</formula>
    </cfRule>
  </conditionalFormatting>
  <conditionalFormatting sqref="N39 H8 H12 H16 H20 H24 H28 H32 H36 H40 H44 H48 H52 H56 H60 H64 H68 J66 J58 J50 J42 J34 J26 J18 J10 L14 L30 L46 L62 N54 N22">
    <cfRule type="expression" dxfId="7" priority="7" stopIfTrue="1">
      <formula>AND($N$1="CU",H8="Sodnik")</formula>
    </cfRule>
    <cfRule type="expression" dxfId="6" priority="8" stopIfTrue="1">
      <formula>AND($N$1="CU",H8&lt;&gt;"Sodnik",I8&lt;&gt;"")</formula>
    </cfRule>
    <cfRule type="expression" dxfId="5" priority="9" stopIfTrue="1">
      <formula>AND($N$1="CU",H8&lt;&gt;"Sodnik")</formula>
    </cfRule>
  </conditionalFormatting>
  <conditionalFormatting sqref="E7 B21 B7:C7 B23:C23 B37:C37 B39:C39 B53:C53 B55:C55 B69:C69">
    <cfRule type="expression" dxfId="4" priority="6" stopIfTrue="1">
      <formula>"IF(D7&lt;9)"</formula>
    </cfRule>
  </conditionalFormatting>
  <conditionalFormatting sqref="U52">
    <cfRule type="expression" dxfId="3" priority="5" stopIfTrue="1">
      <formula>"IF(Q63=J4)"</formula>
    </cfRule>
  </conditionalFormatting>
  <conditionalFormatting sqref="Q63">
    <cfRule type="cellIs" dxfId="2" priority="4" stopIfTrue="1" operator="equal">
      <formula>1</formula>
    </cfRule>
  </conditionalFormatting>
  <conditionalFormatting sqref="P63">
    <cfRule type="cellIs" priority="3" stopIfTrue="1" operator="equal">
      <formula>"Rang turnirja"</formula>
    </cfRule>
  </conditionalFormatting>
  <conditionalFormatting sqref="D9 D11 D13 D15 D17 D19 D25 D27 D29 D31 D33 D35 D41 D43 D45 D47 D49 D51 D57 D59 D61 D63 D65 D67">
    <cfRule type="expression" dxfId="1" priority="2" stopIfTrue="1">
      <formula>$D9&gt;0</formula>
    </cfRule>
  </conditionalFormatting>
  <conditionalFormatting sqref="D7 D21 D23 D37 D39 D53 D55 D69">
    <cfRule type="expression" dxfId="0" priority="1" stopIfTrue="1">
      <formula>$D7&lt;&gt;""</formula>
    </cfRule>
  </conditionalFormatting>
  <printOptions horizontalCentered="1"/>
  <pageMargins left="0.35" right="0.35" top="0.39" bottom="0.39" header="0" footer="0"/>
  <pageSetup paperSize="9" scale="98" orientation="portrait" horizontalDpi="4294967295"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Jun_Show_CU">
                <anchor moveWithCells="1" sizeWithCells="1">
                  <from>
                    <xdr:col>11</xdr:col>
                    <xdr:colOff>495300</xdr:colOff>
                    <xdr:row>0</xdr:row>
                    <xdr:rowOff>9525</xdr:rowOff>
                  </from>
                  <to>
                    <xdr:col>13</xdr:col>
                    <xdr:colOff>438150</xdr:colOff>
                    <xdr:row>0</xdr:row>
                    <xdr:rowOff>171450</xdr:rowOff>
                  </to>
                </anchor>
              </controlPr>
            </control>
          </mc:Choice>
        </mc:AlternateContent>
        <mc:AlternateContent xmlns:mc="http://schemas.openxmlformats.org/markup-compatibility/2006">
          <mc:Choice Requires="x14">
            <control shapeId="7170" r:id="rId5" name="Button 2">
              <controlPr defaultSize="0" print="0" autoFill="0" autoPict="0" macro="[0]!Jun_Hide_CU">
                <anchor moveWithCells="1" sizeWithCells="1">
                  <from>
                    <xdr:col>11</xdr:col>
                    <xdr:colOff>504825</xdr:colOff>
                    <xdr:row>0</xdr:row>
                    <xdr:rowOff>180975</xdr:rowOff>
                  </from>
                  <to>
                    <xdr:col>13</xdr:col>
                    <xdr:colOff>428625</xdr:colOff>
                    <xdr:row>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$T$7:$T$16</xm:f>
          </x14:formula1>
          <xm:sqref>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J65578 JF65578 TB65578 ACX65578 AMT65578 AWP65578 BGL65578 BQH65578 CAD65578 CJZ65578 CTV65578 DDR65578 DNN65578 DXJ65578 EHF65578 ERB65578 FAX65578 FKT65578 FUP65578 GEL65578 GOH65578 GYD65578 HHZ65578 HRV65578 IBR65578 ILN65578 IVJ65578 JFF65578 JPB65578 JYX65578 KIT65578 KSP65578 LCL65578 LMH65578 LWD65578 MFZ65578 MPV65578 MZR65578 NJN65578 NTJ65578 ODF65578 ONB65578 OWX65578 PGT65578 PQP65578 QAL65578 QKH65578 QUD65578 RDZ65578 RNV65578 RXR65578 SHN65578 SRJ65578 TBF65578 TLB65578 TUX65578 UET65578 UOP65578 UYL65578 VIH65578 VSD65578 WBZ65578 WLV65578 WVR65578 J131114 JF131114 TB131114 ACX131114 AMT131114 AWP131114 BGL131114 BQH131114 CAD131114 CJZ131114 CTV131114 DDR131114 DNN131114 DXJ131114 EHF131114 ERB131114 FAX131114 FKT131114 FUP131114 GEL131114 GOH131114 GYD131114 HHZ131114 HRV131114 IBR131114 ILN131114 IVJ131114 JFF131114 JPB131114 JYX131114 KIT131114 KSP131114 LCL131114 LMH131114 LWD131114 MFZ131114 MPV131114 MZR131114 NJN131114 NTJ131114 ODF131114 ONB131114 OWX131114 PGT131114 PQP131114 QAL131114 QKH131114 QUD131114 RDZ131114 RNV131114 RXR131114 SHN131114 SRJ131114 TBF131114 TLB131114 TUX131114 UET131114 UOP131114 UYL131114 VIH131114 VSD131114 WBZ131114 WLV131114 WVR131114 J196650 JF196650 TB196650 ACX196650 AMT196650 AWP196650 BGL196650 BQH196650 CAD196650 CJZ196650 CTV196650 DDR196650 DNN196650 DXJ196650 EHF196650 ERB196650 FAX196650 FKT196650 FUP196650 GEL196650 GOH196650 GYD196650 HHZ196650 HRV196650 IBR196650 ILN196650 IVJ196650 JFF196650 JPB196650 JYX196650 KIT196650 KSP196650 LCL196650 LMH196650 LWD196650 MFZ196650 MPV196650 MZR196650 NJN196650 NTJ196650 ODF196650 ONB196650 OWX196650 PGT196650 PQP196650 QAL196650 QKH196650 QUD196650 RDZ196650 RNV196650 RXR196650 SHN196650 SRJ196650 TBF196650 TLB196650 TUX196650 UET196650 UOP196650 UYL196650 VIH196650 VSD196650 WBZ196650 WLV196650 WVR196650 J262186 JF262186 TB262186 ACX262186 AMT262186 AWP262186 BGL262186 BQH262186 CAD262186 CJZ262186 CTV262186 DDR262186 DNN262186 DXJ262186 EHF262186 ERB262186 FAX262186 FKT262186 FUP262186 GEL262186 GOH262186 GYD262186 HHZ262186 HRV262186 IBR262186 ILN262186 IVJ262186 JFF262186 JPB262186 JYX262186 KIT262186 KSP262186 LCL262186 LMH262186 LWD262186 MFZ262186 MPV262186 MZR262186 NJN262186 NTJ262186 ODF262186 ONB262186 OWX262186 PGT262186 PQP262186 QAL262186 QKH262186 QUD262186 RDZ262186 RNV262186 RXR262186 SHN262186 SRJ262186 TBF262186 TLB262186 TUX262186 UET262186 UOP262186 UYL262186 VIH262186 VSD262186 WBZ262186 WLV262186 WVR262186 J327722 JF327722 TB327722 ACX327722 AMT327722 AWP327722 BGL327722 BQH327722 CAD327722 CJZ327722 CTV327722 DDR327722 DNN327722 DXJ327722 EHF327722 ERB327722 FAX327722 FKT327722 FUP327722 GEL327722 GOH327722 GYD327722 HHZ327722 HRV327722 IBR327722 ILN327722 IVJ327722 JFF327722 JPB327722 JYX327722 KIT327722 KSP327722 LCL327722 LMH327722 LWD327722 MFZ327722 MPV327722 MZR327722 NJN327722 NTJ327722 ODF327722 ONB327722 OWX327722 PGT327722 PQP327722 QAL327722 QKH327722 QUD327722 RDZ327722 RNV327722 RXR327722 SHN327722 SRJ327722 TBF327722 TLB327722 TUX327722 UET327722 UOP327722 UYL327722 VIH327722 VSD327722 WBZ327722 WLV327722 WVR327722 J393258 JF393258 TB393258 ACX393258 AMT393258 AWP393258 BGL393258 BQH393258 CAD393258 CJZ393258 CTV393258 DDR393258 DNN393258 DXJ393258 EHF393258 ERB393258 FAX393258 FKT393258 FUP393258 GEL393258 GOH393258 GYD393258 HHZ393258 HRV393258 IBR393258 ILN393258 IVJ393258 JFF393258 JPB393258 JYX393258 KIT393258 KSP393258 LCL393258 LMH393258 LWD393258 MFZ393258 MPV393258 MZR393258 NJN393258 NTJ393258 ODF393258 ONB393258 OWX393258 PGT393258 PQP393258 QAL393258 QKH393258 QUD393258 RDZ393258 RNV393258 RXR393258 SHN393258 SRJ393258 TBF393258 TLB393258 TUX393258 UET393258 UOP393258 UYL393258 VIH393258 VSD393258 WBZ393258 WLV393258 WVR393258 J458794 JF458794 TB458794 ACX458794 AMT458794 AWP458794 BGL458794 BQH458794 CAD458794 CJZ458794 CTV458794 DDR458794 DNN458794 DXJ458794 EHF458794 ERB458794 FAX458794 FKT458794 FUP458794 GEL458794 GOH458794 GYD458794 HHZ458794 HRV458794 IBR458794 ILN458794 IVJ458794 JFF458794 JPB458794 JYX458794 KIT458794 KSP458794 LCL458794 LMH458794 LWD458794 MFZ458794 MPV458794 MZR458794 NJN458794 NTJ458794 ODF458794 ONB458794 OWX458794 PGT458794 PQP458794 QAL458794 QKH458794 QUD458794 RDZ458794 RNV458794 RXR458794 SHN458794 SRJ458794 TBF458794 TLB458794 TUX458794 UET458794 UOP458794 UYL458794 VIH458794 VSD458794 WBZ458794 WLV458794 WVR458794 J524330 JF524330 TB524330 ACX524330 AMT524330 AWP524330 BGL524330 BQH524330 CAD524330 CJZ524330 CTV524330 DDR524330 DNN524330 DXJ524330 EHF524330 ERB524330 FAX524330 FKT524330 FUP524330 GEL524330 GOH524330 GYD524330 HHZ524330 HRV524330 IBR524330 ILN524330 IVJ524330 JFF524330 JPB524330 JYX524330 KIT524330 KSP524330 LCL524330 LMH524330 LWD524330 MFZ524330 MPV524330 MZR524330 NJN524330 NTJ524330 ODF524330 ONB524330 OWX524330 PGT524330 PQP524330 QAL524330 QKH524330 QUD524330 RDZ524330 RNV524330 RXR524330 SHN524330 SRJ524330 TBF524330 TLB524330 TUX524330 UET524330 UOP524330 UYL524330 VIH524330 VSD524330 WBZ524330 WLV524330 WVR524330 J589866 JF589866 TB589866 ACX589866 AMT589866 AWP589866 BGL589866 BQH589866 CAD589866 CJZ589866 CTV589866 DDR589866 DNN589866 DXJ589866 EHF589866 ERB589866 FAX589866 FKT589866 FUP589866 GEL589866 GOH589866 GYD589866 HHZ589866 HRV589866 IBR589866 ILN589866 IVJ589866 JFF589866 JPB589866 JYX589866 KIT589866 KSP589866 LCL589866 LMH589866 LWD589866 MFZ589866 MPV589866 MZR589866 NJN589866 NTJ589866 ODF589866 ONB589866 OWX589866 PGT589866 PQP589866 QAL589866 QKH589866 QUD589866 RDZ589866 RNV589866 RXR589866 SHN589866 SRJ589866 TBF589866 TLB589866 TUX589866 UET589866 UOP589866 UYL589866 VIH589866 VSD589866 WBZ589866 WLV589866 WVR589866 J655402 JF655402 TB655402 ACX655402 AMT655402 AWP655402 BGL655402 BQH655402 CAD655402 CJZ655402 CTV655402 DDR655402 DNN655402 DXJ655402 EHF655402 ERB655402 FAX655402 FKT655402 FUP655402 GEL655402 GOH655402 GYD655402 HHZ655402 HRV655402 IBR655402 ILN655402 IVJ655402 JFF655402 JPB655402 JYX655402 KIT655402 KSP655402 LCL655402 LMH655402 LWD655402 MFZ655402 MPV655402 MZR655402 NJN655402 NTJ655402 ODF655402 ONB655402 OWX655402 PGT655402 PQP655402 QAL655402 QKH655402 QUD655402 RDZ655402 RNV655402 RXR655402 SHN655402 SRJ655402 TBF655402 TLB655402 TUX655402 UET655402 UOP655402 UYL655402 VIH655402 VSD655402 WBZ655402 WLV655402 WVR655402 J720938 JF720938 TB720938 ACX720938 AMT720938 AWP720938 BGL720938 BQH720938 CAD720938 CJZ720938 CTV720938 DDR720938 DNN720938 DXJ720938 EHF720938 ERB720938 FAX720938 FKT720938 FUP720938 GEL720938 GOH720938 GYD720938 HHZ720938 HRV720938 IBR720938 ILN720938 IVJ720938 JFF720938 JPB720938 JYX720938 KIT720938 KSP720938 LCL720938 LMH720938 LWD720938 MFZ720938 MPV720938 MZR720938 NJN720938 NTJ720938 ODF720938 ONB720938 OWX720938 PGT720938 PQP720938 QAL720938 QKH720938 QUD720938 RDZ720938 RNV720938 RXR720938 SHN720938 SRJ720938 TBF720938 TLB720938 TUX720938 UET720938 UOP720938 UYL720938 VIH720938 VSD720938 WBZ720938 WLV720938 WVR720938 J786474 JF786474 TB786474 ACX786474 AMT786474 AWP786474 BGL786474 BQH786474 CAD786474 CJZ786474 CTV786474 DDR786474 DNN786474 DXJ786474 EHF786474 ERB786474 FAX786474 FKT786474 FUP786474 GEL786474 GOH786474 GYD786474 HHZ786474 HRV786474 IBR786474 ILN786474 IVJ786474 JFF786474 JPB786474 JYX786474 KIT786474 KSP786474 LCL786474 LMH786474 LWD786474 MFZ786474 MPV786474 MZR786474 NJN786474 NTJ786474 ODF786474 ONB786474 OWX786474 PGT786474 PQP786474 QAL786474 QKH786474 QUD786474 RDZ786474 RNV786474 RXR786474 SHN786474 SRJ786474 TBF786474 TLB786474 TUX786474 UET786474 UOP786474 UYL786474 VIH786474 VSD786474 WBZ786474 WLV786474 WVR786474 J852010 JF852010 TB852010 ACX852010 AMT852010 AWP852010 BGL852010 BQH852010 CAD852010 CJZ852010 CTV852010 DDR852010 DNN852010 DXJ852010 EHF852010 ERB852010 FAX852010 FKT852010 FUP852010 GEL852010 GOH852010 GYD852010 HHZ852010 HRV852010 IBR852010 ILN852010 IVJ852010 JFF852010 JPB852010 JYX852010 KIT852010 KSP852010 LCL852010 LMH852010 LWD852010 MFZ852010 MPV852010 MZR852010 NJN852010 NTJ852010 ODF852010 ONB852010 OWX852010 PGT852010 PQP852010 QAL852010 QKH852010 QUD852010 RDZ852010 RNV852010 RXR852010 SHN852010 SRJ852010 TBF852010 TLB852010 TUX852010 UET852010 UOP852010 UYL852010 VIH852010 VSD852010 WBZ852010 WLV852010 WVR852010 J917546 JF917546 TB917546 ACX917546 AMT917546 AWP917546 BGL917546 BQH917546 CAD917546 CJZ917546 CTV917546 DDR917546 DNN917546 DXJ917546 EHF917546 ERB917546 FAX917546 FKT917546 FUP917546 GEL917546 GOH917546 GYD917546 HHZ917546 HRV917546 IBR917546 ILN917546 IVJ917546 JFF917546 JPB917546 JYX917546 KIT917546 KSP917546 LCL917546 LMH917546 LWD917546 MFZ917546 MPV917546 MZR917546 NJN917546 NTJ917546 ODF917546 ONB917546 OWX917546 PGT917546 PQP917546 QAL917546 QKH917546 QUD917546 RDZ917546 RNV917546 RXR917546 SHN917546 SRJ917546 TBF917546 TLB917546 TUX917546 UET917546 UOP917546 UYL917546 VIH917546 VSD917546 WBZ917546 WLV917546 WVR917546 J983082 JF983082 TB983082 ACX983082 AMT983082 AWP983082 BGL983082 BQH983082 CAD983082 CJZ983082 CTV983082 DDR983082 DNN983082 DXJ983082 EHF983082 ERB983082 FAX983082 FKT983082 FUP983082 GEL983082 GOH983082 GYD983082 HHZ983082 HRV983082 IBR983082 ILN983082 IVJ983082 JFF983082 JPB983082 JYX983082 KIT983082 KSP983082 LCL983082 LMH983082 LWD983082 MFZ983082 MPV983082 MZR983082 NJN983082 NTJ983082 ODF983082 ONB983082 OWX983082 PGT983082 PQP983082 QAL983082 QKH983082 QUD983082 RDZ983082 RNV983082 RXR983082 SHN983082 SRJ983082 TBF983082 TLB983082 TUX983082 UET983082 UOP983082 UYL983082 VIH983082 VSD983082 WBZ983082 WLV983082 WVR983082 J50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J66 JF66 TB66 ACX66 AMT66 AWP66 BGL66 BQH66 CAD66 CJZ66 CTV66 DDR66 DNN66 DXJ66 EHF66 ERB66 FAX66 FKT66 FUP66 GEL66 GOH66 GYD66 HHZ66 HRV66 IBR66 ILN66 IVJ66 JFF66 JPB66 JYX66 KIT66 KSP66 LCL66 LMH66 LWD66 MFZ66 MPV66 MZR66 NJN66 NTJ66 ODF66 ONB66 OWX66 PGT66 PQP66 QAL66 QKH66 QUD66 RDZ66 RNV66 RXR66 SHN66 SRJ66 TBF66 TLB66 TUX66 UET66 UOP66 UYL66 VIH66 VSD66 WBZ66 WLV66 WVR66 J65602 JF65602 TB65602 ACX65602 AMT65602 AWP65602 BGL65602 BQH65602 CAD65602 CJZ65602 CTV65602 DDR65602 DNN65602 DXJ65602 EHF65602 ERB65602 FAX65602 FKT65602 FUP65602 GEL65602 GOH65602 GYD65602 HHZ65602 HRV65602 IBR65602 ILN65602 IVJ65602 JFF65602 JPB65602 JYX65602 KIT65602 KSP65602 LCL65602 LMH65602 LWD65602 MFZ65602 MPV65602 MZR65602 NJN65602 NTJ65602 ODF65602 ONB65602 OWX65602 PGT65602 PQP65602 QAL65602 QKH65602 QUD65602 RDZ65602 RNV65602 RXR65602 SHN65602 SRJ65602 TBF65602 TLB65602 TUX65602 UET65602 UOP65602 UYL65602 VIH65602 VSD65602 WBZ65602 WLV65602 WVR65602 J131138 JF131138 TB131138 ACX131138 AMT131138 AWP131138 BGL131138 BQH131138 CAD131138 CJZ131138 CTV131138 DDR131138 DNN131138 DXJ131138 EHF131138 ERB131138 FAX131138 FKT131138 FUP131138 GEL131138 GOH131138 GYD131138 HHZ131138 HRV131138 IBR131138 ILN131138 IVJ131138 JFF131138 JPB131138 JYX131138 KIT131138 KSP131138 LCL131138 LMH131138 LWD131138 MFZ131138 MPV131138 MZR131138 NJN131138 NTJ131138 ODF131138 ONB131138 OWX131138 PGT131138 PQP131138 QAL131138 QKH131138 QUD131138 RDZ131138 RNV131138 RXR131138 SHN131138 SRJ131138 TBF131138 TLB131138 TUX131138 UET131138 UOP131138 UYL131138 VIH131138 VSD131138 WBZ131138 WLV131138 WVR131138 J196674 JF196674 TB196674 ACX196674 AMT196674 AWP196674 BGL196674 BQH196674 CAD196674 CJZ196674 CTV196674 DDR196674 DNN196674 DXJ196674 EHF196674 ERB196674 FAX196674 FKT196674 FUP196674 GEL196674 GOH196674 GYD196674 HHZ196674 HRV196674 IBR196674 ILN196674 IVJ196674 JFF196674 JPB196674 JYX196674 KIT196674 KSP196674 LCL196674 LMH196674 LWD196674 MFZ196674 MPV196674 MZR196674 NJN196674 NTJ196674 ODF196674 ONB196674 OWX196674 PGT196674 PQP196674 QAL196674 QKH196674 QUD196674 RDZ196674 RNV196674 RXR196674 SHN196674 SRJ196674 TBF196674 TLB196674 TUX196674 UET196674 UOP196674 UYL196674 VIH196674 VSD196674 WBZ196674 WLV196674 WVR196674 J262210 JF262210 TB262210 ACX262210 AMT262210 AWP262210 BGL262210 BQH262210 CAD262210 CJZ262210 CTV262210 DDR262210 DNN262210 DXJ262210 EHF262210 ERB262210 FAX262210 FKT262210 FUP262210 GEL262210 GOH262210 GYD262210 HHZ262210 HRV262210 IBR262210 ILN262210 IVJ262210 JFF262210 JPB262210 JYX262210 KIT262210 KSP262210 LCL262210 LMH262210 LWD262210 MFZ262210 MPV262210 MZR262210 NJN262210 NTJ262210 ODF262210 ONB262210 OWX262210 PGT262210 PQP262210 QAL262210 QKH262210 QUD262210 RDZ262210 RNV262210 RXR262210 SHN262210 SRJ262210 TBF262210 TLB262210 TUX262210 UET262210 UOP262210 UYL262210 VIH262210 VSD262210 WBZ262210 WLV262210 WVR262210 J327746 JF327746 TB327746 ACX327746 AMT327746 AWP327746 BGL327746 BQH327746 CAD327746 CJZ327746 CTV327746 DDR327746 DNN327746 DXJ327746 EHF327746 ERB327746 FAX327746 FKT327746 FUP327746 GEL327746 GOH327746 GYD327746 HHZ327746 HRV327746 IBR327746 ILN327746 IVJ327746 JFF327746 JPB327746 JYX327746 KIT327746 KSP327746 LCL327746 LMH327746 LWD327746 MFZ327746 MPV327746 MZR327746 NJN327746 NTJ327746 ODF327746 ONB327746 OWX327746 PGT327746 PQP327746 QAL327746 QKH327746 QUD327746 RDZ327746 RNV327746 RXR327746 SHN327746 SRJ327746 TBF327746 TLB327746 TUX327746 UET327746 UOP327746 UYL327746 VIH327746 VSD327746 WBZ327746 WLV327746 WVR327746 J393282 JF393282 TB393282 ACX393282 AMT393282 AWP393282 BGL393282 BQH393282 CAD393282 CJZ393282 CTV393282 DDR393282 DNN393282 DXJ393282 EHF393282 ERB393282 FAX393282 FKT393282 FUP393282 GEL393282 GOH393282 GYD393282 HHZ393282 HRV393282 IBR393282 ILN393282 IVJ393282 JFF393282 JPB393282 JYX393282 KIT393282 KSP393282 LCL393282 LMH393282 LWD393282 MFZ393282 MPV393282 MZR393282 NJN393282 NTJ393282 ODF393282 ONB393282 OWX393282 PGT393282 PQP393282 QAL393282 QKH393282 QUD393282 RDZ393282 RNV393282 RXR393282 SHN393282 SRJ393282 TBF393282 TLB393282 TUX393282 UET393282 UOP393282 UYL393282 VIH393282 VSD393282 WBZ393282 WLV393282 WVR393282 J458818 JF458818 TB458818 ACX458818 AMT458818 AWP458818 BGL458818 BQH458818 CAD458818 CJZ458818 CTV458818 DDR458818 DNN458818 DXJ458818 EHF458818 ERB458818 FAX458818 FKT458818 FUP458818 GEL458818 GOH458818 GYD458818 HHZ458818 HRV458818 IBR458818 ILN458818 IVJ458818 JFF458818 JPB458818 JYX458818 KIT458818 KSP458818 LCL458818 LMH458818 LWD458818 MFZ458818 MPV458818 MZR458818 NJN458818 NTJ458818 ODF458818 ONB458818 OWX458818 PGT458818 PQP458818 QAL458818 QKH458818 QUD458818 RDZ458818 RNV458818 RXR458818 SHN458818 SRJ458818 TBF458818 TLB458818 TUX458818 UET458818 UOP458818 UYL458818 VIH458818 VSD458818 WBZ458818 WLV458818 WVR458818 J524354 JF524354 TB524354 ACX524354 AMT524354 AWP524354 BGL524354 BQH524354 CAD524354 CJZ524354 CTV524354 DDR524354 DNN524354 DXJ524354 EHF524354 ERB524354 FAX524354 FKT524354 FUP524354 GEL524354 GOH524354 GYD524354 HHZ524354 HRV524354 IBR524354 ILN524354 IVJ524354 JFF524354 JPB524354 JYX524354 KIT524354 KSP524354 LCL524354 LMH524354 LWD524354 MFZ524354 MPV524354 MZR524354 NJN524354 NTJ524354 ODF524354 ONB524354 OWX524354 PGT524354 PQP524354 QAL524354 QKH524354 QUD524354 RDZ524354 RNV524354 RXR524354 SHN524354 SRJ524354 TBF524354 TLB524354 TUX524354 UET524354 UOP524354 UYL524354 VIH524354 VSD524354 WBZ524354 WLV524354 WVR524354 J589890 JF589890 TB589890 ACX589890 AMT589890 AWP589890 BGL589890 BQH589890 CAD589890 CJZ589890 CTV589890 DDR589890 DNN589890 DXJ589890 EHF589890 ERB589890 FAX589890 FKT589890 FUP589890 GEL589890 GOH589890 GYD589890 HHZ589890 HRV589890 IBR589890 ILN589890 IVJ589890 JFF589890 JPB589890 JYX589890 KIT589890 KSP589890 LCL589890 LMH589890 LWD589890 MFZ589890 MPV589890 MZR589890 NJN589890 NTJ589890 ODF589890 ONB589890 OWX589890 PGT589890 PQP589890 QAL589890 QKH589890 QUD589890 RDZ589890 RNV589890 RXR589890 SHN589890 SRJ589890 TBF589890 TLB589890 TUX589890 UET589890 UOP589890 UYL589890 VIH589890 VSD589890 WBZ589890 WLV589890 WVR589890 J655426 JF655426 TB655426 ACX655426 AMT655426 AWP655426 BGL655426 BQH655426 CAD655426 CJZ655426 CTV655426 DDR655426 DNN655426 DXJ655426 EHF655426 ERB655426 FAX655426 FKT655426 FUP655426 GEL655426 GOH655426 GYD655426 HHZ655426 HRV655426 IBR655426 ILN655426 IVJ655426 JFF655426 JPB655426 JYX655426 KIT655426 KSP655426 LCL655426 LMH655426 LWD655426 MFZ655426 MPV655426 MZR655426 NJN655426 NTJ655426 ODF655426 ONB655426 OWX655426 PGT655426 PQP655426 QAL655426 QKH655426 QUD655426 RDZ655426 RNV655426 RXR655426 SHN655426 SRJ655426 TBF655426 TLB655426 TUX655426 UET655426 UOP655426 UYL655426 VIH655426 VSD655426 WBZ655426 WLV655426 WVR655426 J720962 JF720962 TB720962 ACX720962 AMT720962 AWP720962 BGL720962 BQH720962 CAD720962 CJZ720962 CTV720962 DDR720962 DNN720962 DXJ720962 EHF720962 ERB720962 FAX720962 FKT720962 FUP720962 GEL720962 GOH720962 GYD720962 HHZ720962 HRV720962 IBR720962 ILN720962 IVJ720962 JFF720962 JPB720962 JYX720962 KIT720962 KSP720962 LCL720962 LMH720962 LWD720962 MFZ720962 MPV720962 MZR720962 NJN720962 NTJ720962 ODF720962 ONB720962 OWX720962 PGT720962 PQP720962 QAL720962 QKH720962 QUD720962 RDZ720962 RNV720962 RXR720962 SHN720962 SRJ720962 TBF720962 TLB720962 TUX720962 UET720962 UOP720962 UYL720962 VIH720962 VSD720962 WBZ720962 WLV720962 WVR720962 J786498 JF786498 TB786498 ACX786498 AMT786498 AWP786498 BGL786498 BQH786498 CAD786498 CJZ786498 CTV786498 DDR786498 DNN786498 DXJ786498 EHF786498 ERB786498 FAX786498 FKT786498 FUP786498 GEL786498 GOH786498 GYD786498 HHZ786498 HRV786498 IBR786498 ILN786498 IVJ786498 JFF786498 JPB786498 JYX786498 KIT786498 KSP786498 LCL786498 LMH786498 LWD786498 MFZ786498 MPV786498 MZR786498 NJN786498 NTJ786498 ODF786498 ONB786498 OWX786498 PGT786498 PQP786498 QAL786498 QKH786498 QUD786498 RDZ786498 RNV786498 RXR786498 SHN786498 SRJ786498 TBF786498 TLB786498 TUX786498 UET786498 UOP786498 UYL786498 VIH786498 VSD786498 WBZ786498 WLV786498 WVR786498 J852034 JF852034 TB852034 ACX852034 AMT852034 AWP852034 BGL852034 BQH852034 CAD852034 CJZ852034 CTV852034 DDR852034 DNN852034 DXJ852034 EHF852034 ERB852034 FAX852034 FKT852034 FUP852034 GEL852034 GOH852034 GYD852034 HHZ852034 HRV852034 IBR852034 ILN852034 IVJ852034 JFF852034 JPB852034 JYX852034 KIT852034 KSP852034 LCL852034 LMH852034 LWD852034 MFZ852034 MPV852034 MZR852034 NJN852034 NTJ852034 ODF852034 ONB852034 OWX852034 PGT852034 PQP852034 QAL852034 QKH852034 QUD852034 RDZ852034 RNV852034 RXR852034 SHN852034 SRJ852034 TBF852034 TLB852034 TUX852034 UET852034 UOP852034 UYL852034 VIH852034 VSD852034 WBZ852034 WLV852034 WVR852034 J917570 JF917570 TB917570 ACX917570 AMT917570 AWP917570 BGL917570 BQH917570 CAD917570 CJZ917570 CTV917570 DDR917570 DNN917570 DXJ917570 EHF917570 ERB917570 FAX917570 FKT917570 FUP917570 GEL917570 GOH917570 GYD917570 HHZ917570 HRV917570 IBR917570 ILN917570 IVJ917570 JFF917570 JPB917570 JYX917570 KIT917570 KSP917570 LCL917570 LMH917570 LWD917570 MFZ917570 MPV917570 MZR917570 NJN917570 NTJ917570 ODF917570 ONB917570 OWX917570 PGT917570 PQP917570 QAL917570 QKH917570 QUD917570 RDZ917570 RNV917570 RXR917570 SHN917570 SRJ917570 TBF917570 TLB917570 TUX917570 UET917570 UOP917570 UYL917570 VIH917570 VSD917570 WBZ917570 WLV917570 WVR917570 J983106 JF983106 TB983106 ACX983106 AMT983106 AWP983106 BGL983106 BQH983106 CAD983106 CJZ983106 CTV983106 DDR983106 DNN983106 DXJ983106 EHF983106 ERB983106 FAX983106 FKT983106 FUP983106 GEL983106 GOH983106 GYD983106 HHZ983106 HRV983106 IBR983106 ILN983106 IVJ983106 JFF983106 JPB983106 JYX983106 KIT983106 KSP983106 LCL983106 LMH983106 LWD983106 MFZ983106 MPV983106 MZR983106 NJN983106 NTJ983106 ODF983106 ONB983106 OWX983106 PGT983106 PQP983106 QAL983106 QKH983106 QUD983106 RDZ983106 RNV983106 RXR983106 SHN983106 SRJ983106 TBF983106 TLB983106 TUX983106 UET983106 UOP983106 UYL983106 VIH983106 VSD983106 WBZ983106 WLV983106 WVR983106 H60 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H65596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H131132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H196668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H262204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H327740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H393276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H458812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H524348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H589884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H655420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H720956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H786492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H852028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H917564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H983100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VSB983100 WBX983100 WLT983100 WVP983100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H65580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H131116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H196652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H262188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H327724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H393260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H458796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H524332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H589868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H655404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H720940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H786476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H852012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H917548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H983084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7">
    <pageSetUpPr fitToPage="1"/>
  </sheetPr>
  <dimension ref="A1:M162"/>
  <sheetViews>
    <sheetView showGridLines="0" showZeros="0" zoomScale="86" workbookViewId="0">
      <selection activeCell="F3" sqref="F3:G3"/>
    </sheetView>
  </sheetViews>
  <sheetFormatPr defaultRowHeight="12.75" x14ac:dyDescent="0.2"/>
  <cols>
    <col min="1" max="1" width="10.28515625" style="249" customWidth="1"/>
    <col min="2" max="8" width="17.5703125" style="249" customWidth="1"/>
    <col min="9" max="9" width="17.28515625" style="249" customWidth="1"/>
    <col min="10" max="10" width="5.85546875" style="249" hidden="1" customWidth="1"/>
    <col min="11" max="11" width="8.140625" style="242" hidden="1" customWidth="1"/>
    <col min="12" max="12" width="10.42578125" style="249" hidden="1" customWidth="1"/>
    <col min="13" max="13" width="9.140625" style="249" hidden="1" customWidth="1"/>
    <col min="14" max="256" width="9.140625" style="249"/>
    <col min="257" max="257" width="10.28515625" style="249" customWidth="1"/>
    <col min="258" max="264" width="17.5703125" style="249" customWidth="1"/>
    <col min="265" max="265" width="17.28515625" style="249" customWidth="1"/>
    <col min="266" max="269" width="0" style="249" hidden="1" customWidth="1"/>
    <col min="270" max="512" width="9.140625" style="249"/>
    <col min="513" max="513" width="10.28515625" style="249" customWidth="1"/>
    <col min="514" max="520" width="17.5703125" style="249" customWidth="1"/>
    <col min="521" max="521" width="17.28515625" style="249" customWidth="1"/>
    <col min="522" max="525" width="0" style="249" hidden="1" customWidth="1"/>
    <col min="526" max="768" width="9.140625" style="249"/>
    <col min="769" max="769" width="10.28515625" style="249" customWidth="1"/>
    <col min="770" max="776" width="17.5703125" style="249" customWidth="1"/>
    <col min="777" max="777" width="17.28515625" style="249" customWidth="1"/>
    <col min="778" max="781" width="0" style="249" hidden="1" customWidth="1"/>
    <col min="782" max="1024" width="9.140625" style="249"/>
    <col min="1025" max="1025" width="10.28515625" style="249" customWidth="1"/>
    <col min="1026" max="1032" width="17.5703125" style="249" customWidth="1"/>
    <col min="1033" max="1033" width="17.28515625" style="249" customWidth="1"/>
    <col min="1034" max="1037" width="0" style="249" hidden="1" customWidth="1"/>
    <col min="1038" max="1280" width="9.140625" style="249"/>
    <col min="1281" max="1281" width="10.28515625" style="249" customWidth="1"/>
    <col min="1282" max="1288" width="17.5703125" style="249" customWidth="1"/>
    <col min="1289" max="1289" width="17.28515625" style="249" customWidth="1"/>
    <col min="1290" max="1293" width="0" style="249" hidden="1" customWidth="1"/>
    <col min="1294" max="1536" width="9.140625" style="249"/>
    <col min="1537" max="1537" width="10.28515625" style="249" customWidth="1"/>
    <col min="1538" max="1544" width="17.5703125" style="249" customWidth="1"/>
    <col min="1545" max="1545" width="17.28515625" style="249" customWidth="1"/>
    <col min="1546" max="1549" width="0" style="249" hidden="1" customWidth="1"/>
    <col min="1550" max="1792" width="9.140625" style="249"/>
    <col min="1793" max="1793" width="10.28515625" style="249" customWidth="1"/>
    <col min="1794" max="1800" width="17.5703125" style="249" customWidth="1"/>
    <col min="1801" max="1801" width="17.28515625" style="249" customWidth="1"/>
    <col min="1802" max="1805" width="0" style="249" hidden="1" customWidth="1"/>
    <col min="1806" max="2048" width="9.140625" style="249"/>
    <col min="2049" max="2049" width="10.28515625" style="249" customWidth="1"/>
    <col min="2050" max="2056" width="17.5703125" style="249" customWidth="1"/>
    <col min="2057" max="2057" width="17.28515625" style="249" customWidth="1"/>
    <col min="2058" max="2061" width="0" style="249" hidden="1" customWidth="1"/>
    <col min="2062" max="2304" width="9.140625" style="249"/>
    <col min="2305" max="2305" width="10.28515625" style="249" customWidth="1"/>
    <col min="2306" max="2312" width="17.5703125" style="249" customWidth="1"/>
    <col min="2313" max="2313" width="17.28515625" style="249" customWidth="1"/>
    <col min="2314" max="2317" width="0" style="249" hidden="1" customWidth="1"/>
    <col min="2318" max="2560" width="9.140625" style="249"/>
    <col min="2561" max="2561" width="10.28515625" style="249" customWidth="1"/>
    <col min="2562" max="2568" width="17.5703125" style="249" customWidth="1"/>
    <col min="2569" max="2569" width="17.28515625" style="249" customWidth="1"/>
    <col min="2570" max="2573" width="0" style="249" hidden="1" customWidth="1"/>
    <col min="2574" max="2816" width="9.140625" style="249"/>
    <col min="2817" max="2817" width="10.28515625" style="249" customWidth="1"/>
    <col min="2818" max="2824" width="17.5703125" style="249" customWidth="1"/>
    <col min="2825" max="2825" width="17.28515625" style="249" customWidth="1"/>
    <col min="2826" max="2829" width="0" style="249" hidden="1" customWidth="1"/>
    <col min="2830" max="3072" width="9.140625" style="249"/>
    <col min="3073" max="3073" width="10.28515625" style="249" customWidth="1"/>
    <col min="3074" max="3080" width="17.5703125" style="249" customWidth="1"/>
    <col min="3081" max="3081" width="17.28515625" style="249" customWidth="1"/>
    <col min="3082" max="3085" width="0" style="249" hidden="1" customWidth="1"/>
    <col min="3086" max="3328" width="9.140625" style="249"/>
    <col min="3329" max="3329" width="10.28515625" style="249" customWidth="1"/>
    <col min="3330" max="3336" width="17.5703125" style="249" customWidth="1"/>
    <col min="3337" max="3337" width="17.28515625" style="249" customWidth="1"/>
    <col min="3338" max="3341" width="0" style="249" hidden="1" customWidth="1"/>
    <col min="3342" max="3584" width="9.140625" style="249"/>
    <col min="3585" max="3585" width="10.28515625" style="249" customWidth="1"/>
    <col min="3586" max="3592" width="17.5703125" style="249" customWidth="1"/>
    <col min="3593" max="3593" width="17.28515625" style="249" customWidth="1"/>
    <col min="3594" max="3597" width="0" style="249" hidden="1" customWidth="1"/>
    <col min="3598" max="3840" width="9.140625" style="249"/>
    <col min="3841" max="3841" width="10.28515625" style="249" customWidth="1"/>
    <col min="3842" max="3848" width="17.5703125" style="249" customWidth="1"/>
    <col min="3849" max="3849" width="17.28515625" style="249" customWidth="1"/>
    <col min="3850" max="3853" width="0" style="249" hidden="1" customWidth="1"/>
    <col min="3854" max="4096" width="9.140625" style="249"/>
    <col min="4097" max="4097" width="10.28515625" style="249" customWidth="1"/>
    <col min="4098" max="4104" width="17.5703125" style="249" customWidth="1"/>
    <col min="4105" max="4105" width="17.28515625" style="249" customWidth="1"/>
    <col min="4106" max="4109" width="0" style="249" hidden="1" customWidth="1"/>
    <col min="4110" max="4352" width="9.140625" style="249"/>
    <col min="4353" max="4353" width="10.28515625" style="249" customWidth="1"/>
    <col min="4354" max="4360" width="17.5703125" style="249" customWidth="1"/>
    <col min="4361" max="4361" width="17.28515625" style="249" customWidth="1"/>
    <col min="4362" max="4365" width="0" style="249" hidden="1" customWidth="1"/>
    <col min="4366" max="4608" width="9.140625" style="249"/>
    <col min="4609" max="4609" width="10.28515625" style="249" customWidth="1"/>
    <col min="4610" max="4616" width="17.5703125" style="249" customWidth="1"/>
    <col min="4617" max="4617" width="17.28515625" style="249" customWidth="1"/>
    <col min="4618" max="4621" width="0" style="249" hidden="1" customWidth="1"/>
    <col min="4622" max="4864" width="9.140625" style="249"/>
    <col min="4865" max="4865" width="10.28515625" style="249" customWidth="1"/>
    <col min="4866" max="4872" width="17.5703125" style="249" customWidth="1"/>
    <col min="4873" max="4873" width="17.28515625" style="249" customWidth="1"/>
    <col min="4874" max="4877" width="0" style="249" hidden="1" customWidth="1"/>
    <col min="4878" max="5120" width="9.140625" style="249"/>
    <col min="5121" max="5121" width="10.28515625" style="249" customWidth="1"/>
    <col min="5122" max="5128" width="17.5703125" style="249" customWidth="1"/>
    <col min="5129" max="5129" width="17.28515625" style="249" customWidth="1"/>
    <col min="5130" max="5133" width="0" style="249" hidden="1" customWidth="1"/>
    <col min="5134" max="5376" width="9.140625" style="249"/>
    <col min="5377" max="5377" width="10.28515625" style="249" customWidth="1"/>
    <col min="5378" max="5384" width="17.5703125" style="249" customWidth="1"/>
    <col min="5385" max="5385" width="17.28515625" style="249" customWidth="1"/>
    <col min="5386" max="5389" width="0" style="249" hidden="1" customWidth="1"/>
    <col min="5390" max="5632" width="9.140625" style="249"/>
    <col min="5633" max="5633" width="10.28515625" style="249" customWidth="1"/>
    <col min="5634" max="5640" width="17.5703125" style="249" customWidth="1"/>
    <col min="5641" max="5641" width="17.28515625" style="249" customWidth="1"/>
    <col min="5642" max="5645" width="0" style="249" hidden="1" customWidth="1"/>
    <col min="5646" max="5888" width="9.140625" style="249"/>
    <col min="5889" max="5889" width="10.28515625" style="249" customWidth="1"/>
    <col min="5890" max="5896" width="17.5703125" style="249" customWidth="1"/>
    <col min="5897" max="5897" width="17.28515625" style="249" customWidth="1"/>
    <col min="5898" max="5901" width="0" style="249" hidden="1" customWidth="1"/>
    <col min="5902" max="6144" width="9.140625" style="249"/>
    <col min="6145" max="6145" width="10.28515625" style="249" customWidth="1"/>
    <col min="6146" max="6152" width="17.5703125" style="249" customWidth="1"/>
    <col min="6153" max="6153" width="17.28515625" style="249" customWidth="1"/>
    <col min="6154" max="6157" width="0" style="249" hidden="1" customWidth="1"/>
    <col min="6158" max="6400" width="9.140625" style="249"/>
    <col min="6401" max="6401" width="10.28515625" style="249" customWidth="1"/>
    <col min="6402" max="6408" width="17.5703125" style="249" customWidth="1"/>
    <col min="6409" max="6409" width="17.28515625" style="249" customWidth="1"/>
    <col min="6410" max="6413" width="0" style="249" hidden="1" customWidth="1"/>
    <col min="6414" max="6656" width="9.140625" style="249"/>
    <col min="6657" max="6657" width="10.28515625" style="249" customWidth="1"/>
    <col min="6658" max="6664" width="17.5703125" style="249" customWidth="1"/>
    <col min="6665" max="6665" width="17.28515625" style="249" customWidth="1"/>
    <col min="6666" max="6669" width="0" style="249" hidden="1" customWidth="1"/>
    <col min="6670" max="6912" width="9.140625" style="249"/>
    <col min="6913" max="6913" width="10.28515625" style="249" customWidth="1"/>
    <col min="6914" max="6920" width="17.5703125" style="249" customWidth="1"/>
    <col min="6921" max="6921" width="17.28515625" style="249" customWidth="1"/>
    <col min="6922" max="6925" width="0" style="249" hidden="1" customWidth="1"/>
    <col min="6926" max="7168" width="9.140625" style="249"/>
    <col min="7169" max="7169" width="10.28515625" style="249" customWidth="1"/>
    <col min="7170" max="7176" width="17.5703125" style="249" customWidth="1"/>
    <col min="7177" max="7177" width="17.28515625" style="249" customWidth="1"/>
    <col min="7178" max="7181" width="0" style="249" hidden="1" customWidth="1"/>
    <col min="7182" max="7424" width="9.140625" style="249"/>
    <col min="7425" max="7425" width="10.28515625" style="249" customWidth="1"/>
    <col min="7426" max="7432" width="17.5703125" style="249" customWidth="1"/>
    <col min="7433" max="7433" width="17.28515625" style="249" customWidth="1"/>
    <col min="7434" max="7437" width="0" style="249" hidden="1" customWidth="1"/>
    <col min="7438" max="7680" width="9.140625" style="249"/>
    <col min="7681" max="7681" width="10.28515625" style="249" customWidth="1"/>
    <col min="7682" max="7688" width="17.5703125" style="249" customWidth="1"/>
    <col min="7689" max="7689" width="17.28515625" style="249" customWidth="1"/>
    <col min="7690" max="7693" width="0" style="249" hidden="1" customWidth="1"/>
    <col min="7694" max="7936" width="9.140625" style="249"/>
    <col min="7937" max="7937" width="10.28515625" style="249" customWidth="1"/>
    <col min="7938" max="7944" width="17.5703125" style="249" customWidth="1"/>
    <col min="7945" max="7945" width="17.28515625" style="249" customWidth="1"/>
    <col min="7946" max="7949" width="0" style="249" hidden="1" customWidth="1"/>
    <col min="7950" max="8192" width="9.140625" style="249"/>
    <col min="8193" max="8193" width="10.28515625" style="249" customWidth="1"/>
    <col min="8194" max="8200" width="17.5703125" style="249" customWidth="1"/>
    <col min="8201" max="8201" width="17.28515625" style="249" customWidth="1"/>
    <col min="8202" max="8205" width="0" style="249" hidden="1" customWidth="1"/>
    <col min="8206" max="8448" width="9.140625" style="249"/>
    <col min="8449" max="8449" width="10.28515625" style="249" customWidth="1"/>
    <col min="8450" max="8456" width="17.5703125" style="249" customWidth="1"/>
    <col min="8457" max="8457" width="17.28515625" style="249" customWidth="1"/>
    <col min="8458" max="8461" width="0" style="249" hidden="1" customWidth="1"/>
    <col min="8462" max="8704" width="9.140625" style="249"/>
    <col min="8705" max="8705" width="10.28515625" style="249" customWidth="1"/>
    <col min="8706" max="8712" width="17.5703125" style="249" customWidth="1"/>
    <col min="8713" max="8713" width="17.28515625" style="249" customWidth="1"/>
    <col min="8714" max="8717" width="0" style="249" hidden="1" customWidth="1"/>
    <col min="8718" max="8960" width="9.140625" style="249"/>
    <col min="8961" max="8961" width="10.28515625" style="249" customWidth="1"/>
    <col min="8962" max="8968" width="17.5703125" style="249" customWidth="1"/>
    <col min="8969" max="8969" width="17.28515625" style="249" customWidth="1"/>
    <col min="8970" max="8973" width="0" style="249" hidden="1" customWidth="1"/>
    <col min="8974" max="9216" width="9.140625" style="249"/>
    <col min="9217" max="9217" width="10.28515625" style="249" customWidth="1"/>
    <col min="9218" max="9224" width="17.5703125" style="249" customWidth="1"/>
    <col min="9225" max="9225" width="17.28515625" style="249" customWidth="1"/>
    <col min="9226" max="9229" width="0" style="249" hidden="1" customWidth="1"/>
    <col min="9230" max="9472" width="9.140625" style="249"/>
    <col min="9473" max="9473" width="10.28515625" style="249" customWidth="1"/>
    <col min="9474" max="9480" width="17.5703125" style="249" customWidth="1"/>
    <col min="9481" max="9481" width="17.28515625" style="249" customWidth="1"/>
    <col min="9482" max="9485" width="0" style="249" hidden="1" customWidth="1"/>
    <col min="9486" max="9728" width="9.140625" style="249"/>
    <col min="9729" max="9729" width="10.28515625" style="249" customWidth="1"/>
    <col min="9730" max="9736" width="17.5703125" style="249" customWidth="1"/>
    <col min="9737" max="9737" width="17.28515625" style="249" customWidth="1"/>
    <col min="9738" max="9741" width="0" style="249" hidden="1" customWidth="1"/>
    <col min="9742" max="9984" width="9.140625" style="249"/>
    <col min="9985" max="9985" width="10.28515625" style="249" customWidth="1"/>
    <col min="9986" max="9992" width="17.5703125" style="249" customWidth="1"/>
    <col min="9993" max="9993" width="17.28515625" style="249" customWidth="1"/>
    <col min="9994" max="9997" width="0" style="249" hidden="1" customWidth="1"/>
    <col min="9998" max="10240" width="9.140625" style="249"/>
    <col min="10241" max="10241" width="10.28515625" style="249" customWidth="1"/>
    <col min="10242" max="10248" width="17.5703125" style="249" customWidth="1"/>
    <col min="10249" max="10249" width="17.28515625" style="249" customWidth="1"/>
    <col min="10250" max="10253" width="0" style="249" hidden="1" customWidth="1"/>
    <col min="10254" max="10496" width="9.140625" style="249"/>
    <col min="10497" max="10497" width="10.28515625" style="249" customWidth="1"/>
    <col min="10498" max="10504" width="17.5703125" style="249" customWidth="1"/>
    <col min="10505" max="10505" width="17.28515625" style="249" customWidth="1"/>
    <col min="10506" max="10509" width="0" style="249" hidden="1" customWidth="1"/>
    <col min="10510" max="10752" width="9.140625" style="249"/>
    <col min="10753" max="10753" width="10.28515625" style="249" customWidth="1"/>
    <col min="10754" max="10760" width="17.5703125" style="249" customWidth="1"/>
    <col min="10761" max="10761" width="17.28515625" style="249" customWidth="1"/>
    <col min="10762" max="10765" width="0" style="249" hidden="1" customWidth="1"/>
    <col min="10766" max="11008" width="9.140625" style="249"/>
    <col min="11009" max="11009" width="10.28515625" style="249" customWidth="1"/>
    <col min="11010" max="11016" width="17.5703125" style="249" customWidth="1"/>
    <col min="11017" max="11017" width="17.28515625" style="249" customWidth="1"/>
    <col min="11018" max="11021" width="0" style="249" hidden="1" customWidth="1"/>
    <col min="11022" max="11264" width="9.140625" style="249"/>
    <col min="11265" max="11265" width="10.28515625" style="249" customWidth="1"/>
    <col min="11266" max="11272" width="17.5703125" style="249" customWidth="1"/>
    <col min="11273" max="11273" width="17.28515625" style="249" customWidth="1"/>
    <col min="11274" max="11277" width="0" style="249" hidden="1" customWidth="1"/>
    <col min="11278" max="11520" width="9.140625" style="249"/>
    <col min="11521" max="11521" width="10.28515625" style="249" customWidth="1"/>
    <col min="11522" max="11528" width="17.5703125" style="249" customWidth="1"/>
    <col min="11529" max="11529" width="17.28515625" style="249" customWidth="1"/>
    <col min="11530" max="11533" width="0" style="249" hidden="1" customWidth="1"/>
    <col min="11534" max="11776" width="9.140625" style="249"/>
    <col min="11777" max="11777" width="10.28515625" style="249" customWidth="1"/>
    <col min="11778" max="11784" width="17.5703125" style="249" customWidth="1"/>
    <col min="11785" max="11785" width="17.28515625" style="249" customWidth="1"/>
    <col min="11786" max="11789" width="0" style="249" hidden="1" customWidth="1"/>
    <col min="11790" max="12032" width="9.140625" style="249"/>
    <col min="12033" max="12033" width="10.28515625" style="249" customWidth="1"/>
    <col min="12034" max="12040" width="17.5703125" style="249" customWidth="1"/>
    <col min="12041" max="12041" width="17.28515625" style="249" customWidth="1"/>
    <col min="12042" max="12045" width="0" style="249" hidden="1" customWidth="1"/>
    <col min="12046" max="12288" width="9.140625" style="249"/>
    <col min="12289" max="12289" width="10.28515625" style="249" customWidth="1"/>
    <col min="12290" max="12296" width="17.5703125" style="249" customWidth="1"/>
    <col min="12297" max="12297" width="17.28515625" style="249" customWidth="1"/>
    <col min="12298" max="12301" width="0" style="249" hidden="1" customWidth="1"/>
    <col min="12302" max="12544" width="9.140625" style="249"/>
    <col min="12545" max="12545" width="10.28515625" style="249" customWidth="1"/>
    <col min="12546" max="12552" width="17.5703125" style="249" customWidth="1"/>
    <col min="12553" max="12553" width="17.28515625" style="249" customWidth="1"/>
    <col min="12554" max="12557" width="0" style="249" hidden="1" customWidth="1"/>
    <col min="12558" max="12800" width="9.140625" style="249"/>
    <col min="12801" max="12801" width="10.28515625" style="249" customWidth="1"/>
    <col min="12802" max="12808" width="17.5703125" style="249" customWidth="1"/>
    <col min="12809" max="12809" width="17.28515625" style="249" customWidth="1"/>
    <col min="12810" max="12813" width="0" style="249" hidden="1" customWidth="1"/>
    <col min="12814" max="13056" width="9.140625" style="249"/>
    <col min="13057" max="13057" width="10.28515625" style="249" customWidth="1"/>
    <col min="13058" max="13064" width="17.5703125" style="249" customWidth="1"/>
    <col min="13065" max="13065" width="17.28515625" style="249" customWidth="1"/>
    <col min="13066" max="13069" width="0" style="249" hidden="1" customWidth="1"/>
    <col min="13070" max="13312" width="9.140625" style="249"/>
    <col min="13313" max="13313" width="10.28515625" style="249" customWidth="1"/>
    <col min="13314" max="13320" width="17.5703125" style="249" customWidth="1"/>
    <col min="13321" max="13321" width="17.28515625" style="249" customWidth="1"/>
    <col min="13322" max="13325" width="0" style="249" hidden="1" customWidth="1"/>
    <col min="13326" max="13568" width="9.140625" style="249"/>
    <col min="13569" max="13569" width="10.28515625" style="249" customWidth="1"/>
    <col min="13570" max="13576" width="17.5703125" style="249" customWidth="1"/>
    <col min="13577" max="13577" width="17.28515625" style="249" customWidth="1"/>
    <col min="13578" max="13581" width="0" style="249" hidden="1" customWidth="1"/>
    <col min="13582" max="13824" width="9.140625" style="249"/>
    <col min="13825" max="13825" width="10.28515625" style="249" customWidth="1"/>
    <col min="13826" max="13832" width="17.5703125" style="249" customWidth="1"/>
    <col min="13833" max="13833" width="17.28515625" style="249" customWidth="1"/>
    <col min="13834" max="13837" width="0" style="249" hidden="1" customWidth="1"/>
    <col min="13838" max="14080" width="9.140625" style="249"/>
    <col min="14081" max="14081" width="10.28515625" style="249" customWidth="1"/>
    <col min="14082" max="14088" width="17.5703125" style="249" customWidth="1"/>
    <col min="14089" max="14089" width="17.28515625" style="249" customWidth="1"/>
    <col min="14090" max="14093" width="0" style="249" hidden="1" customWidth="1"/>
    <col min="14094" max="14336" width="9.140625" style="249"/>
    <col min="14337" max="14337" width="10.28515625" style="249" customWidth="1"/>
    <col min="14338" max="14344" width="17.5703125" style="249" customWidth="1"/>
    <col min="14345" max="14345" width="17.28515625" style="249" customWidth="1"/>
    <col min="14346" max="14349" width="0" style="249" hidden="1" customWidth="1"/>
    <col min="14350" max="14592" width="9.140625" style="249"/>
    <col min="14593" max="14593" width="10.28515625" style="249" customWidth="1"/>
    <col min="14594" max="14600" width="17.5703125" style="249" customWidth="1"/>
    <col min="14601" max="14601" width="17.28515625" style="249" customWidth="1"/>
    <col min="14602" max="14605" width="0" style="249" hidden="1" customWidth="1"/>
    <col min="14606" max="14848" width="9.140625" style="249"/>
    <col min="14849" max="14849" width="10.28515625" style="249" customWidth="1"/>
    <col min="14850" max="14856" width="17.5703125" style="249" customWidth="1"/>
    <col min="14857" max="14857" width="17.28515625" style="249" customWidth="1"/>
    <col min="14858" max="14861" width="0" style="249" hidden="1" customWidth="1"/>
    <col min="14862" max="15104" width="9.140625" style="249"/>
    <col min="15105" max="15105" width="10.28515625" style="249" customWidth="1"/>
    <col min="15106" max="15112" width="17.5703125" style="249" customWidth="1"/>
    <col min="15113" max="15113" width="17.28515625" style="249" customWidth="1"/>
    <col min="15114" max="15117" width="0" style="249" hidden="1" customWidth="1"/>
    <col min="15118" max="15360" width="9.140625" style="249"/>
    <col min="15361" max="15361" width="10.28515625" style="249" customWidth="1"/>
    <col min="15362" max="15368" width="17.5703125" style="249" customWidth="1"/>
    <col min="15369" max="15369" width="17.28515625" style="249" customWidth="1"/>
    <col min="15370" max="15373" width="0" style="249" hidden="1" customWidth="1"/>
    <col min="15374" max="15616" width="9.140625" style="249"/>
    <col min="15617" max="15617" width="10.28515625" style="249" customWidth="1"/>
    <col min="15618" max="15624" width="17.5703125" style="249" customWidth="1"/>
    <col min="15625" max="15625" width="17.28515625" style="249" customWidth="1"/>
    <col min="15626" max="15629" width="0" style="249" hidden="1" customWidth="1"/>
    <col min="15630" max="15872" width="9.140625" style="249"/>
    <col min="15873" max="15873" width="10.28515625" style="249" customWidth="1"/>
    <col min="15874" max="15880" width="17.5703125" style="249" customWidth="1"/>
    <col min="15881" max="15881" width="17.28515625" style="249" customWidth="1"/>
    <col min="15882" max="15885" width="0" style="249" hidden="1" customWidth="1"/>
    <col min="15886" max="16128" width="9.140625" style="249"/>
    <col min="16129" max="16129" width="10.28515625" style="249" customWidth="1"/>
    <col min="16130" max="16136" width="17.5703125" style="249" customWidth="1"/>
    <col min="16137" max="16137" width="17.28515625" style="249" customWidth="1"/>
    <col min="16138" max="16141" width="0" style="249" hidden="1" customWidth="1"/>
    <col min="16142" max="16384" width="9.140625" style="249"/>
  </cols>
  <sheetData>
    <row r="1" spans="1:12" ht="13.5" thickBot="1" x14ac:dyDescent="0.25">
      <c r="A1" s="519"/>
      <c r="B1" s="520"/>
      <c r="C1" s="521"/>
      <c r="D1" s="522"/>
      <c r="E1" s="523"/>
      <c r="F1" s="524"/>
      <c r="G1" s="524" t="s">
        <v>130</v>
      </c>
      <c r="H1" s="524"/>
      <c r="I1" s="525"/>
      <c r="K1" s="526"/>
    </row>
    <row r="2" spans="1:12" ht="26.25" x14ac:dyDescent="0.25">
      <c r="A2" s="527" t="str">
        <f>'[1]vnos podatkov'!$A$6</f>
        <v>DP VETERANOV DOMŽ</v>
      </c>
      <c r="B2" s="223"/>
      <c r="C2" s="224"/>
      <c r="D2" s="528" t="s">
        <v>131</v>
      </c>
      <c r="E2" s="529"/>
      <c r="F2" s="616" t="s">
        <v>232</v>
      </c>
      <c r="G2" s="617"/>
      <c r="H2" s="529"/>
      <c r="I2" s="224"/>
      <c r="K2" s="526"/>
      <c r="L2" s="530" t="s">
        <v>132</v>
      </c>
    </row>
    <row r="3" spans="1:12" ht="16.5" thickBot="1" x14ac:dyDescent="0.3">
      <c r="A3" s="531" t="str">
        <f>'[1]vnos podatkov'!$A$8</f>
        <v>VETER.</v>
      </c>
      <c r="B3" s="532" t="str">
        <f>'[1]vnos podatkov'!$B$8</f>
        <v>m,ž</v>
      </c>
      <c r="C3" s="237"/>
      <c r="D3" s="228"/>
      <c r="E3" s="533"/>
      <c r="F3" s="618" t="s">
        <v>231</v>
      </c>
      <c r="G3" s="619"/>
      <c r="H3" s="533"/>
      <c r="I3" s="238"/>
      <c r="K3" s="526"/>
    </row>
    <row r="4" spans="1:12" s="391" customFormat="1" x14ac:dyDescent="0.2">
      <c r="A4" s="250" t="s">
        <v>4</v>
      </c>
      <c r="B4" s="253" t="s">
        <v>5</v>
      </c>
      <c r="C4" s="253" t="s">
        <v>6</v>
      </c>
      <c r="D4" s="253" t="s">
        <v>7</v>
      </c>
      <c r="E4" s="534"/>
      <c r="F4" s="253" t="s">
        <v>8</v>
      </c>
      <c r="G4" s="250"/>
      <c r="H4" s="534"/>
      <c r="I4" s="535" t="s">
        <v>121</v>
      </c>
      <c r="K4" s="536"/>
    </row>
    <row r="5" spans="1:12" s="391" customFormat="1" ht="16.5" customHeight="1" thickBot="1" x14ac:dyDescent="0.25">
      <c r="A5" s="537" t="str">
        <f>'[1]vnos podatkov'!$D$8</f>
        <v>DP</v>
      </c>
      <c r="B5" s="538" t="str">
        <f>'[1]vnos podatkov'!$A$10</f>
        <v>4./7. 9. 2014</v>
      </c>
      <c r="C5" s="539" t="str">
        <f>'[1]vnos podatkov'!$C$10</f>
        <v>TK DOMŽALE</v>
      </c>
      <c r="D5" s="539">
        <f>'[1]vnos podatkov'!$D$10</f>
        <v>1</v>
      </c>
      <c r="E5" s="540"/>
      <c r="F5" s="541" t="str">
        <f>'[1]vnos podatkov'!$B$10</f>
        <v>SAŠO SVOLJŠAK</v>
      </c>
      <c r="G5" s="542"/>
      <c r="H5" s="542"/>
      <c r="I5" s="543" t="str">
        <f>'[1]vnos podatkov'!$E$10</f>
        <v>MARJAN OGRINC</v>
      </c>
      <c r="K5" s="544"/>
    </row>
    <row r="6" spans="1:12" s="548" customFormat="1" ht="18" x14ac:dyDescent="0.2">
      <c r="A6" s="545"/>
      <c r="B6" s="546" t="s">
        <v>133</v>
      </c>
      <c r="C6" s="546" t="s">
        <v>134</v>
      </c>
      <c r="D6" s="546" t="s">
        <v>135</v>
      </c>
      <c r="E6" s="546" t="s">
        <v>136</v>
      </c>
      <c r="F6" s="546" t="s">
        <v>137</v>
      </c>
      <c r="G6" s="546" t="s">
        <v>138</v>
      </c>
      <c r="H6" s="546" t="s">
        <v>139</v>
      </c>
      <c r="I6" s="547" t="s">
        <v>140</v>
      </c>
      <c r="K6" s="549"/>
    </row>
    <row r="7" spans="1:12" s="271" customFormat="1" ht="11.1" customHeight="1" x14ac:dyDescent="0.2">
      <c r="A7" s="550"/>
      <c r="B7" s="551" t="s">
        <v>141</v>
      </c>
      <c r="C7" s="551" t="s">
        <v>142</v>
      </c>
      <c r="D7" s="551" t="s">
        <v>141</v>
      </c>
      <c r="E7" s="551" t="s">
        <v>143</v>
      </c>
      <c r="F7" s="551" t="s">
        <v>141</v>
      </c>
      <c r="G7" s="551" t="s">
        <v>143</v>
      </c>
      <c r="H7" s="551" t="s">
        <v>143</v>
      </c>
      <c r="I7" s="552" t="s">
        <v>143</v>
      </c>
      <c r="K7" s="553" t="str">
        <f>'[1]m glavni 32'!W7</f>
        <v/>
      </c>
    </row>
    <row r="8" spans="1:12" s="391" customFormat="1" ht="11.1" customHeight="1" x14ac:dyDescent="0.2">
      <c r="A8" s="554" t="s">
        <v>144</v>
      </c>
      <c r="B8" s="555" t="s">
        <v>145</v>
      </c>
      <c r="C8" s="555" t="s">
        <v>146</v>
      </c>
      <c r="D8" s="555" t="s">
        <v>147</v>
      </c>
      <c r="E8" s="555"/>
      <c r="F8" s="555"/>
      <c r="G8" s="555" t="s">
        <v>148</v>
      </c>
      <c r="H8" s="555"/>
      <c r="I8" s="556"/>
      <c r="K8" s="557" t="str">
        <f>'[1]m glavni 32'!W8</f>
        <v/>
      </c>
    </row>
    <row r="9" spans="1:12" s="391" customFormat="1" ht="11.1" customHeight="1" x14ac:dyDescent="0.2">
      <c r="A9" s="558"/>
      <c r="B9" s="555"/>
      <c r="C9" s="555"/>
      <c r="D9" s="555"/>
      <c r="E9" s="555"/>
      <c r="F9" s="555"/>
      <c r="G9" s="555"/>
      <c r="H9" s="555"/>
      <c r="I9" s="556"/>
      <c r="K9" s="557" t="str">
        <f>'[1]m glavni 32'!W9</f>
        <v/>
      </c>
    </row>
    <row r="10" spans="1:12" s="404" customFormat="1" ht="11.1" customHeight="1" x14ac:dyDescent="0.2">
      <c r="A10" s="558" t="s">
        <v>149</v>
      </c>
      <c r="B10" s="559" t="s">
        <v>150</v>
      </c>
      <c r="C10" s="559" t="s">
        <v>150</v>
      </c>
      <c r="D10" s="559" t="s">
        <v>150</v>
      </c>
      <c r="E10" s="559" t="s">
        <v>150</v>
      </c>
      <c r="F10" s="559" t="s">
        <v>150</v>
      </c>
      <c r="G10" s="559" t="s">
        <v>150</v>
      </c>
      <c r="H10" s="559" t="s">
        <v>150</v>
      </c>
      <c r="I10" s="560" t="s">
        <v>150</v>
      </c>
      <c r="K10" s="557" t="str">
        <f>'[1]m glavni 32'!W10</f>
        <v/>
      </c>
    </row>
    <row r="11" spans="1:12" s="391" customFormat="1" ht="11.1" customHeight="1" x14ac:dyDescent="0.2">
      <c r="A11" s="558"/>
      <c r="B11" s="555" t="s">
        <v>151</v>
      </c>
      <c r="C11" s="555" t="s">
        <v>152</v>
      </c>
      <c r="D11" s="555" t="s">
        <v>153</v>
      </c>
      <c r="E11" s="555"/>
      <c r="F11" s="555"/>
      <c r="G11" s="555" t="s">
        <v>154</v>
      </c>
      <c r="H11" s="555"/>
      <c r="I11" s="556"/>
      <c r="K11" s="557" t="str">
        <f>'[1]m glavni 32'!W11</f>
        <v/>
      </c>
    </row>
    <row r="12" spans="1:12" s="391" customFormat="1" ht="11.1" customHeight="1" x14ac:dyDescent="0.2">
      <c r="A12" s="558"/>
      <c r="B12" s="555"/>
      <c r="C12" s="555"/>
      <c r="D12" s="555"/>
      <c r="E12" s="555"/>
      <c r="F12" s="555"/>
      <c r="G12" s="555"/>
      <c r="H12" s="555"/>
      <c r="I12" s="556"/>
      <c r="K12" s="557" t="str">
        <f>'[1]m glavni 32'!W12</f>
        <v/>
      </c>
    </row>
    <row r="13" spans="1:12" s="374" customFormat="1" ht="11.1" customHeight="1" x14ac:dyDescent="0.2">
      <c r="A13" s="561"/>
      <c r="B13" s="562"/>
      <c r="C13" s="562"/>
      <c r="D13" s="562"/>
      <c r="E13" s="562"/>
      <c r="F13" s="562"/>
      <c r="G13" s="562"/>
      <c r="H13" s="562"/>
      <c r="I13" s="563"/>
      <c r="K13" s="557" t="str">
        <f>'[1]m glavni 32'!W13</f>
        <v/>
      </c>
    </row>
    <row r="14" spans="1:12" s="374" customFormat="1" ht="11.1" customHeight="1" x14ac:dyDescent="0.2">
      <c r="A14" s="550"/>
      <c r="B14" s="551" t="s">
        <v>155</v>
      </c>
      <c r="C14" s="551" t="s">
        <v>155</v>
      </c>
      <c r="D14" s="551" t="s">
        <v>155</v>
      </c>
      <c r="E14" s="551" t="s">
        <v>155</v>
      </c>
      <c r="F14" s="551" t="s">
        <v>155</v>
      </c>
      <c r="G14" s="551" t="s">
        <v>155</v>
      </c>
      <c r="H14" s="551" t="s">
        <v>155</v>
      </c>
      <c r="I14" s="552" t="s">
        <v>155</v>
      </c>
      <c r="K14" s="557" t="str">
        <f>'[1]m glavni 32'!W14</f>
        <v/>
      </c>
    </row>
    <row r="15" spans="1:12" s="391" customFormat="1" ht="11.1" customHeight="1" x14ac:dyDescent="0.2">
      <c r="A15" s="554" t="s">
        <v>156</v>
      </c>
      <c r="B15" s="555" t="s">
        <v>157</v>
      </c>
      <c r="C15" s="555" t="s">
        <v>158</v>
      </c>
      <c r="D15" s="555"/>
      <c r="E15" s="555"/>
      <c r="F15" s="555"/>
      <c r="G15" s="555"/>
      <c r="H15" s="555"/>
      <c r="I15" s="556"/>
      <c r="K15" s="557" t="str">
        <f>'[1]m glavni 32'!W15</f>
        <v/>
      </c>
    </row>
    <row r="16" spans="1:12" s="391" customFormat="1" ht="11.1" customHeight="1" x14ac:dyDescent="0.2">
      <c r="A16" s="558"/>
      <c r="B16" s="555"/>
      <c r="C16" s="555"/>
      <c r="D16" s="555"/>
      <c r="E16" s="555"/>
      <c r="F16" s="555"/>
      <c r="G16" s="555"/>
      <c r="H16" s="555"/>
      <c r="I16" s="556"/>
      <c r="K16" s="557" t="str">
        <f>'[1]m glavni 32'!W16</f>
        <v/>
      </c>
    </row>
    <row r="17" spans="1:11" s="404" customFormat="1" ht="11.1" customHeight="1" x14ac:dyDescent="0.2">
      <c r="A17" s="558" t="s">
        <v>159</v>
      </c>
      <c r="B17" s="559" t="s">
        <v>150</v>
      </c>
      <c r="C17" s="559" t="s">
        <v>150</v>
      </c>
      <c r="D17" s="559" t="s">
        <v>150</v>
      </c>
      <c r="E17" s="559" t="s">
        <v>150</v>
      </c>
      <c r="F17" s="559" t="s">
        <v>150</v>
      </c>
      <c r="G17" s="559" t="s">
        <v>150</v>
      </c>
      <c r="H17" s="559" t="s">
        <v>150</v>
      </c>
      <c r="I17" s="560" t="s">
        <v>150</v>
      </c>
      <c r="K17" s="557" t="str">
        <f>'[1]m glavni 32'!W17</f>
        <v/>
      </c>
    </row>
    <row r="18" spans="1:11" s="391" customFormat="1" ht="11.1" customHeight="1" x14ac:dyDescent="0.2">
      <c r="A18" s="558"/>
      <c r="B18" s="555" t="s">
        <v>160</v>
      </c>
      <c r="C18" s="555" t="s">
        <v>161</v>
      </c>
      <c r="D18" s="555"/>
      <c r="E18" s="555"/>
      <c r="F18" s="555"/>
      <c r="G18" s="555"/>
      <c r="H18" s="555"/>
      <c r="I18" s="556"/>
      <c r="K18" s="557" t="str">
        <f>'[1]m glavni 32'!W18</f>
        <v/>
      </c>
    </row>
    <row r="19" spans="1:11" s="391" customFormat="1" ht="11.1" customHeight="1" x14ac:dyDescent="0.2">
      <c r="A19" s="558"/>
      <c r="B19" s="555"/>
      <c r="C19" s="555"/>
      <c r="D19" s="555"/>
      <c r="E19" s="555"/>
      <c r="F19" s="555"/>
      <c r="G19" s="555"/>
      <c r="H19" s="555"/>
      <c r="I19" s="556"/>
      <c r="K19" s="557" t="str">
        <f>'[1]m glavni 32'!W19</f>
        <v/>
      </c>
    </row>
    <row r="20" spans="1:11" s="391" customFormat="1" ht="11.1" customHeight="1" x14ac:dyDescent="0.2">
      <c r="A20" s="561"/>
      <c r="B20" s="562"/>
      <c r="C20" s="562"/>
      <c r="D20" s="562"/>
      <c r="E20" s="562"/>
      <c r="F20" s="562"/>
      <c r="G20" s="562"/>
      <c r="H20" s="562"/>
      <c r="I20" s="563"/>
      <c r="K20" s="557" t="str">
        <f>'[1]m glavni 32'!W20</f>
        <v/>
      </c>
    </row>
    <row r="21" spans="1:11" s="374" customFormat="1" ht="11.1" customHeight="1" x14ac:dyDescent="0.2">
      <c r="A21" s="550"/>
      <c r="B21" s="551" t="s">
        <v>155</v>
      </c>
      <c r="C21" s="551" t="s">
        <v>155</v>
      </c>
      <c r="D21" s="551" t="s">
        <v>155</v>
      </c>
      <c r="E21" s="551" t="s">
        <v>155</v>
      </c>
      <c r="F21" s="551" t="s">
        <v>155</v>
      </c>
      <c r="G21" s="551" t="s">
        <v>155</v>
      </c>
      <c r="H21" s="551" t="s">
        <v>155</v>
      </c>
      <c r="I21" s="552" t="s">
        <v>155</v>
      </c>
      <c r="K21" s="557" t="str">
        <f>'[1]m glavni 32'!W21</f>
        <v/>
      </c>
    </row>
    <row r="22" spans="1:11" s="391" customFormat="1" ht="11.1" customHeight="1" x14ac:dyDescent="0.2">
      <c r="A22" s="554" t="s">
        <v>162</v>
      </c>
      <c r="B22" s="555" t="s">
        <v>163</v>
      </c>
      <c r="C22" s="555" t="s">
        <v>164</v>
      </c>
      <c r="D22" s="555" t="s">
        <v>165</v>
      </c>
      <c r="E22" s="555"/>
      <c r="F22" s="555"/>
      <c r="G22" s="555"/>
      <c r="H22" s="555"/>
      <c r="I22" s="556"/>
      <c r="K22" s="557" t="str">
        <f>'[1]m glavni 32'!W22</f>
        <v/>
      </c>
    </row>
    <row r="23" spans="1:11" s="391" customFormat="1" ht="11.1" customHeight="1" x14ac:dyDescent="0.2">
      <c r="A23" s="558"/>
      <c r="B23" s="555"/>
      <c r="C23" s="555"/>
      <c r="D23" s="555"/>
      <c r="E23" s="555"/>
      <c r="F23" s="555"/>
      <c r="G23" s="555"/>
      <c r="H23" s="555"/>
      <c r="I23" s="556"/>
      <c r="K23" s="557" t="str">
        <f>'[1]m glavni 32'!W23</f>
        <v/>
      </c>
    </row>
    <row r="24" spans="1:11" s="404" customFormat="1" ht="11.1" customHeight="1" x14ac:dyDescent="0.2">
      <c r="A24" s="558" t="s">
        <v>166</v>
      </c>
      <c r="B24" s="559" t="s">
        <v>150</v>
      </c>
      <c r="C24" s="559" t="s">
        <v>150</v>
      </c>
      <c r="D24" s="559" t="s">
        <v>150</v>
      </c>
      <c r="E24" s="559" t="s">
        <v>150</v>
      </c>
      <c r="F24" s="559" t="s">
        <v>150</v>
      </c>
      <c r="G24" s="559" t="s">
        <v>150</v>
      </c>
      <c r="H24" s="559" t="s">
        <v>150</v>
      </c>
      <c r="I24" s="560" t="s">
        <v>150</v>
      </c>
      <c r="K24" s="557" t="str">
        <f>'[1]m glavni 32'!W24</f>
        <v/>
      </c>
    </row>
    <row r="25" spans="1:11" s="391" customFormat="1" ht="11.1" customHeight="1" x14ac:dyDescent="0.2">
      <c r="A25" s="558"/>
      <c r="B25" s="555" t="s">
        <v>167</v>
      </c>
      <c r="C25" s="555" t="s">
        <v>168</v>
      </c>
      <c r="D25" s="555" t="s">
        <v>169</v>
      </c>
      <c r="E25" s="555"/>
      <c r="F25" s="555"/>
      <c r="G25" s="555"/>
      <c r="H25" s="555"/>
      <c r="I25" s="556"/>
      <c r="K25" s="557" t="str">
        <f>'[1]m glavni 32'!W25</f>
        <v/>
      </c>
    </row>
    <row r="26" spans="1:11" s="391" customFormat="1" ht="11.1" customHeight="1" x14ac:dyDescent="0.2">
      <c r="A26" s="558"/>
      <c r="B26" s="555"/>
      <c r="C26" s="555"/>
      <c r="D26" s="555"/>
      <c r="E26" s="555"/>
      <c r="F26" s="555"/>
      <c r="G26" s="555"/>
      <c r="H26" s="555"/>
      <c r="I26" s="556"/>
      <c r="K26" s="557" t="str">
        <f>'[1]m glavni 32'!W26</f>
        <v/>
      </c>
    </row>
    <row r="27" spans="1:11" s="391" customFormat="1" ht="11.1" customHeight="1" x14ac:dyDescent="0.2">
      <c r="A27" s="561"/>
      <c r="B27" s="562"/>
      <c r="C27" s="562"/>
      <c r="D27" s="562"/>
      <c r="E27" s="562"/>
      <c r="F27" s="562"/>
      <c r="G27" s="562"/>
      <c r="H27" s="562"/>
      <c r="I27" s="563"/>
      <c r="K27" s="557" t="str">
        <f>'[1]m glavni 32'!W27</f>
        <v/>
      </c>
    </row>
    <row r="28" spans="1:11" s="374" customFormat="1" ht="11.1" customHeight="1" x14ac:dyDescent="0.2">
      <c r="A28" s="550"/>
      <c r="B28" s="551" t="s">
        <v>155</v>
      </c>
      <c r="C28" s="551" t="s">
        <v>155</v>
      </c>
      <c r="D28" s="551" t="s">
        <v>155</v>
      </c>
      <c r="E28" s="551" t="s">
        <v>155</v>
      </c>
      <c r="F28" s="551" t="s">
        <v>155</v>
      </c>
      <c r="G28" s="551" t="s">
        <v>155</v>
      </c>
      <c r="H28" s="551" t="s">
        <v>155</v>
      </c>
      <c r="I28" s="552" t="s">
        <v>155</v>
      </c>
      <c r="K28" s="557" t="str">
        <f>'[1]m glavni 32'!W28</f>
        <v/>
      </c>
    </row>
    <row r="29" spans="1:11" s="391" customFormat="1" ht="11.1" customHeight="1" x14ac:dyDescent="0.2">
      <c r="A29" s="554" t="s">
        <v>162</v>
      </c>
      <c r="B29" s="555" t="s">
        <v>170</v>
      </c>
      <c r="C29" s="555" t="s">
        <v>171</v>
      </c>
      <c r="D29" s="555" t="s">
        <v>187</v>
      </c>
      <c r="E29" s="555"/>
      <c r="F29" s="555"/>
      <c r="G29" s="555"/>
      <c r="H29" s="555"/>
      <c r="I29" s="556"/>
      <c r="K29" s="557" t="str">
        <f>'[1]m glavni 32'!W29</f>
        <v/>
      </c>
    </row>
    <row r="30" spans="1:11" s="391" customFormat="1" ht="11.1" customHeight="1" x14ac:dyDescent="0.2">
      <c r="A30" s="558"/>
      <c r="B30" s="555"/>
      <c r="C30" s="555"/>
      <c r="D30" s="555"/>
      <c r="E30" s="555"/>
      <c r="F30" s="555"/>
      <c r="G30" s="555"/>
      <c r="H30" s="555"/>
      <c r="I30" s="556"/>
      <c r="K30" s="557" t="str">
        <f>'[1]m glavni 32'!W30</f>
        <v/>
      </c>
    </row>
    <row r="31" spans="1:11" s="404" customFormat="1" ht="11.1" customHeight="1" x14ac:dyDescent="0.2">
      <c r="A31" s="558" t="s">
        <v>172</v>
      </c>
      <c r="B31" s="559" t="s">
        <v>150</v>
      </c>
      <c r="C31" s="559" t="s">
        <v>150</v>
      </c>
      <c r="D31" s="559" t="s">
        <v>150</v>
      </c>
      <c r="E31" s="559" t="s">
        <v>150</v>
      </c>
      <c r="F31" s="559" t="s">
        <v>150</v>
      </c>
      <c r="G31" s="559" t="s">
        <v>150</v>
      </c>
      <c r="H31" s="559" t="s">
        <v>150</v>
      </c>
      <c r="I31" s="560" t="s">
        <v>150</v>
      </c>
      <c r="K31" s="557" t="str">
        <f>'[1]m glavni 32'!W31</f>
        <v/>
      </c>
    </row>
    <row r="32" spans="1:11" s="391" customFormat="1" ht="11.1" customHeight="1" x14ac:dyDescent="0.2">
      <c r="A32" s="558"/>
      <c r="B32" s="555" t="s">
        <v>173</v>
      </c>
      <c r="C32" s="555" t="s">
        <v>174</v>
      </c>
      <c r="D32" s="555"/>
      <c r="E32" s="555"/>
      <c r="F32" s="555"/>
      <c r="G32" s="555"/>
      <c r="H32" s="555"/>
      <c r="I32" s="556"/>
      <c r="K32" s="557" t="str">
        <f>'[1]m glavni 32'!W32</f>
        <v/>
      </c>
    </row>
    <row r="33" spans="1:11" s="391" customFormat="1" ht="11.1" customHeight="1" x14ac:dyDescent="0.2">
      <c r="A33" s="558"/>
      <c r="B33" s="555"/>
      <c r="C33" s="555"/>
      <c r="D33" s="555" t="s">
        <v>188</v>
      </c>
      <c r="E33" s="555"/>
      <c r="F33" s="555"/>
      <c r="G33" s="555"/>
      <c r="H33" s="555"/>
      <c r="I33" s="556"/>
      <c r="K33" s="557" t="str">
        <f>'[1]m glavni 32'!W33</f>
        <v/>
      </c>
    </row>
    <row r="34" spans="1:11" s="391" customFormat="1" ht="11.1" customHeight="1" x14ac:dyDescent="0.2">
      <c r="A34" s="561"/>
      <c r="B34" s="562"/>
      <c r="C34" s="562"/>
      <c r="D34" s="562"/>
      <c r="E34" s="562"/>
      <c r="F34" s="562"/>
      <c r="G34" s="562"/>
      <c r="H34" s="562"/>
      <c r="I34" s="563"/>
      <c r="K34" s="557" t="str">
        <f>'[1]m glavni 32'!W34</f>
        <v/>
      </c>
    </row>
    <row r="35" spans="1:11" s="374" customFormat="1" ht="11.1" customHeight="1" x14ac:dyDescent="0.2">
      <c r="A35" s="550"/>
      <c r="B35" s="551" t="s">
        <v>155</v>
      </c>
      <c r="C35" s="551" t="s">
        <v>155</v>
      </c>
      <c r="D35" s="551" t="s">
        <v>155</v>
      </c>
      <c r="E35" s="551" t="s">
        <v>155</v>
      </c>
      <c r="F35" s="551" t="s">
        <v>155</v>
      </c>
      <c r="G35" s="551" t="s">
        <v>155</v>
      </c>
      <c r="H35" s="551" t="s">
        <v>155</v>
      </c>
      <c r="I35" s="552" t="s">
        <v>155</v>
      </c>
      <c r="K35" s="557" t="str">
        <f>'[1]m glavni 32'!W35</f>
        <v/>
      </c>
    </row>
    <row r="36" spans="1:11" s="391" customFormat="1" ht="11.1" customHeight="1" x14ac:dyDescent="0.2">
      <c r="A36" s="554" t="s">
        <v>175</v>
      </c>
      <c r="B36" s="555" t="s">
        <v>176</v>
      </c>
      <c r="C36" s="555" t="s">
        <v>177</v>
      </c>
      <c r="D36" s="555"/>
      <c r="E36" s="555"/>
      <c r="F36" s="555"/>
      <c r="G36" s="555"/>
      <c r="H36" s="555"/>
      <c r="I36" s="556"/>
      <c r="K36" s="557" t="str">
        <f>'[1]m glavni 32'!W36</f>
        <v/>
      </c>
    </row>
    <row r="37" spans="1:11" s="391" customFormat="1" ht="11.1" customHeight="1" x14ac:dyDescent="0.2">
      <c r="A37" s="558"/>
      <c r="B37" s="555"/>
      <c r="C37" s="555"/>
      <c r="D37" s="555"/>
      <c r="E37" s="555"/>
      <c r="F37" s="555"/>
      <c r="G37" s="555"/>
      <c r="H37" s="555"/>
      <c r="I37" s="556"/>
      <c r="K37" s="557" t="str">
        <f>'[1]m glavni 32'!W37</f>
        <v/>
      </c>
    </row>
    <row r="38" spans="1:11" s="404" customFormat="1" ht="11.1" customHeight="1" x14ac:dyDescent="0.2">
      <c r="A38" s="558" t="s">
        <v>172</v>
      </c>
      <c r="B38" s="559" t="s">
        <v>150</v>
      </c>
      <c r="C38" s="559" t="s">
        <v>150</v>
      </c>
      <c r="D38" s="559" t="s">
        <v>150</v>
      </c>
      <c r="E38" s="559" t="s">
        <v>150</v>
      </c>
      <c r="F38" s="559" t="s">
        <v>150</v>
      </c>
      <c r="G38" s="559" t="s">
        <v>150</v>
      </c>
      <c r="H38" s="559" t="s">
        <v>150</v>
      </c>
      <c r="I38" s="560" t="s">
        <v>150</v>
      </c>
      <c r="K38" s="564" t="str">
        <f>'[1]m glavni 32'!W38</f>
        <v/>
      </c>
    </row>
    <row r="39" spans="1:11" s="391" customFormat="1" ht="11.1" customHeight="1" x14ac:dyDescent="0.2">
      <c r="A39" s="558"/>
      <c r="B39" s="555" t="s">
        <v>178</v>
      </c>
      <c r="C39" s="555" t="s">
        <v>179</v>
      </c>
      <c r="D39" s="555"/>
      <c r="E39" s="555"/>
      <c r="F39" s="555"/>
      <c r="G39" s="555"/>
      <c r="H39" s="555"/>
      <c r="I39" s="556"/>
      <c r="K39" s="557">
        <f>'[1]m glavni 32'!W39</f>
        <v>0</v>
      </c>
    </row>
    <row r="40" spans="1:11" s="391" customFormat="1" ht="11.1" customHeight="1" x14ac:dyDescent="0.2">
      <c r="A40" s="558"/>
      <c r="B40" s="555"/>
      <c r="C40" s="555"/>
      <c r="D40" s="555"/>
      <c r="E40" s="555"/>
      <c r="F40" s="555"/>
      <c r="G40" s="555"/>
      <c r="H40" s="555"/>
      <c r="I40" s="556"/>
      <c r="K40" s="557" t="str">
        <f>'[1]ž glavni 32'!W40</f>
        <v/>
      </c>
    </row>
    <row r="41" spans="1:11" s="391" customFormat="1" ht="11.1" customHeight="1" x14ac:dyDescent="0.2">
      <c r="A41" s="561"/>
      <c r="B41" s="562"/>
      <c r="C41" s="562"/>
      <c r="D41" s="562"/>
      <c r="E41" s="562"/>
      <c r="F41" s="562"/>
      <c r="G41" s="562"/>
      <c r="H41" s="562"/>
      <c r="I41" s="563"/>
      <c r="K41" s="557" t="str">
        <f>'[1]ž glavni 32'!W7</f>
        <v/>
      </c>
    </row>
    <row r="42" spans="1:11" s="374" customFormat="1" ht="11.1" customHeight="1" x14ac:dyDescent="0.2">
      <c r="A42" s="550"/>
      <c r="B42" s="551" t="s">
        <v>155</v>
      </c>
      <c r="C42" s="551" t="s">
        <v>155</v>
      </c>
      <c r="D42" s="551" t="s">
        <v>155</v>
      </c>
      <c r="E42" s="551" t="s">
        <v>155</v>
      </c>
      <c r="F42" s="551" t="s">
        <v>155</v>
      </c>
      <c r="G42" s="551" t="s">
        <v>155</v>
      </c>
      <c r="H42" s="551" t="s">
        <v>155</v>
      </c>
      <c r="I42" s="552" t="s">
        <v>155</v>
      </c>
      <c r="K42" s="557" t="str">
        <f>'[1]ž glavni 32'!W8</f>
        <v/>
      </c>
    </row>
    <row r="43" spans="1:11" s="391" customFormat="1" ht="11.1" customHeight="1" x14ac:dyDescent="0.2">
      <c r="A43" s="554" t="s">
        <v>180</v>
      </c>
      <c r="B43" s="555"/>
      <c r="C43" s="555"/>
      <c r="D43" s="555"/>
      <c r="E43" s="555"/>
      <c r="F43" s="555"/>
      <c r="G43" s="555"/>
      <c r="H43" s="555"/>
      <c r="I43" s="556"/>
      <c r="K43" s="557" t="str">
        <f>'[1]ž glavni 32'!W9</f>
        <v/>
      </c>
    </row>
    <row r="44" spans="1:11" s="391" customFormat="1" ht="11.1" customHeight="1" x14ac:dyDescent="0.2">
      <c r="A44" s="558"/>
      <c r="B44" s="555"/>
      <c r="C44" s="555"/>
      <c r="D44" s="555"/>
      <c r="E44" s="555"/>
      <c r="F44" s="555"/>
      <c r="G44" s="555"/>
      <c r="H44" s="555"/>
      <c r="I44" s="556"/>
      <c r="K44" s="557" t="str">
        <f>'[1]ž glavni 32'!W10</f>
        <v/>
      </c>
    </row>
    <row r="45" spans="1:11" s="404" customFormat="1" ht="11.1" customHeight="1" x14ac:dyDescent="0.2">
      <c r="A45" s="558"/>
      <c r="B45" s="559" t="s">
        <v>150</v>
      </c>
      <c r="C45" s="559" t="s">
        <v>150</v>
      </c>
      <c r="D45" s="559" t="s">
        <v>150</v>
      </c>
      <c r="E45" s="559" t="s">
        <v>150</v>
      </c>
      <c r="F45" s="559" t="s">
        <v>150</v>
      </c>
      <c r="G45" s="559" t="s">
        <v>150</v>
      </c>
      <c r="H45" s="559" t="s">
        <v>150</v>
      </c>
      <c r="I45" s="560" t="s">
        <v>150</v>
      </c>
      <c r="K45" s="557" t="str">
        <f>'[1]ž glavni 32'!W11</f>
        <v/>
      </c>
    </row>
    <row r="46" spans="1:11" s="391" customFormat="1" ht="11.1" customHeight="1" x14ac:dyDescent="0.2">
      <c r="A46" s="558"/>
      <c r="B46" s="555"/>
      <c r="C46" s="555"/>
      <c r="D46" s="555"/>
      <c r="E46" s="555"/>
      <c r="F46" s="555"/>
      <c r="G46" s="555"/>
      <c r="H46" s="555"/>
      <c r="I46" s="556"/>
      <c r="K46" s="557" t="str">
        <f>'[1]ž glavni 32'!W12</f>
        <v/>
      </c>
    </row>
    <row r="47" spans="1:11" s="391" customFormat="1" ht="11.1" customHeight="1" x14ac:dyDescent="0.2">
      <c r="A47" s="558"/>
      <c r="B47" s="555"/>
      <c r="C47" s="555"/>
      <c r="D47" s="555"/>
      <c r="E47" s="555"/>
      <c r="F47" s="555"/>
      <c r="G47" s="555"/>
      <c r="H47" s="555"/>
      <c r="I47" s="556"/>
      <c r="K47" s="557" t="str">
        <f>'[1]ž glavni 32'!W13</f>
        <v/>
      </c>
    </row>
    <row r="48" spans="1:11" s="391" customFormat="1" ht="11.1" customHeight="1" x14ac:dyDescent="0.2">
      <c r="A48" s="561"/>
      <c r="B48" s="562"/>
      <c r="C48" s="562"/>
      <c r="D48" s="562"/>
      <c r="E48" s="562"/>
      <c r="F48" s="562"/>
      <c r="G48" s="562"/>
      <c r="H48" s="562"/>
      <c r="I48" s="563"/>
      <c r="K48" s="557" t="str">
        <f>'[1]ž glavni 32'!W14</f>
        <v/>
      </c>
    </row>
    <row r="49" spans="1:11" s="391" customFormat="1" ht="11.1" customHeight="1" x14ac:dyDescent="0.2">
      <c r="A49" s="565" t="s">
        <v>181</v>
      </c>
      <c r="B49" s="566"/>
      <c r="C49" s="566"/>
      <c r="D49" s="567"/>
      <c r="E49" s="568"/>
      <c r="F49" s="569"/>
      <c r="G49" s="570" t="s">
        <v>182</v>
      </c>
      <c r="H49" s="571" t="s">
        <v>183</v>
      </c>
      <c r="I49" s="572"/>
      <c r="K49" s="557" t="str">
        <f>'[1]ž glavni 32'!W15</f>
        <v/>
      </c>
    </row>
    <row r="50" spans="1:11" s="374" customFormat="1" ht="10.5" customHeight="1" x14ac:dyDescent="0.2">
      <c r="A50" s="573" t="s">
        <v>184</v>
      </c>
      <c r="B50" s="574"/>
      <c r="C50" s="574"/>
      <c r="D50" s="575"/>
      <c r="E50" s="576"/>
      <c r="F50" s="577"/>
      <c r="G50" s="620"/>
      <c r="H50" s="575"/>
      <c r="I50" s="578"/>
      <c r="K50" s="557" t="str">
        <f>'[1]ž glavni 32'!W16</f>
        <v/>
      </c>
    </row>
    <row r="51" spans="1:11" s="391" customFormat="1" ht="13.5" thickBot="1" x14ac:dyDescent="0.25">
      <c r="A51" s="579" t="s">
        <v>185</v>
      </c>
      <c r="B51" s="580"/>
      <c r="C51" s="580"/>
      <c r="D51" s="265"/>
      <c r="E51" s="581"/>
      <c r="F51" s="582"/>
      <c r="G51" s="621"/>
      <c r="H51" s="265" t="str">
        <f>I5</f>
        <v>MARJAN OGRINC</v>
      </c>
      <c r="I51" s="583"/>
      <c r="K51" s="557" t="str">
        <f>'[1]ž glavni 32'!W17</f>
        <v/>
      </c>
    </row>
    <row r="52" spans="1:11" x14ac:dyDescent="0.2">
      <c r="K52" s="557" t="str">
        <f>'[1]ž glavni 32'!W18</f>
        <v/>
      </c>
    </row>
    <row r="53" spans="1:11" x14ac:dyDescent="0.2">
      <c r="K53" s="557" t="str">
        <f>'[1]ž glavni 32'!W19</f>
        <v/>
      </c>
    </row>
    <row r="54" spans="1:11" x14ac:dyDescent="0.2">
      <c r="K54" s="557" t="str">
        <f>'[1]ž glavni 32'!W20</f>
        <v/>
      </c>
    </row>
    <row r="55" spans="1:11" x14ac:dyDescent="0.2">
      <c r="K55" s="557" t="str">
        <f>'[1]ž glavni 32'!W21</f>
        <v/>
      </c>
    </row>
    <row r="56" spans="1:11" x14ac:dyDescent="0.2">
      <c r="K56" s="557" t="str">
        <f>'[1]ž glavni 32'!W22</f>
        <v/>
      </c>
    </row>
    <row r="57" spans="1:11" x14ac:dyDescent="0.2">
      <c r="K57" s="557" t="str">
        <f>'[1]ž glavni 32'!W23</f>
        <v/>
      </c>
    </row>
    <row r="58" spans="1:11" x14ac:dyDescent="0.2">
      <c r="K58" s="557" t="str">
        <f>'[1]ž glavni 32'!W24</f>
        <v/>
      </c>
    </row>
    <row r="59" spans="1:11" x14ac:dyDescent="0.2">
      <c r="K59" s="557" t="str">
        <f>'[1]ž glavni 32'!W25</f>
        <v/>
      </c>
    </row>
    <row r="60" spans="1:11" x14ac:dyDescent="0.2">
      <c r="K60" s="557" t="str">
        <f>'[1]ž glavni 32'!W26</f>
        <v/>
      </c>
    </row>
    <row r="61" spans="1:11" x14ac:dyDescent="0.2">
      <c r="K61" s="557" t="str">
        <f>'[1]ž glavni 32'!W27</f>
        <v/>
      </c>
    </row>
    <row r="62" spans="1:11" x14ac:dyDescent="0.2">
      <c r="K62" s="557" t="str">
        <f>'[1]ž glavni 32'!W28</f>
        <v/>
      </c>
    </row>
    <row r="63" spans="1:11" x14ac:dyDescent="0.2">
      <c r="K63" s="557" t="str">
        <f>'[1]ž glavni 32'!W29</f>
        <v/>
      </c>
    </row>
    <row r="64" spans="1:11" x14ac:dyDescent="0.2">
      <c r="K64" s="557" t="str">
        <f>'[1]ž glavni 32'!W30</f>
        <v/>
      </c>
    </row>
    <row r="65" spans="11:11" x14ac:dyDescent="0.2">
      <c r="K65" s="557" t="str">
        <f>'[1]ž glavni 32'!W31</f>
        <v/>
      </c>
    </row>
    <row r="66" spans="11:11" x14ac:dyDescent="0.2">
      <c r="K66" s="557" t="str">
        <f>'[1]ž glavni 32'!W32</f>
        <v/>
      </c>
    </row>
    <row r="67" spans="11:11" x14ac:dyDescent="0.2">
      <c r="K67" s="557" t="str">
        <f>'[1]ž glavni 32'!W33</f>
        <v/>
      </c>
    </row>
    <row r="68" spans="11:11" x14ac:dyDescent="0.2">
      <c r="K68" s="557" t="str">
        <f>'[1]ž glavni 32'!W34</f>
        <v/>
      </c>
    </row>
    <row r="69" spans="11:11" x14ac:dyDescent="0.2">
      <c r="K69" s="557" t="str">
        <f>'[1]ž glavni 32'!W35</f>
        <v/>
      </c>
    </row>
    <row r="70" spans="11:11" x14ac:dyDescent="0.2">
      <c r="K70" s="557" t="str">
        <f>'[1]ž glavni 32'!W36</f>
        <v/>
      </c>
    </row>
    <row r="71" spans="11:11" x14ac:dyDescent="0.2">
      <c r="K71" s="557" t="str">
        <f>'[1]ž glavni 32'!W37</f>
        <v/>
      </c>
    </row>
    <row r="72" spans="11:11" ht="13.5" thickBot="1" x14ac:dyDescent="0.25">
      <c r="K72" s="584" t="str">
        <f>'[1]ž glavni 32'!W38</f>
        <v/>
      </c>
    </row>
    <row r="73" spans="11:11" x14ac:dyDescent="0.2">
      <c r="K73" s="557"/>
    </row>
    <row r="74" spans="11:11" x14ac:dyDescent="0.2">
      <c r="K74" s="557"/>
    </row>
    <row r="75" spans="11:11" x14ac:dyDescent="0.2">
      <c r="K75" s="557" t="str">
        <f>'[1]m kvalifikacije 32'!W7</f>
        <v/>
      </c>
    </row>
    <row r="76" spans="11:11" x14ac:dyDescent="0.2">
      <c r="K76" s="557" t="str">
        <f>'[1]m kvalifikacije 32'!W8</f>
        <v/>
      </c>
    </row>
    <row r="77" spans="11:11" x14ac:dyDescent="0.2">
      <c r="K77" s="557" t="str">
        <f>'[1]m kvalifikacije 32'!W9</f>
        <v/>
      </c>
    </row>
    <row r="78" spans="11:11" x14ac:dyDescent="0.2">
      <c r="K78" s="585" t="str">
        <f>'[1]m kvalifikacije 32'!W10</f>
        <v/>
      </c>
    </row>
    <row r="79" spans="11:11" x14ac:dyDescent="0.2">
      <c r="K79" s="585" t="str">
        <f>'[1]m kvalifikacije 32'!W11</f>
        <v/>
      </c>
    </row>
    <row r="80" spans="11:11" x14ac:dyDescent="0.2">
      <c r="K80" s="585" t="str">
        <f>'[1]m kvalifikacije 32'!W12</f>
        <v/>
      </c>
    </row>
    <row r="81" spans="11:11" x14ac:dyDescent="0.2">
      <c r="K81" s="585" t="str">
        <f>'[1]m kvalifikacije 32'!W13</f>
        <v/>
      </c>
    </row>
    <row r="82" spans="11:11" x14ac:dyDescent="0.2">
      <c r="K82" s="585" t="str">
        <f>'[1]m kvalifikacije 32'!W14</f>
        <v/>
      </c>
    </row>
    <row r="83" spans="11:11" x14ac:dyDescent="0.2">
      <c r="K83" s="585" t="str">
        <f>'[1]m kvalifikacije 32'!W15</f>
        <v/>
      </c>
    </row>
    <row r="84" spans="11:11" x14ac:dyDescent="0.2">
      <c r="K84" s="585" t="str">
        <f>'[1]m kvalifikacije 32'!W16</f>
        <v/>
      </c>
    </row>
    <row r="85" spans="11:11" x14ac:dyDescent="0.2">
      <c r="K85" s="585" t="str">
        <f>'[1]m kvalifikacije 32'!W17</f>
        <v/>
      </c>
    </row>
    <row r="86" spans="11:11" x14ac:dyDescent="0.2">
      <c r="K86" s="585" t="str">
        <f>'[1]m kvalifikacije 32'!W18</f>
        <v/>
      </c>
    </row>
    <row r="87" spans="11:11" x14ac:dyDescent="0.2">
      <c r="K87" s="585" t="str">
        <f>'[1]m kvalifikacije 32'!W19</f>
        <v/>
      </c>
    </row>
    <row r="88" spans="11:11" x14ac:dyDescent="0.2">
      <c r="K88" s="585" t="str">
        <f>'[1]m kvalifikacije 32'!W20</f>
        <v/>
      </c>
    </row>
    <row r="89" spans="11:11" x14ac:dyDescent="0.2">
      <c r="K89" s="585" t="str">
        <f>'[1]m kvalifikacije 32'!W21</f>
        <v/>
      </c>
    </row>
    <row r="90" spans="11:11" x14ac:dyDescent="0.2">
      <c r="K90" s="585" t="str">
        <f>'[1]m kvalifikacije 32'!W22</f>
        <v/>
      </c>
    </row>
    <row r="91" spans="11:11" x14ac:dyDescent="0.2">
      <c r="K91" s="585" t="str">
        <f>'[1]m kvalifikacije 32'!W23</f>
        <v/>
      </c>
    </row>
    <row r="92" spans="11:11" x14ac:dyDescent="0.2">
      <c r="K92" s="585" t="str">
        <f>'[1]m kvalifikacije 32'!W24</f>
        <v/>
      </c>
    </row>
    <row r="93" spans="11:11" x14ac:dyDescent="0.2">
      <c r="K93" s="585" t="str">
        <f>'[1]m kvalifikacije 32'!W25</f>
        <v/>
      </c>
    </row>
    <row r="94" spans="11:11" x14ac:dyDescent="0.2">
      <c r="K94" s="585" t="str">
        <f>'[1]m kvalifikacije 32'!W26</f>
        <v/>
      </c>
    </row>
    <row r="95" spans="11:11" x14ac:dyDescent="0.2">
      <c r="K95" s="585" t="str">
        <f>'[1]m kvalifikacije 32'!W27</f>
        <v/>
      </c>
    </row>
    <row r="96" spans="11:11" x14ac:dyDescent="0.2">
      <c r="K96" s="585" t="str">
        <f>'[1]m kvalifikacije 32'!W28</f>
        <v/>
      </c>
    </row>
    <row r="97" spans="11:11" x14ac:dyDescent="0.2">
      <c r="K97" s="585" t="str">
        <f>'[1]m kvalifikacije 32'!W29</f>
        <v/>
      </c>
    </row>
    <row r="98" spans="11:11" x14ac:dyDescent="0.2">
      <c r="K98" s="585" t="str">
        <f>'[1]m kvalifikacije 32'!W30</f>
        <v/>
      </c>
    </row>
    <row r="99" spans="11:11" x14ac:dyDescent="0.2">
      <c r="K99" s="585" t="str">
        <f>'[1]m kvalifikacije 32'!W31</f>
        <v/>
      </c>
    </row>
    <row r="100" spans="11:11" x14ac:dyDescent="0.2">
      <c r="K100" s="585" t="str">
        <f>'[1]m kvalifikacije 32'!W32</f>
        <v/>
      </c>
    </row>
    <row r="101" spans="11:11" x14ac:dyDescent="0.2">
      <c r="K101" s="585" t="str">
        <f>'[1]m kvalifikacije 32'!W33</f>
        <v/>
      </c>
    </row>
    <row r="102" spans="11:11" x14ac:dyDescent="0.2">
      <c r="K102" s="585" t="str">
        <f>'[1]m kvalifikacije 32'!W34</f>
        <v/>
      </c>
    </row>
    <row r="103" spans="11:11" x14ac:dyDescent="0.2">
      <c r="K103" s="585" t="str">
        <f>'[1]m kvalifikacije 32'!W35</f>
        <v/>
      </c>
    </row>
    <row r="104" spans="11:11" x14ac:dyDescent="0.2">
      <c r="K104" s="585" t="str">
        <f>'[1]m kvalifikacije 32'!W36</f>
        <v/>
      </c>
    </row>
    <row r="105" spans="11:11" x14ac:dyDescent="0.2">
      <c r="K105" s="585" t="str">
        <f>'[1]m kvalifikacije 32'!W37</f>
        <v/>
      </c>
    </row>
    <row r="106" spans="11:11" x14ac:dyDescent="0.2">
      <c r="K106" s="585"/>
    </row>
    <row r="107" spans="11:11" x14ac:dyDescent="0.2">
      <c r="K107" s="585"/>
    </row>
    <row r="108" spans="11:11" x14ac:dyDescent="0.2">
      <c r="K108" s="585" t="str">
        <f>'[1]ž kvalifikacije 32'!W7</f>
        <v/>
      </c>
    </row>
    <row r="109" spans="11:11" x14ac:dyDescent="0.2">
      <c r="K109" s="585" t="str">
        <f>'[1]ž kvalifikacije 32'!W8</f>
        <v/>
      </c>
    </row>
    <row r="110" spans="11:11" x14ac:dyDescent="0.2">
      <c r="K110" s="585" t="str">
        <f>'[1]ž kvalifikacije 32'!W9</f>
        <v/>
      </c>
    </row>
    <row r="111" spans="11:11" x14ac:dyDescent="0.2">
      <c r="K111" s="585" t="str">
        <f>'[1]ž kvalifikacije 32'!W10</f>
        <v/>
      </c>
    </row>
    <row r="112" spans="11:11" x14ac:dyDescent="0.2">
      <c r="K112" s="585" t="str">
        <f>'[1]ž kvalifikacije 32'!W11</f>
        <v/>
      </c>
    </row>
    <row r="113" spans="11:11" x14ac:dyDescent="0.2">
      <c r="K113" s="585" t="str">
        <f>'[1]ž kvalifikacije 32'!W12</f>
        <v/>
      </c>
    </row>
    <row r="114" spans="11:11" x14ac:dyDescent="0.2">
      <c r="K114" s="585" t="str">
        <f>'[1]ž kvalifikacije 32'!W13</f>
        <v/>
      </c>
    </row>
    <row r="115" spans="11:11" x14ac:dyDescent="0.2">
      <c r="K115" s="585" t="str">
        <f>'[1]ž kvalifikacije 32'!W14</f>
        <v/>
      </c>
    </row>
    <row r="116" spans="11:11" x14ac:dyDescent="0.2">
      <c r="K116" s="585" t="str">
        <f>'[1]ž kvalifikacije 32'!W15</f>
        <v/>
      </c>
    </row>
    <row r="117" spans="11:11" x14ac:dyDescent="0.2">
      <c r="K117" s="585" t="str">
        <f>'[1]ž kvalifikacije 32'!W16</f>
        <v/>
      </c>
    </row>
    <row r="118" spans="11:11" x14ac:dyDescent="0.2">
      <c r="K118" s="585" t="str">
        <f>'[1]ž kvalifikacije 32'!W17</f>
        <v/>
      </c>
    </row>
    <row r="119" spans="11:11" x14ac:dyDescent="0.2">
      <c r="K119" s="585" t="str">
        <f>'[1]ž kvalifikacije 32'!W18</f>
        <v/>
      </c>
    </row>
    <row r="120" spans="11:11" x14ac:dyDescent="0.2">
      <c r="K120" s="585" t="str">
        <f>'[1]ž kvalifikacije 32'!W19</f>
        <v/>
      </c>
    </row>
    <row r="121" spans="11:11" x14ac:dyDescent="0.2">
      <c r="K121" s="585" t="str">
        <f>'[1]ž kvalifikacije 32'!W20</f>
        <v/>
      </c>
    </row>
    <row r="122" spans="11:11" x14ac:dyDescent="0.2">
      <c r="K122" s="585" t="str">
        <f>'[1]ž kvalifikacije 32'!W21</f>
        <v/>
      </c>
    </row>
    <row r="123" spans="11:11" x14ac:dyDescent="0.2">
      <c r="K123" s="585" t="str">
        <f>'[1]ž kvalifikacije 32'!W22</f>
        <v/>
      </c>
    </row>
    <row r="124" spans="11:11" x14ac:dyDescent="0.2">
      <c r="K124" s="585" t="str">
        <f>'[1]ž kvalifikacije 32'!W23</f>
        <v/>
      </c>
    </row>
    <row r="125" spans="11:11" x14ac:dyDescent="0.2">
      <c r="K125" s="585" t="str">
        <f>'[1]ž kvalifikacije 32'!W24</f>
        <v/>
      </c>
    </row>
    <row r="126" spans="11:11" x14ac:dyDescent="0.2">
      <c r="K126" s="585" t="str">
        <f>'[1]ž kvalifikacije 32'!W25</f>
        <v/>
      </c>
    </row>
    <row r="127" spans="11:11" x14ac:dyDescent="0.2">
      <c r="K127" s="585" t="str">
        <f>'[1]ž kvalifikacije 32'!W26</f>
        <v/>
      </c>
    </row>
    <row r="128" spans="11:11" x14ac:dyDescent="0.2">
      <c r="K128" s="585" t="str">
        <f>'[1]ž kvalifikacije 32'!W27</f>
        <v/>
      </c>
    </row>
    <row r="129" spans="11:11" x14ac:dyDescent="0.2">
      <c r="K129" s="585" t="str">
        <f>'[1]ž kvalifikacije 32'!W28</f>
        <v/>
      </c>
    </row>
    <row r="130" spans="11:11" x14ac:dyDescent="0.2">
      <c r="K130" s="585" t="str">
        <f>'[1]ž kvalifikacije 32'!W29</f>
        <v/>
      </c>
    </row>
    <row r="131" spans="11:11" x14ac:dyDescent="0.2">
      <c r="K131" s="585" t="str">
        <f>'[1]ž kvalifikacije 32'!W30</f>
        <v/>
      </c>
    </row>
    <row r="132" spans="11:11" x14ac:dyDescent="0.2">
      <c r="K132" s="585" t="str">
        <f>'[1]ž kvalifikacije 32'!W31</f>
        <v/>
      </c>
    </row>
    <row r="133" spans="11:11" x14ac:dyDescent="0.2">
      <c r="K133" s="585" t="str">
        <f>'[1]ž kvalifikacije 32'!W32</f>
        <v/>
      </c>
    </row>
    <row r="134" spans="11:11" x14ac:dyDescent="0.2">
      <c r="K134" s="585" t="str">
        <f>'[1]ž kvalifikacije 32'!W33</f>
        <v/>
      </c>
    </row>
    <row r="135" spans="11:11" x14ac:dyDescent="0.2">
      <c r="K135" s="585" t="str">
        <f>'[1]ž kvalifikacije 32'!W34</f>
        <v/>
      </c>
    </row>
    <row r="136" spans="11:11" x14ac:dyDescent="0.2">
      <c r="K136" s="585" t="str">
        <f>'[1]ž kvalifikacije 32'!W35</f>
        <v/>
      </c>
    </row>
    <row r="137" spans="11:11" x14ac:dyDescent="0.2">
      <c r="K137" s="585" t="str">
        <f>'[1]ž kvalifikacije 32'!W36</f>
        <v/>
      </c>
    </row>
    <row r="138" spans="11:11" x14ac:dyDescent="0.2">
      <c r="K138" s="585" t="str">
        <f>'[1]ž kvalifikacije 32'!W37</f>
        <v/>
      </c>
    </row>
    <row r="139" spans="11:11" x14ac:dyDescent="0.2">
      <c r="K139" s="585" t="str">
        <f>'[1]ž kvalifikacije 32'!W38</f>
        <v/>
      </c>
    </row>
    <row r="140" spans="11:11" x14ac:dyDescent="0.2">
      <c r="K140" s="586">
        <f>'[1]ž kvalifikacije 32'!W39</f>
        <v>0</v>
      </c>
    </row>
    <row r="141" spans="11:11" x14ac:dyDescent="0.2">
      <c r="K141" s="526"/>
    </row>
    <row r="142" spans="11:11" x14ac:dyDescent="0.2">
      <c r="K142" s="526"/>
    </row>
    <row r="143" spans="11:11" x14ac:dyDescent="0.2">
      <c r="K143" s="526"/>
    </row>
    <row r="144" spans="11:11" x14ac:dyDescent="0.2">
      <c r="K144" s="526"/>
    </row>
    <row r="145" spans="11:11" x14ac:dyDescent="0.2">
      <c r="K145" s="526"/>
    </row>
    <row r="146" spans="11:11" x14ac:dyDescent="0.2">
      <c r="K146" s="526"/>
    </row>
    <row r="147" spans="11:11" x14ac:dyDescent="0.2">
      <c r="K147" s="526"/>
    </row>
    <row r="148" spans="11:11" x14ac:dyDescent="0.2">
      <c r="K148" s="526"/>
    </row>
    <row r="149" spans="11:11" x14ac:dyDescent="0.2">
      <c r="K149" s="526"/>
    </row>
    <row r="150" spans="11:11" x14ac:dyDescent="0.2">
      <c r="K150" s="526"/>
    </row>
    <row r="151" spans="11:11" x14ac:dyDescent="0.2">
      <c r="K151" s="242" t="str">
        <f>'[1]ž kvalifikacije 32'!W50</f>
        <v/>
      </c>
    </row>
    <row r="152" spans="11:11" x14ac:dyDescent="0.2">
      <c r="K152" s="242" t="str">
        <f>'[1]ž kvalifikacije 32'!W51</f>
        <v/>
      </c>
    </row>
    <row r="153" spans="11:11" x14ac:dyDescent="0.2">
      <c r="K153" s="242" t="str">
        <f>'[1]ž kvalifikacije 32'!W52</f>
        <v/>
      </c>
    </row>
    <row r="154" spans="11:11" x14ac:dyDescent="0.2">
      <c r="K154" s="242" t="str">
        <f>'[1]ž kvalifikacije 32'!W53</f>
        <v/>
      </c>
    </row>
    <row r="155" spans="11:11" x14ac:dyDescent="0.2">
      <c r="K155" s="242" t="str">
        <f>'[1]ž kvalifikacije 32'!W54</f>
        <v/>
      </c>
    </row>
    <row r="156" spans="11:11" x14ac:dyDescent="0.2">
      <c r="K156" s="242" t="str">
        <f>'[1]ž kvalifikacije 32'!W55</f>
        <v/>
      </c>
    </row>
    <row r="157" spans="11:11" x14ac:dyDescent="0.2">
      <c r="K157" s="242" t="str">
        <f>'[1]ž kvalifikacije 32'!W56</f>
        <v/>
      </c>
    </row>
    <row r="158" spans="11:11" x14ac:dyDescent="0.2">
      <c r="K158" s="242" t="str">
        <f>'[1]ž kvalifikacije 32'!W57</f>
        <v/>
      </c>
    </row>
    <row r="159" spans="11:11" x14ac:dyDescent="0.2">
      <c r="K159" s="242" t="str">
        <f>'[1]ž kvalifikacije 32'!W58</f>
        <v/>
      </c>
    </row>
    <row r="160" spans="11:11" x14ac:dyDescent="0.2">
      <c r="K160" s="242" t="str">
        <f>'[1]ž kvalifikacije 32'!W59</f>
        <v/>
      </c>
    </row>
    <row r="161" spans="11:11" x14ac:dyDescent="0.2">
      <c r="K161" s="242" t="str">
        <f>'[1]ž kvalifikacije 32'!W60</f>
        <v/>
      </c>
    </row>
    <row r="162" spans="11:11" x14ac:dyDescent="0.2">
      <c r="K162" s="242" t="str">
        <f>'[1]ž kvalifikacije 32'!W61</f>
        <v/>
      </c>
    </row>
  </sheetData>
  <mergeCells count="3">
    <mergeCell ref="F2:G2"/>
    <mergeCell ref="F3:G3"/>
    <mergeCell ref="G50:G51"/>
  </mergeCells>
  <printOptions horizontalCentered="1"/>
  <pageMargins left="0.35" right="0.35" top="0.39" bottom="0.39" header="0" footer="0"/>
  <pageSetup paperSize="9" scale="94" orientation="landscape"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2]!Make_MatchSheet">
                <anchor moveWithCells="1" sizeWithCells="1">
                  <from>
                    <xdr:col>9</xdr:col>
                    <xdr:colOff>57150</xdr:colOff>
                    <xdr:row>0</xdr:row>
                    <xdr:rowOff>95250</xdr:rowOff>
                  </from>
                  <to>
                    <xdr:col>9</xdr:col>
                    <xdr:colOff>581025</xdr:colOff>
                    <xdr:row>2</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$K$7:$K$77</xm:f>
          </x14:formula1>
          <xm:sqref>B22:I23 IX22:JE23 ST22:TA23 ACP22:ACW23 AML22:AMS23 AWH22:AWO23 BGD22:BGK23 BPZ22:BQG23 BZV22:CAC23 CJR22:CJY23 CTN22:CTU23 DDJ22:DDQ23 DNF22:DNM23 DXB22:DXI23 EGX22:EHE23 EQT22:ERA23 FAP22:FAW23 FKL22:FKS23 FUH22:FUO23 GED22:GEK23 GNZ22:GOG23 GXV22:GYC23 HHR22:HHY23 HRN22:HRU23 IBJ22:IBQ23 ILF22:ILM23 IVB22:IVI23 JEX22:JFE23 JOT22:JPA23 JYP22:JYW23 KIL22:KIS23 KSH22:KSO23 LCD22:LCK23 LLZ22:LMG23 LVV22:LWC23 MFR22:MFY23 MPN22:MPU23 MZJ22:MZQ23 NJF22:NJM23 NTB22:NTI23 OCX22:ODE23 OMT22:ONA23 OWP22:OWW23 PGL22:PGS23 PQH22:PQO23 QAD22:QAK23 QJZ22:QKG23 QTV22:QUC23 RDR22:RDY23 RNN22:RNU23 RXJ22:RXQ23 SHF22:SHM23 SRB22:SRI23 TAX22:TBE23 TKT22:TLA23 TUP22:TUW23 UEL22:UES23 UOH22:UOO23 UYD22:UYK23 VHZ22:VIG23 VRV22:VSC23 WBR22:WBY23 WLN22:WLU23 WVJ22:WVQ23 B65558:I65559 IX65558:JE65559 ST65558:TA65559 ACP65558:ACW65559 AML65558:AMS65559 AWH65558:AWO65559 BGD65558:BGK65559 BPZ65558:BQG65559 BZV65558:CAC65559 CJR65558:CJY65559 CTN65558:CTU65559 DDJ65558:DDQ65559 DNF65558:DNM65559 DXB65558:DXI65559 EGX65558:EHE65559 EQT65558:ERA65559 FAP65558:FAW65559 FKL65558:FKS65559 FUH65558:FUO65559 GED65558:GEK65559 GNZ65558:GOG65559 GXV65558:GYC65559 HHR65558:HHY65559 HRN65558:HRU65559 IBJ65558:IBQ65559 ILF65558:ILM65559 IVB65558:IVI65559 JEX65558:JFE65559 JOT65558:JPA65559 JYP65558:JYW65559 KIL65558:KIS65559 KSH65558:KSO65559 LCD65558:LCK65559 LLZ65558:LMG65559 LVV65558:LWC65559 MFR65558:MFY65559 MPN65558:MPU65559 MZJ65558:MZQ65559 NJF65558:NJM65559 NTB65558:NTI65559 OCX65558:ODE65559 OMT65558:ONA65559 OWP65558:OWW65559 PGL65558:PGS65559 PQH65558:PQO65559 QAD65558:QAK65559 QJZ65558:QKG65559 QTV65558:QUC65559 RDR65558:RDY65559 RNN65558:RNU65559 RXJ65558:RXQ65559 SHF65558:SHM65559 SRB65558:SRI65559 TAX65558:TBE65559 TKT65558:TLA65559 TUP65558:TUW65559 UEL65558:UES65559 UOH65558:UOO65559 UYD65558:UYK65559 VHZ65558:VIG65559 VRV65558:VSC65559 WBR65558:WBY65559 WLN65558:WLU65559 WVJ65558:WVQ65559 B131094:I131095 IX131094:JE131095 ST131094:TA131095 ACP131094:ACW131095 AML131094:AMS131095 AWH131094:AWO131095 BGD131094:BGK131095 BPZ131094:BQG131095 BZV131094:CAC131095 CJR131094:CJY131095 CTN131094:CTU131095 DDJ131094:DDQ131095 DNF131094:DNM131095 DXB131094:DXI131095 EGX131094:EHE131095 EQT131094:ERA131095 FAP131094:FAW131095 FKL131094:FKS131095 FUH131094:FUO131095 GED131094:GEK131095 GNZ131094:GOG131095 GXV131094:GYC131095 HHR131094:HHY131095 HRN131094:HRU131095 IBJ131094:IBQ131095 ILF131094:ILM131095 IVB131094:IVI131095 JEX131094:JFE131095 JOT131094:JPA131095 JYP131094:JYW131095 KIL131094:KIS131095 KSH131094:KSO131095 LCD131094:LCK131095 LLZ131094:LMG131095 LVV131094:LWC131095 MFR131094:MFY131095 MPN131094:MPU131095 MZJ131094:MZQ131095 NJF131094:NJM131095 NTB131094:NTI131095 OCX131094:ODE131095 OMT131094:ONA131095 OWP131094:OWW131095 PGL131094:PGS131095 PQH131094:PQO131095 QAD131094:QAK131095 QJZ131094:QKG131095 QTV131094:QUC131095 RDR131094:RDY131095 RNN131094:RNU131095 RXJ131094:RXQ131095 SHF131094:SHM131095 SRB131094:SRI131095 TAX131094:TBE131095 TKT131094:TLA131095 TUP131094:TUW131095 UEL131094:UES131095 UOH131094:UOO131095 UYD131094:UYK131095 VHZ131094:VIG131095 VRV131094:VSC131095 WBR131094:WBY131095 WLN131094:WLU131095 WVJ131094:WVQ131095 B196630:I196631 IX196630:JE196631 ST196630:TA196631 ACP196630:ACW196631 AML196630:AMS196631 AWH196630:AWO196631 BGD196630:BGK196631 BPZ196630:BQG196631 BZV196630:CAC196631 CJR196630:CJY196631 CTN196630:CTU196631 DDJ196630:DDQ196631 DNF196630:DNM196631 DXB196630:DXI196631 EGX196630:EHE196631 EQT196630:ERA196631 FAP196630:FAW196631 FKL196630:FKS196631 FUH196630:FUO196631 GED196630:GEK196631 GNZ196630:GOG196631 GXV196630:GYC196631 HHR196630:HHY196631 HRN196630:HRU196631 IBJ196630:IBQ196631 ILF196630:ILM196631 IVB196630:IVI196631 JEX196630:JFE196631 JOT196630:JPA196631 JYP196630:JYW196631 KIL196630:KIS196631 KSH196630:KSO196631 LCD196630:LCK196631 LLZ196630:LMG196631 LVV196630:LWC196631 MFR196630:MFY196631 MPN196630:MPU196631 MZJ196630:MZQ196631 NJF196630:NJM196631 NTB196630:NTI196631 OCX196630:ODE196631 OMT196630:ONA196631 OWP196630:OWW196631 PGL196630:PGS196631 PQH196630:PQO196631 QAD196630:QAK196631 QJZ196630:QKG196631 QTV196630:QUC196631 RDR196630:RDY196631 RNN196630:RNU196631 RXJ196630:RXQ196631 SHF196630:SHM196631 SRB196630:SRI196631 TAX196630:TBE196631 TKT196630:TLA196631 TUP196630:TUW196631 UEL196630:UES196631 UOH196630:UOO196631 UYD196630:UYK196631 VHZ196630:VIG196631 VRV196630:VSC196631 WBR196630:WBY196631 WLN196630:WLU196631 WVJ196630:WVQ196631 B262166:I262167 IX262166:JE262167 ST262166:TA262167 ACP262166:ACW262167 AML262166:AMS262167 AWH262166:AWO262167 BGD262166:BGK262167 BPZ262166:BQG262167 BZV262166:CAC262167 CJR262166:CJY262167 CTN262166:CTU262167 DDJ262166:DDQ262167 DNF262166:DNM262167 DXB262166:DXI262167 EGX262166:EHE262167 EQT262166:ERA262167 FAP262166:FAW262167 FKL262166:FKS262167 FUH262166:FUO262167 GED262166:GEK262167 GNZ262166:GOG262167 GXV262166:GYC262167 HHR262166:HHY262167 HRN262166:HRU262167 IBJ262166:IBQ262167 ILF262166:ILM262167 IVB262166:IVI262167 JEX262166:JFE262167 JOT262166:JPA262167 JYP262166:JYW262167 KIL262166:KIS262167 KSH262166:KSO262167 LCD262166:LCK262167 LLZ262166:LMG262167 LVV262166:LWC262167 MFR262166:MFY262167 MPN262166:MPU262167 MZJ262166:MZQ262167 NJF262166:NJM262167 NTB262166:NTI262167 OCX262166:ODE262167 OMT262166:ONA262167 OWP262166:OWW262167 PGL262166:PGS262167 PQH262166:PQO262167 QAD262166:QAK262167 QJZ262166:QKG262167 QTV262166:QUC262167 RDR262166:RDY262167 RNN262166:RNU262167 RXJ262166:RXQ262167 SHF262166:SHM262167 SRB262166:SRI262167 TAX262166:TBE262167 TKT262166:TLA262167 TUP262166:TUW262167 UEL262166:UES262167 UOH262166:UOO262167 UYD262166:UYK262167 VHZ262166:VIG262167 VRV262166:VSC262167 WBR262166:WBY262167 WLN262166:WLU262167 WVJ262166:WVQ262167 B327702:I327703 IX327702:JE327703 ST327702:TA327703 ACP327702:ACW327703 AML327702:AMS327703 AWH327702:AWO327703 BGD327702:BGK327703 BPZ327702:BQG327703 BZV327702:CAC327703 CJR327702:CJY327703 CTN327702:CTU327703 DDJ327702:DDQ327703 DNF327702:DNM327703 DXB327702:DXI327703 EGX327702:EHE327703 EQT327702:ERA327703 FAP327702:FAW327703 FKL327702:FKS327703 FUH327702:FUO327703 GED327702:GEK327703 GNZ327702:GOG327703 GXV327702:GYC327703 HHR327702:HHY327703 HRN327702:HRU327703 IBJ327702:IBQ327703 ILF327702:ILM327703 IVB327702:IVI327703 JEX327702:JFE327703 JOT327702:JPA327703 JYP327702:JYW327703 KIL327702:KIS327703 KSH327702:KSO327703 LCD327702:LCK327703 LLZ327702:LMG327703 LVV327702:LWC327703 MFR327702:MFY327703 MPN327702:MPU327703 MZJ327702:MZQ327703 NJF327702:NJM327703 NTB327702:NTI327703 OCX327702:ODE327703 OMT327702:ONA327703 OWP327702:OWW327703 PGL327702:PGS327703 PQH327702:PQO327703 QAD327702:QAK327703 QJZ327702:QKG327703 QTV327702:QUC327703 RDR327702:RDY327703 RNN327702:RNU327703 RXJ327702:RXQ327703 SHF327702:SHM327703 SRB327702:SRI327703 TAX327702:TBE327703 TKT327702:TLA327703 TUP327702:TUW327703 UEL327702:UES327703 UOH327702:UOO327703 UYD327702:UYK327703 VHZ327702:VIG327703 VRV327702:VSC327703 WBR327702:WBY327703 WLN327702:WLU327703 WVJ327702:WVQ327703 B393238:I393239 IX393238:JE393239 ST393238:TA393239 ACP393238:ACW393239 AML393238:AMS393239 AWH393238:AWO393239 BGD393238:BGK393239 BPZ393238:BQG393239 BZV393238:CAC393239 CJR393238:CJY393239 CTN393238:CTU393239 DDJ393238:DDQ393239 DNF393238:DNM393239 DXB393238:DXI393239 EGX393238:EHE393239 EQT393238:ERA393239 FAP393238:FAW393239 FKL393238:FKS393239 FUH393238:FUO393239 GED393238:GEK393239 GNZ393238:GOG393239 GXV393238:GYC393239 HHR393238:HHY393239 HRN393238:HRU393239 IBJ393238:IBQ393239 ILF393238:ILM393239 IVB393238:IVI393239 JEX393238:JFE393239 JOT393238:JPA393239 JYP393238:JYW393239 KIL393238:KIS393239 KSH393238:KSO393239 LCD393238:LCK393239 LLZ393238:LMG393239 LVV393238:LWC393239 MFR393238:MFY393239 MPN393238:MPU393239 MZJ393238:MZQ393239 NJF393238:NJM393239 NTB393238:NTI393239 OCX393238:ODE393239 OMT393238:ONA393239 OWP393238:OWW393239 PGL393238:PGS393239 PQH393238:PQO393239 QAD393238:QAK393239 QJZ393238:QKG393239 QTV393238:QUC393239 RDR393238:RDY393239 RNN393238:RNU393239 RXJ393238:RXQ393239 SHF393238:SHM393239 SRB393238:SRI393239 TAX393238:TBE393239 TKT393238:TLA393239 TUP393238:TUW393239 UEL393238:UES393239 UOH393238:UOO393239 UYD393238:UYK393239 VHZ393238:VIG393239 VRV393238:VSC393239 WBR393238:WBY393239 WLN393238:WLU393239 WVJ393238:WVQ393239 B458774:I458775 IX458774:JE458775 ST458774:TA458775 ACP458774:ACW458775 AML458774:AMS458775 AWH458774:AWO458775 BGD458774:BGK458775 BPZ458774:BQG458775 BZV458774:CAC458775 CJR458774:CJY458775 CTN458774:CTU458775 DDJ458774:DDQ458775 DNF458774:DNM458775 DXB458774:DXI458775 EGX458774:EHE458775 EQT458774:ERA458775 FAP458774:FAW458775 FKL458774:FKS458775 FUH458774:FUO458775 GED458774:GEK458775 GNZ458774:GOG458775 GXV458774:GYC458775 HHR458774:HHY458775 HRN458774:HRU458775 IBJ458774:IBQ458775 ILF458774:ILM458775 IVB458774:IVI458775 JEX458774:JFE458775 JOT458774:JPA458775 JYP458774:JYW458775 KIL458774:KIS458775 KSH458774:KSO458775 LCD458774:LCK458775 LLZ458774:LMG458775 LVV458774:LWC458775 MFR458774:MFY458775 MPN458774:MPU458775 MZJ458774:MZQ458775 NJF458774:NJM458775 NTB458774:NTI458775 OCX458774:ODE458775 OMT458774:ONA458775 OWP458774:OWW458775 PGL458774:PGS458775 PQH458774:PQO458775 QAD458774:QAK458775 QJZ458774:QKG458775 QTV458774:QUC458775 RDR458774:RDY458775 RNN458774:RNU458775 RXJ458774:RXQ458775 SHF458774:SHM458775 SRB458774:SRI458775 TAX458774:TBE458775 TKT458774:TLA458775 TUP458774:TUW458775 UEL458774:UES458775 UOH458774:UOO458775 UYD458774:UYK458775 VHZ458774:VIG458775 VRV458774:VSC458775 WBR458774:WBY458775 WLN458774:WLU458775 WVJ458774:WVQ458775 B524310:I524311 IX524310:JE524311 ST524310:TA524311 ACP524310:ACW524311 AML524310:AMS524311 AWH524310:AWO524311 BGD524310:BGK524311 BPZ524310:BQG524311 BZV524310:CAC524311 CJR524310:CJY524311 CTN524310:CTU524311 DDJ524310:DDQ524311 DNF524310:DNM524311 DXB524310:DXI524311 EGX524310:EHE524311 EQT524310:ERA524311 FAP524310:FAW524311 FKL524310:FKS524311 FUH524310:FUO524311 GED524310:GEK524311 GNZ524310:GOG524311 GXV524310:GYC524311 HHR524310:HHY524311 HRN524310:HRU524311 IBJ524310:IBQ524311 ILF524310:ILM524311 IVB524310:IVI524311 JEX524310:JFE524311 JOT524310:JPA524311 JYP524310:JYW524311 KIL524310:KIS524311 KSH524310:KSO524311 LCD524310:LCK524311 LLZ524310:LMG524311 LVV524310:LWC524311 MFR524310:MFY524311 MPN524310:MPU524311 MZJ524310:MZQ524311 NJF524310:NJM524311 NTB524310:NTI524311 OCX524310:ODE524311 OMT524310:ONA524311 OWP524310:OWW524311 PGL524310:PGS524311 PQH524310:PQO524311 QAD524310:QAK524311 QJZ524310:QKG524311 QTV524310:QUC524311 RDR524310:RDY524311 RNN524310:RNU524311 RXJ524310:RXQ524311 SHF524310:SHM524311 SRB524310:SRI524311 TAX524310:TBE524311 TKT524310:TLA524311 TUP524310:TUW524311 UEL524310:UES524311 UOH524310:UOO524311 UYD524310:UYK524311 VHZ524310:VIG524311 VRV524310:VSC524311 WBR524310:WBY524311 WLN524310:WLU524311 WVJ524310:WVQ524311 B589846:I589847 IX589846:JE589847 ST589846:TA589847 ACP589846:ACW589847 AML589846:AMS589847 AWH589846:AWO589847 BGD589846:BGK589847 BPZ589846:BQG589847 BZV589846:CAC589847 CJR589846:CJY589847 CTN589846:CTU589847 DDJ589846:DDQ589847 DNF589846:DNM589847 DXB589846:DXI589847 EGX589846:EHE589847 EQT589846:ERA589847 FAP589846:FAW589847 FKL589846:FKS589847 FUH589846:FUO589847 GED589846:GEK589847 GNZ589846:GOG589847 GXV589846:GYC589847 HHR589846:HHY589847 HRN589846:HRU589847 IBJ589846:IBQ589847 ILF589846:ILM589847 IVB589846:IVI589847 JEX589846:JFE589847 JOT589846:JPA589847 JYP589846:JYW589847 KIL589846:KIS589847 KSH589846:KSO589847 LCD589846:LCK589847 LLZ589846:LMG589847 LVV589846:LWC589847 MFR589846:MFY589847 MPN589846:MPU589847 MZJ589846:MZQ589847 NJF589846:NJM589847 NTB589846:NTI589847 OCX589846:ODE589847 OMT589846:ONA589847 OWP589846:OWW589847 PGL589846:PGS589847 PQH589846:PQO589847 QAD589846:QAK589847 QJZ589846:QKG589847 QTV589846:QUC589847 RDR589846:RDY589847 RNN589846:RNU589847 RXJ589846:RXQ589847 SHF589846:SHM589847 SRB589846:SRI589847 TAX589846:TBE589847 TKT589846:TLA589847 TUP589846:TUW589847 UEL589846:UES589847 UOH589846:UOO589847 UYD589846:UYK589847 VHZ589846:VIG589847 VRV589846:VSC589847 WBR589846:WBY589847 WLN589846:WLU589847 WVJ589846:WVQ589847 B655382:I655383 IX655382:JE655383 ST655382:TA655383 ACP655382:ACW655383 AML655382:AMS655383 AWH655382:AWO655383 BGD655382:BGK655383 BPZ655382:BQG655383 BZV655382:CAC655383 CJR655382:CJY655383 CTN655382:CTU655383 DDJ655382:DDQ655383 DNF655382:DNM655383 DXB655382:DXI655383 EGX655382:EHE655383 EQT655382:ERA655383 FAP655382:FAW655383 FKL655382:FKS655383 FUH655382:FUO655383 GED655382:GEK655383 GNZ655382:GOG655383 GXV655382:GYC655383 HHR655382:HHY655383 HRN655382:HRU655383 IBJ655382:IBQ655383 ILF655382:ILM655383 IVB655382:IVI655383 JEX655382:JFE655383 JOT655382:JPA655383 JYP655382:JYW655383 KIL655382:KIS655383 KSH655382:KSO655383 LCD655382:LCK655383 LLZ655382:LMG655383 LVV655382:LWC655383 MFR655382:MFY655383 MPN655382:MPU655383 MZJ655382:MZQ655383 NJF655382:NJM655383 NTB655382:NTI655383 OCX655382:ODE655383 OMT655382:ONA655383 OWP655382:OWW655383 PGL655382:PGS655383 PQH655382:PQO655383 QAD655382:QAK655383 QJZ655382:QKG655383 QTV655382:QUC655383 RDR655382:RDY655383 RNN655382:RNU655383 RXJ655382:RXQ655383 SHF655382:SHM655383 SRB655382:SRI655383 TAX655382:TBE655383 TKT655382:TLA655383 TUP655382:TUW655383 UEL655382:UES655383 UOH655382:UOO655383 UYD655382:UYK655383 VHZ655382:VIG655383 VRV655382:VSC655383 WBR655382:WBY655383 WLN655382:WLU655383 WVJ655382:WVQ655383 B720918:I720919 IX720918:JE720919 ST720918:TA720919 ACP720918:ACW720919 AML720918:AMS720919 AWH720918:AWO720919 BGD720918:BGK720919 BPZ720918:BQG720919 BZV720918:CAC720919 CJR720918:CJY720919 CTN720918:CTU720919 DDJ720918:DDQ720919 DNF720918:DNM720919 DXB720918:DXI720919 EGX720918:EHE720919 EQT720918:ERA720919 FAP720918:FAW720919 FKL720918:FKS720919 FUH720918:FUO720919 GED720918:GEK720919 GNZ720918:GOG720919 GXV720918:GYC720919 HHR720918:HHY720919 HRN720918:HRU720919 IBJ720918:IBQ720919 ILF720918:ILM720919 IVB720918:IVI720919 JEX720918:JFE720919 JOT720918:JPA720919 JYP720918:JYW720919 KIL720918:KIS720919 KSH720918:KSO720919 LCD720918:LCK720919 LLZ720918:LMG720919 LVV720918:LWC720919 MFR720918:MFY720919 MPN720918:MPU720919 MZJ720918:MZQ720919 NJF720918:NJM720919 NTB720918:NTI720919 OCX720918:ODE720919 OMT720918:ONA720919 OWP720918:OWW720919 PGL720918:PGS720919 PQH720918:PQO720919 QAD720918:QAK720919 QJZ720918:QKG720919 QTV720918:QUC720919 RDR720918:RDY720919 RNN720918:RNU720919 RXJ720918:RXQ720919 SHF720918:SHM720919 SRB720918:SRI720919 TAX720918:TBE720919 TKT720918:TLA720919 TUP720918:TUW720919 UEL720918:UES720919 UOH720918:UOO720919 UYD720918:UYK720919 VHZ720918:VIG720919 VRV720918:VSC720919 WBR720918:WBY720919 WLN720918:WLU720919 WVJ720918:WVQ720919 B786454:I786455 IX786454:JE786455 ST786454:TA786455 ACP786454:ACW786455 AML786454:AMS786455 AWH786454:AWO786455 BGD786454:BGK786455 BPZ786454:BQG786455 BZV786454:CAC786455 CJR786454:CJY786455 CTN786454:CTU786455 DDJ786454:DDQ786455 DNF786454:DNM786455 DXB786454:DXI786455 EGX786454:EHE786455 EQT786454:ERA786455 FAP786454:FAW786455 FKL786454:FKS786455 FUH786454:FUO786455 GED786454:GEK786455 GNZ786454:GOG786455 GXV786454:GYC786455 HHR786454:HHY786455 HRN786454:HRU786455 IBJ786454:IBQ786455 ILF786454:ILM786455 IVB786454:IVI786455 JEX786454:JFE786455 JOT786454:JPA786455 JYP786454:JYW786455 KIL786454:KIS786455 KSH786454:KSO786455 LCD786454:LCK786455 LLZ786454:LMG786455 LVV786454:LWC786455 MFR786454:MFY786455 MPN786454:MPU786455 MZJ786454:MZQ786455 NJF786454:NJM786455 NTB786454:NTI786455 OCX786454:ODE786455 OMT786454:ONA786455 OWP786454:OWW786455 PGL786454:PGS786455 PQH786454:PQO786455 QAD786454:QAK786455 QJZ786454:QKG786455 QTV786454:QUC786455 RDR786454:RDY786455 RNN786454:RNU786455 RXJ786454:RXQ786455 SHF786454:SHM786455 SRB786454:SRI786455 TAX786454:TBE786455 TKT786454:TLA786455 TUP786454:TUW786455 UEL786454:UES786455 UOH786454:UOO786455 UYD786454:UYK786455 VHZ786454:VIG786455 VRV786454:VSC786455 WBR786454:WBY786455 WLN786454:WLU786455 WVJ786454:WVQ786455 B851990:I851991 IX851990:JE851991 ST851990:TA851991 ACP851990:ACW851991 AML851990:AMS851991 AWH851990:AWO851991 BGD851990:BGK851991 BPZ851990:BQG851991 BZV851990:CAC851991 CJR851990:CJY851991 CTN851990:CTU851991 DDJ851990:DDQ851991 DNF851990:DNM851991 DXB851990:DXI851991 EGX851990:EHE851991 EQT851990:ERA851991 FAP851990:FAW851991 FKL851990:FKS851991 FUH851990:FUO851991 GED851990:GEK851991 GNZ851990:GOG851991 GXV851990:GYC851991 HHR851990:HHY851991 HRN851990:HRU851991 IBJ851990:IBQ851991 ILF851990:ILM851991 IVB851990:IVI851991 JEX851990:JFE851991 JOT851990:JPA851991 JYP851990:JYW851991 KIL851990:KIS851991 KSH851990:KSO851991 LCD851990:LCK851991 LLZ851990:LMG851991 LVV851990:LWC851991 MFR851990:MFY851991 MPN851990:MPU851991 MZJ851990:MZQ851991 NJF851990:NJM851991 NTB851990:NTI851991 OCX851990:ODE851991 OMT851990:ONA851991 OWP851990:OWW851991 PGL851990:PGS851991 PQH851990:PQO851991 QAD851990:QAK851991 QJZ851990:QKG851991 QTV851990:QUC851991 RDR851990:RDY851991 RNN851990:RNU851991 RXJ851990:RXQ851991 SHF851990:SHM851991 SRB851990:SRI851991 TAX851990:TBE851991 TKT851990:TLA851991 TUP851990:TUW851991 UEL851990:UES851991 UOH851990:UOO851991 UYD851990:UYK851991 VHZ851990:VIG851991 VRV851990:VSC851991 WBR851990:WBY851991 WLN851990:WLU851991 WVJ851990:WVQ851991 B917526:I917527 IX917526:JE917527 ST917526:TA917527 ACP917526:ACW917527 AML917526:AMS917527 AWH917526:AWO917527 BGD917526:BGK917527 BPZ917526:BQG917527 BZV917526:CAC917527 CJR917526:CJY917527 CTN917526:CTU917527 DDJ917526:DDQ917527 DNF917526:DNM917527 DXB917526:DXI917527 EGX917526:EHE917527 EQT917526:ERA917527 FAP917526:FAW917527 FKL917526:FKS917527 FUH917526:FUO917527 GED917526:GEK917527 GNZ917526:GOG917527 GXV917526:GYC917527 HHR917526:HHY917527 HRN917526:HRU917527 IBJ917526:IBQ917527 ILF917526:ILM917527 IVB917526:IVI917527 JEX917526:JFE917527 JOT917526:JPA917527 JYP917526:JYW917527 KIL917526:KIS917527 KSH917526:KSO917527 LCD917526:LCK917527 LLZ917526:LMG917527 LVV917526:LWC917527 MFR917526:MFY917527 MPN917526:MPU917527 MZJ917526:MZQ917527 NJF917526:NJM917527 NTB917526:NTI917527 OCX917526:ODE917527 OMT917526:ONA917527 OWP917526:OWW917527 PGL917526:PGS917527 PQH917526:PQO917527 QAD917526:QAK917527 QJZ917526:QKG917527 QTV917526:QUC917527 RDR917526:RDY917527 RNN917526:RNU917527 RXJ917526:RXQ917527 SHF917526:SHM917527 SRB917526:SRI917527 TAX917526:TBE917527 TKT917526:TLA917527 TUP917526:TUW917527 UEL917526:UES917527 UOH917526:UOO917527 UYD917526:UYK917527 VHZ917526:VIG917527 VRV917526:VSC917527 WBR917526:WBY917527 WLN917526:WLU917527 WVJ917526:WVQ917527 B983062:I983063 IX983062:JE983063 ST983062:TA983063 ACP983062:ACW983063 AML983062:AMS983063 AWH983062:AWO983063 BGD983062:BGK983063 BPZ983062:BQG983063 BZV983062:CAC983063 CJR983062:CJY983063 CTN983062:CTU983063 DDJ983062:DDQ983063 DNF983062:DNM983063 DXB983062:DXI983063 EGX983062:EHE983063 EQT983062:ERA983063 FAP983062:FAW983063 FKL983062:FKS983063 FUH983062:FUO983063 GED983062:GEK983063 GNZ983062:GOG983063 GXV983062:GYC983063 HHR983062:HHY983063 HRN983062:HRU983063 IBJ983062:IBQ983063 ILF983062:ILM983063 IVB983062:IVI983063 JEX983062:JFE983063 JOT983062:JPA983063 JYP983062:JYW983063 KIL983062:KIS983063 KSH983062:KSO983063 LCD983062:LCK983063 LLZ983062:LMG983063 LVV983062:LWC983063 MFR983062:MFY983063 MPN983062:MPU983063 MZJ983062:MZQ983063 NJF983062:NJM983063 NTB983062:NTI983063 OCX983062:ODE983063 OMT983062:ONA983063 OWP983062:OWW983063 PGL983062:PGS983063 PQH983062:PQO983063 QAD983062:QAK983063 QJZ983062:QKG983063 QTV983062:QUC983063 RDR983062:RDY983063 RNN983062:RNU983063 RXJ983062:RXQ983063 SHF983062:SHM983063 SRB983062:SRI983063 TAX983062:TBE983063 TKT983062:TLA983063 TUP983062:TUW983063 UEL983062:UES983063 UOH983062:UOO983063 UYD983062:UYK983063 VHZ983062:VIG983063 VRV983062:VSC983063 WBR983062:WBY983063 WLN983062:WLU983063 WVJ983062:WVQ983063 B15:I16 IX15:JE16 ST15:TA16 ACP15:ACW16 AML15:AMS16 AWH15:AWO16 BGD15:BGK16 BPZ15:BQG16 BZV15:CAC16 CJR15:CJY16 CTN15:CTU16 DDJ15:DDQ16 DNF15:DNM16 DXB15:DXI16 EGX15:EHE16 EQT15:ERA16 FAP15:FAW16 FKL15:FKS16 FUH15:FUO16 GED15:GEK16 GNZ15:GOG16 GXV15:GYC16 HHR15:HHY16 HRN15:HRU16 IBJ15:IBQ16 ILF15:ILM16 IVB15:IVI16 JEX15:JFE16 JOT15:JPA16 JYP15:JYW16 KIL15:KIS16 KSH15:KSO16 LCD15:LCK16 LLZ15:LMG16 LVV15:LWC16 MFR15:MFY16 MPN15:MPU16 MZJ15:MZQ16 NJF15:NJM16 NTB15:NTI16 OCX15:ODE16 OMT15:ONA16 OWP15:OWW16 PGL15:PGS16 PQH15:PQO16 QAD15:QAK16 QJZ15:QKG16 QTV15:QUC16 RDR15:RDY16 RNN15:RNU16 RXJ15:RXQ16 SHF15:SHM16 SRB15:SRI16 TAX15:TBE16 TKT15:TLA16 TUP15:TUW16 UEL15:UES16 UOH15:UOO16 UYD15:UYK16 VHZ15:VIG16 VRV15:VSC16 WBR15:WBY16 WLN15:WLU16 WVJ15:WVQ16 B65551:I65552 IX65551:JE65552 ST65551:TA65552 ACP65551:ACW65552 AML65551:AMS65552 AWH65551:AWO65552 BGD65551:BGK65552 BPZ65551:BQG65552 BZV65551:CAC65552 CJR65551:CJY65552 CTN65551:CTU65552 DDJ65551:DDQ65552 DNF65551:DNM65552 DXB65551:DXI65552 EGX65551:EHE65552 EQT65551:ERA65552 FAP65551:FAW65552 FKL65551:FKS65552 FUH65551:FUO65552 GED65551:GEK65552 GNZ65551:GOG65552 GXV65551:GYC65552 HHR65551:HHY65552 HRN65551:HRU65552 IBJ65551:IBQ65552 ILF65551:ILM65552 IVB65551:IVI65552 JEX65551:JFE65552 JOT65551:JPA65552 JYP65551:JYW65552 KIL65551:KIS65552 KSH65551:KSO65552 LCD65551:LCK65552 LLZ65551:LMG65552 LVV65551:LWC65552 MFR65551:MFY65552 MPN65551:MPU65552 MZJ65551:MZQ65552 NJF65551:NJM65552 NTB65551:NTI65552 OCX65551:ODE65552 OMT65551:ONA65552 OWP65551:OWW65552 PGL65551:PGS65552 PQH65551:PQO65552 QAD65551:QAK65552 QJZ65551:QKG65552 QTV65551:QUC65552 RDR65551:RDY65552 RNN65551:RNU65552 RXJ65551:RXQ65552 SHF65551:SHM65552 SRB65551:SRI65552 TAX65551:TBE65552 TKT65551:TLA65552 TUP65551:TUW65552 UEL65551:UES65552 UOH65551:UOO65552 UYD65551:UYK65552 VHZ65551:VIG65552 VRV65551:VSC65552 WBR65551:WBY65552 WLN65551:WLU65552 WVJ65551:WVQ65552 B131087:I131088 IX131087:JE131088 ST131087:TA131088 ACP131087:ACW131088 AML131087:AMS131088 AWH131087:AWO131088 BGD131087:BGK131088 BPZ131087:BQG131088 BZV131087:CAC131088 CJR131087:CJY131088 CTN131087:CTU131088 DDJ131087:DDQ131088 DNF131087:DNM131088 DXB131087:DXI131088 EGX131087:EHE131088 EQT131087:ERA131088 FAP131087:FAW131088 FKL131087:FKS131088 FUH131087:FUO131088 GED131087:GEK131088 GNZ131087:GOG131088 GXV131087:GYC131088 HHR131087:HHY131088 HRN131087:HRU131088 IBJ131087:IBQ131088 ILF131087:ILM131088 IVB131087:IVI131088 JEX131087:JFE131088 JOT131087:JPA131088 JYP131087:JYW131088 KIL131087:KIS131088 KSH131087:KSO131088 LCD131087:LCK131088 LLZ131087:LMG131088 LVV131087:LWC131088 MFR131087:MFY131088 MPN131087:MPU131088 MZJ131087:MZQ131088 NJF131087:NJM131088 NTB131087:NTI131088 OCX131087:ODE131088 OMT131087:ONA131088 OWP131087:OWW131088 PGL131087:PGS131088 PQH131087:PQO131088 QAD131087:QAK131088 QJZ131087:QKG131088 QTV131087:QUC131088 RDR131087:RDY131088 RNN131087:RNU131088 RXJ131087:RXQ131088 SHF131087:SHM131088 SRB131087:SRI131088 TAX131087:TBE131088 TKT131087:TLA131088 TUP131087:TUW131088 UEL131087:UES131088 UOH131087:UOO131088 UYD131087:UYK131088 VHZ131087:VIG131088 VRV131087:VSC131088 WBR131087:WBY131088 WLN131087:WLU131088 WVJ131087:WVQ131088 B196623:I196624 IX196623:JE196624 ST196623:TA196624 ACP196623:ACW196624 AML196623:AMS196624 AWH196623:AWO196624 BGD196623:BGK196624 BPZ196623:BQG196624 BZV196623:CAC196624 CJR196623:CJY196624 CTN196623:CTU196624 DDJ196623:DDQ196624 DNF196623:DNM196624 DXB196623:DXI196624 EGX196623:EHE196624 EQT196623:ERA196624 FAP196623:FAW196624 FKL196623:FKS196624 FUH196623:FUO196624 GED196623:GEK196624 GNZ196623:GOG196624 GXV196623:GYC196624 HHR196623:HHY196624 HRN196623:HRU196624 IBJ196623:IBQ196624 ILF196623:ILM196624 IVB196623:IVI196624 JEX196623:JFE196624 JOT196623:JPA196624 JYP196623:JYW196624 KIL196623:KIS196624 KSH196623:KSO196624 LCD196623:LCK196624 LLZ196623:LMG196624 LVV196623:LWC196624 MFR196623:MFY196624 MPN196623:MPU196624 MZJ196623:MZQ196624 NJF196623:NJM196624 NTB196623:NTI196624 OCX196623:ODE196624 OMT196623:ONA196624 OWP196623:OWW196624 PGL196623:PGS196624 PQH196623:PQO196624 QAD196623:QAK196624 QJZ196623:QKG196624 QTV196623:QUC196624 RDR196623:RDY196624 RNN196623:RNU196624 RXJ196623:RXQ196624 SHF196623:SHM196624 SRB196623:SRI196624 TAX196623:TBE196624 TKT196623:TLA196624 TUP196623:TUW196624 UEL196623:UES196624 UOH196623:UOO196624 UYD196623:UYK196624 VHZ196623:VIG196624 VRV196623:VSC196624 WBR196623:WBY196624 WLN196623:WLU196624 WVJ196623:WVQ196624 B262159:I262160 IX262159:JE262160 ST262159:TA262160 ACP262159:ACW262160 AML262159:AMS262160 AWH262159:AWO262160 BGD262159:BGK262160 BPZ262159:BQG262160 BZV262159:CAC262160 CJR262159:CJY262160 CTN262159:CTU262160 DDJ262159:DDQ262160 DNF262159:DNM262160 DXB262159:DXI262160 EGX262159:EHE262160 EQT262159:ERA262160 FAP262159:FAW262160 FKL262159:FKS262160 FUH262159:FUO262160 GED262159:GEK262160 GNZ262159:GOG262160 GXV262159:GYC262160 HHR262159:HHY262160 HRN262159:HRU262160 IBJ262159:IBQ262160 ILF262159:ILM262160 IVB262159:IVI262160 JEX262159:JFE262160 JOT262159:JPA262160 JYP262159:JYW262160 KIL262159:KIS262160 KSH262159:KSO262160 LCD262159:LCK262160 LLZ262159:LMG262160 LVV262159:LWC262160 MFR262159:MFY262160 MPN262159:MPU262160 MZJ262159:MZQ262160 NJF262159:NJM262160 NTB262159:NTI262160 OCX262159:ODE262160 OMT262159:ONA262160 OWP262159:OWW262160 PGL262159:PGS262160 PQH262159:PQO262160 QAD262159:QAK262160 QJZ262159:QKG262160 QTV262159:QUC262160 RDR262159:RDY262160 RNN262159:RNU262160 RXJ262159:RXQ262160 SHF262159:SHM262160 SRB262159:SRI262160 TAX262159:TBE262160 TKT262159:TLA262160 TUP262159:TUW262160 UEL262159:UES262160 UOH262159:UOO262160 UYD262159:UYK262160 VHZ262159:VIG262160 VRV262159:VSC262160 WBR262159:WBY262160 WLN262159:WLU262160 WVJ262159:WVQ262160 B327695:I327696 IX327695:JE327696 ST327695:TA327696 ACP327695:ACW327696 AML327695:AMS327696 AWH327695:AWO327696 BGD327695:BGK327696 BPZ327695:BQG327696 BZV327695:CAC327696 CJR327695:CJY327696 CTN327695:CTU327696 DDJ327695:DDQ327696 DNF327695:DNM327696 DXB327695:DXI327696 EGX327695:EHE327696 EQT327695:ERA327696 FAP327695:FAW327696 FKL327695:FKS327696 FUH327695:FUO327696 GED327695:GEK327696 GNZ327695:GOG327696 GXV327695:GYC327696 HHR327695:HHY327696 HRN327695:HRU327696 IBJ327695:IBQ327696 ILF327695:ILM327696 IVB327695:IVI327696 JEX327695:JFE327696 JOT327695:JPA327696 JYP327695:JYW327696 KIL327695:KIS327696 KSH327695:KSO327696 LCD327695:LCK327696 LLZ327695:LMG327696 LVV327695:LWC327696 MFR327695:MFY327696 MPN327695:MPU327696 MZJ327695:MZQ327696 NJF327695:NJM327696 NTB327695:NTI327696 OCX327695:ODE327696 OMT327695:ONA327696 OWP327695:OWW327696 PGL327695:PGS327696 PQH327695:PQO327696 QAD327695:QAK327696 QJZ327695:QKG327696 QTV327695:QUC327696 RDR327695:RDY327696 RNN327695:RNU327696 RXJ327695:RXQ327696 SHF327695:SHM327696 SRB327695:SRI327696 TAX327695:TBE327696 TKT327695:TLA327696 TUP327695:TUW327696 UEL327695:UES327696 UOH327695:UOO327696 UYD327695:UYK327696 VHZ327695:VIG327696 VRV327695:VSC327696 WBR327695:WBY327696 WLN327695:WLU327696 WVJ327695:WVQ327696 B393231:I393232 IX393231:JE393232 ST393231:TA393232 ACP393231:ACW393232 AML393231:AMS393232 AWH393231:AWO393232 BGD393231:BGK393232 BPZ393231:BQG393232 BZV393231:CAC393232 CJR393231:CJY393232 CTN393231:CTU393232 DDJ393231:DDQ393232 DNF393231:DNM393232 DXB393231:DXI393232 EGX393231:EHE393232 EQT393231:ERA393232 FAP393231:FAW393232 FKL393231:FKS393232 FUH393231:FUO393232 GED393231:GEK393232 GNZ393231:GOG393232 GXV393231:GYC393232 HHR393231:HHY393232 HRN393231:HRU393232 IBJ393231:IBQ393232 ILF393231:ILM393232 IVB393231:IVI393232 JEX393231:JFE393232 JOT393231:JPA393232 JYP393231:JYW393232 KIL393231:KIS393232 KSH393231:KSO393232 LCD393231:LCK393232 LLZ393231:LMG393232 LVV393231:LWC393232 MFR393231:MFY393232 MPN393231:MPU393232 MZJ393231:MZQ393232 NJF393231:NJM393232 NTB393231:NTI393232 OCX393231:ODE393232 OMT393231:ONA393232 OWP393231:OWW393232 PGL393231:PGS393232 PQH393231:PQO393232 QAD393231:QAK393232 QJZ393231:QKG393232 QTV393231:QUC393232 RDR393231:RDY393232 RNN393231:RNU393232 RXJ393231:RXQ393232 SHF393231:SHM393232 SRB393231:SRI393232 TAX393231:TBE393232 TKT393231:TLA393232 TUP393231:TUW393232 UEL393231:UES393232 UOH393231:UOO393232 UYD393231:UYK393232 VHZ393231:VIG393232 VRV393231:VSC393232 WBR393231:WBY393232 WLN393231:WLU393232 WVJ393231:WVQ393232 B458767:I458768 IX458767:JE458768 ST458767:TA458768 ACP458767:ACW458768 AML458767:AMS458768 AWH458767:AWO458768 BGD458767:BGK458768 BPZ458767:BQG458768 BZV458767:CAC458768 CJR458767:CJY458768 CTN458767:CTU458768 DDJ458767:DDQ458768 DNF458767:DNM458768 DXB458767:DXI458768 EGX458767:EHE458768 EQT458767:ERA458768 FAP458767:FAW458768 FKL458767:FKS458768 FUH458767:FUO458768 GED458767:GEK458768 GNZ458767:GOG458768 GXV458767:GYC458768 HHR458767:HHY458768 HRN458767:HRU458768 IBJ458767:IBQ458768 ILF458767:ILM458768 IVB458767:IVI458768 JEX458767:JFE458768 JOT458767:JPA458768 JYP458767:JYW458768 KIL458767:KIS458768 KSH458767:KSO458768 LCD458767:LCK458768 LLZ458767:LMG458768 LVV458767:LWC458768 MFR458767:MFY458768 MPN458767:MPU458768 MZJ458767:MZQ458768 NJF458767:NJM458768 NTB458767:NTI458768 OCX458767:ODE458768 OMT458767:ONA458768 OWP458767:OWW458768 PGL458767:PGS458768 PQH458767:PQO458768 QAD458767:QAK458768 QJZ458767:QKG458768 QTV458767:QUC458768 RDR458767:RDY458768 RNN458767:RNU458768 RXJ458767:RXQ458768 SHF458767:SHM458768 SRB458767:SRI458768 TAX458767:TBE458768 TKT458767:TLA458768 TUP458767:TUW458768 UEL458767:UES458768 UOH458767:UOO458768 UYD458767:UYK458768 VHZ458767:VIG458768 VRV458767:VSC458768 WBR458767:WBY458768 WLN458767:WLU458768 WVJ458767:WVQ458768 B524303:I524304 IX524303:JE524304 ST524303:TA524304 ACP524303:ACW524304 AML524303:AMS524304 AWH524303:AWO524304 BGD524303:BGK524304 BPZ524303:BQG524304 BZV524303:CAC524304 CJR524303:CJY524304 CTN524303:CTU524304 DDJ524303:DDQ524304 DNF524303:DNM524304 DXB524303:DXI524304 EGX524303:EHE524304 EQT524303:ERA524304 FAP524303:FAW524304 FKL524303:FKS524304 FUH524303:FUO524304 GED524303:GEK524304 GNZ524303:GOG524304 GXV524303:GYC524304 HHR524303:HHY524304 HRN524303:HRU524304 IBJ524303:IBQ524304 ILF524303:ILM524304 IVB524303:IVI524304 JEX524303:JFE524304 JOT524303:JPA524304 JYP524303:JYW524304 KIL524303:KIS524304 KSH524303:KSO524304 LCD524303:LCK524304 LLZ524303:LMG524304 LVV524303:LWC524304 MFR524303:MFY524304 MPN524303:MPU524304 MZJ524303:MZQ524304 NJF524303:NJM524304 NTB524303:NTI524304 OCX524303:ODE524304 OMT524303:ONA524304 OWP524303:OWW524304 PGL524303:PGS524304 PQH524303:PQO524304 QAD524303:QAK524304 QJZ524303:QKG524304 QTV524303:QUC524304 RDR524303:RDY524304 RNN524303:RNU524304 RXJ524303:RXQ524304 SHF524303:SHM524304 SRB524303:SRI524304 TAX524303:TBE524304 TKT524303:TLA524304 TUP524303:TUW524304 UEL524303:UES524304 UOH524303:UOO524304 UYD524303:UYK524304 VHZ524303:VIG524304 VRV524303:VSC524304 WBR524303:WBY524304 WLN524303:WLU524304 WVJ524303:WVQ524304 B589839:I589840 IX589839:JE589840 ST589839:TA589840 ACP589839:ACW589840 AML589839:AMS589840 AWH589839:AWO589840 BGD589839:BGK589840 BPZ589839:BQG589840 BZV589839:CAC589840 CJR589839:CJY589840 CTN589839:CTU589840 DDJ589839:DDQ589840 DNF589839:DNM589840 DXB589839:DXI589840 EGX589839:EHE589840 EQT589839:ERA589840 FAP589839:FAW589840 FKL589839:FKS589840 FUH589839:FUO589840 GED589839:GEK589840 GNZ589839:GOG589840 GXV589839:GYC589840 HHR589839:HHY589840 HRN589839:HRU589840 IBJ589839:IBQ589840 ILF589839:ILM589840 IVB589839:IVI589840 JEX589839:JFE589840 JOT589839:JPA589840 JYP589839:JYW589840 KIL589839:KIS589840 KSH589839:KSO589840 LCD589839:LCK589840 LLZ589839:LMG589840 LVV589839:LWC589840 MFR589839:MFY589840 MPN589839:MPU589840 MZJ589839:MZQ589840 NJF589839:NJM589840 NTB589839:NTI589840 OCX589839:ODE589840 OMT589839:ONA589840 OWP589839:OWW589840 PGL589839:PGS589840 PQH589839:PQO589840 QAD589839:QAK589840 QJZ589839:QKG589840 QTV589839:QUC589840 RDR589839:RDY589840 RNN589839:RNU589840 RXJ589839:RXQ589840 SHF589839:SHM589840 SRB589839:SRI589840 TAX589839:TBE589840 TKT589839:TLA589840 TUP589839:TUW589840 UEL589839:UES589840 UOH589839:UOO589840 UYD589839:UYK589840 VHZ589839:VIG589840 VRV589839:VSC589840 WBR589839:WBY589840 WLN589839:WLU589840 WVJ589839:WVQ589840 B655375:I655376 IX655375:JE655376 ST655375:TA655376 ACP655375:ACW655376 AML655375:AMS655376 AWH655375:AWO655376 BGD655375:BGK655376 BPZ655375:BQG655376 BZV655375:CAC655376 CJR655375:CJY655376 CTN655375:CTU655376 DDJ655375:DDQ655376 DNF655375:DNM655376 DXB655375:DXI655376 EGX655375:EHE655376 EQT655375:ERA655376 FAP655375:FAW655376 FKL655375:FKS655376 FUH655375:FUO655376 GED655375:GEK655376 GNZ655375:GOG655376 GXV655375:GYC655376 HHR655375:HHY655376 HRN655375:HRU655376 IBJ655375:IBQ655376 ILF655375:ILM655376 IVB655375:IVI655376 JEX655375:JFE655376 JOT655375:JPA655376 JYP655375:JYW655376 KIL655375:KIS655376 KSH655375:KSO655376 LCD655375:LCK655376 LLZ655375:LMG655376 LVV655375:LWC655376 MFR655375:MFY655376 MPN655375:MPU655376 MZJ655375:MZQ655376 NJF655375:NJM655376 NTB655375:NTI655376 OCX655375:ODE655376 OMT655375:ONA655376 OWP655375:OWW655376 PGL655375:PGS655376 PQH655375:PQO655376 QAD655375:QAK655376 QJZ655375:QKG655376 QTV655375:QUC655376 RDR655375:RDY655376 RNN655375:RNU655376 RXJ655375:RXQ655376 SHF655375:SHM655376 SRB655375:SRI655376 TAX655375:TBE655376 TKT655375:TLA655376 TUP655375:TUW655376 UEL655375:UES655376 UOH655375:UOO655376 UYD655375:UYK655376 VHZ655375:VIG655376 VRV655375:VSC655376 WBR655375:WBY655376 WLN655375:WLU655376 WVJ655375:WVQ655376 B720911:I720912 IX720911:JE720912 ST720911:TA720912 ACP720911:ACW720912 AML720911:AMS720912 AWH720911:AWO720912 BGD720911:BGK720912 BPZ720911:BQG720912 BZV720911:CAC720912 CJR720911:CJY720912 CTN720911:CTU720912 DDJ720911:DDQ720912 DNF720911:DNM720912 DXB720911:DXI720912 EGX720911:EHE720912 EQT720911:ERA720912 FAP720911:FAW720912 FKL720911:FKS720912 FUH720911:FUO720912 GED720911:GEK720912 GNZ720911:GOG720912 GXV720911:GYC720912 HHR720911:HHY720912 HRN720911:HRU720912 IBJ720911:IBQ720912 ILF720911:ILM720912 IVB720911:IVI720912 JEX720911:JFE720912 JOT720911:JPA720912 JYP720911:JYW720912 KIL720911:KIS720912 KSH720911:KSO720912 LCD720911:LCK720912 LLZ720911:LMG720912 LVV720911:LWC720912 MFR720911:MFY720912 MPN720911:MPU720912 MZJ720911:MZQ720912 NJF720911:NJM720912 NTB720911:NTI720912 OCX720911:ODE720912 OMT720911:ONA720912 OWP720911:OWW720912 PGL720911:PGS720912 PQH720911:PQO720912 QAD720911:QAK720912 QJZ720911:QKG720912 QTV720911:QUC720912 RDR720911:RDY720912 RNN720911:RNU720912 RXJ720911:RXQ720912 SHF720911:SHM720912 SRB720911:SRI720912 TAX720911:TBE720912 TKT720911:TLA720912 TUP720911:TUW720912 UEL720911:UES720912 UOH720911:UOO720912 UYD720911:UYK720912 VHZ720911:VIG720912 VRV720911:VSC720912 WBR720911:WBY720912 WLN720911:WLU720912 WVJ720911:WVQ720912 B786447:I786448 IX786447:JE786448 ST786447:TA786448 ACP786447:ACW786448 AML786447:AMS786448 AWH786447:AWO786448 BGD786447:BGK786448 BPZ786447:BQG786448 BZV786447:CAC786448 CJR786447:CJY786448 CTN786447:CTU786448 DDJ786447:DDQ786448 DNF786447:DNM786448 DXB786447:DXI786448 EGX786447:EHE786448 EQT786447:ERA786448 FAP786447:FAW786448 FKL786447:FKS786448 FUH786447:FUO786448 GED786447:GEK786448 GNZ786447:GOG786448 GXV786447:GYC786448 HHR786447:HHY786448 HRN786447:HRU786448 IBJ786447:IBQ786448 ILF786447:ILM786448 IVB786447:IVI786448 JEX786447:JFE786448 JOT786447:JPA786448 JYP786447:JYW786448 KIL786447:KIS786448 KSH786447:KSO786448 LCD786447:LCK786448 LLZ786447:LMG786448 LVV786447:LWC786448 MFR786447:MFY786448 MPN786447:MPU786448 MZJ786447:MZQ786448 NJF786447:NJM786448 NTB786447:NTI786448 OCX786447:ODE786448 OMT786447:ONA786448 OWP786447:OWW786448 PGL786447:PGS786448 PQH786447:PQO786448 QAD786447:QAK786448 QJZ786447:QKG786448 QTV786447:QUC786448 RDR786447:RDY786448 RNN786447:RNU786448 RXJ786447:RXQ786448 SHF786447:SHM786448 SRB786447:SRI786448 TAX786447:TBE786448 TKT786447:TLA786448 TUP786447:TUW786448 UEL786447:UES786448 UOH786447:UOO786448 UYD786447:UYK786448 VHZ786447:VIG786448 VRV786447:VSC786448 WBR786447:WBY786448 WLN786447:WLU786448 WVJ786447:WVQ786448 B851983:I851984 IX851983:JE851984 ST851983:TA851984 ACP851983:ACW851984 AML851983:AMS851984 AWH851983:AWO851984 BGD851983:BGK851984 BPZ851983:BQG851984 BZV851983:CAC851984 CJR851983:CJY851984 CTN851983:CTU851984 DDJ851983:DDQ851984 DNF851983:DNM851984 DXB851983:DXI851984 EGX851983:EHE851984 EQT851983:ERA851984 FAP851983:FAW851984 FKL851983:FKS851984 FUH851983:FUO851984 GED851983:GEK851984 GNZ851983:GOG851984 GXV851983:GYC851984 HHR851983:HHY851984 HRN851983:HRU851984 IBJ851983:IBQ851984 ILF851983:ILM851984 IVB851983:IVI851984 JEX851983:JFE851984 JOT851983:JPA851984 JYP851983:JYW851984 KIL851983:KIS851984 KSH851983:KSO851984 LCD851983:LCK851984 LLZ851983:LMG851984 LVV851983:LWC851984 MFR851983:MFY851984 MPN851983:MPU851984 MZJ851983:MZQ851984 NJF851983:NJM851984 NTB851983:NTI851984 OCX851983:ODE851984 OMT851983:ONA851984 OWP851983:OWW851984 PGL851983:PGS851984 PQH851983:PQO851984 QAD851983:QAK851984 QJZ851983:QKG851984 QTV851983:QUC851984 RDR851983:RDY851984 RNN851983:RNU851984 RXJ851983:RXQ851984 SHF851983:SHM851984 SRB851983:SRI851984 TAX851983:TBE851984 TKT851983:TLA851984 TUP851983:TUW851984 UEL851983:UES851984 UOH851983:UOO851984 UYD851983:UYK851984 VHZ851983:VIG851984 VRV851983:VSC851984 WBR851983:WBY851984 WLN851983:WLU851984 WVJ851983:WVQ851984 B917519:I917520 IX917519:JE917520 ST917519:TA917520 ACP917519:ACW917520 AML917519:AMS917520 AWH917519:AWO917520 BGD917519:BGK917520 BPZ917519:BQG917520 BZV917519:CAC917520 CJR917519:CJY917520 CTN917519:CTU917520 DDJ917519:DDQ917520 DNF917519:DNM917520 DXB917519:DXI917520 EGX917519:EHE917520 EQT917519:ERA917520 FAP917519:FAW917520 FKL917519:FKS917520 FUH917519:FUO917520 GED917519:GEK917520 GNZ917519:GOG917520 GXV917519:GYC917520 HHR917519:HHY917520 HRN917519:HRU917520 IBJ917519:IBQ917520 ILF917519:ILM917520 IVB917519:IVI917520 JEX917519:JFE917520 JOT917519:JPA917520 JYP917519:JYW917520 KIL917519:KIS917520 KSH917519:KSO917520 LCD917519:LCK917520 LLZ917519:LMG917520 LVV917519:LWC917520 MFR917519:MFY917520 MPN917519:MPU917520 MZJ917519:MZQ917520 NJF917519:NJM917520 NTB917519:NTI917520 OCX917519:ODE917520 OMT917519:ONA917520 OWP917519:OWW917520 PGL917519:PGS917520 PQH917519:PQO917520 QAD917519:QAK917520 QJZ917519:QKG917520 QTV917519:QUC917520 RDR917519:RDY917520 RNN917519:RNU917520 RXJ917519:RXQ917520 SHF917519:SHM917520 SRB917519:SRI917520 TAX917519:TBE917520 TKT917519:TLA917520 TUP917519:TUW917520 UEL917519:UES917520 UOH917519:UOO917520 UYD917519:UYK917520 VHZ917519:VIG917520 VRV917519:VSC917520 WBR917519:WBY917520 WLN917519:WLU917520 WVJ917519:WVQ917520 B983055:I983056 IX983055:JE983056 ST983055:TA983056 ACP983055:ACW983056 AML983055:AMS983056 AWH983055:AWO983056 BGD983055:BGK983056 BPZ983055:BQG983056 BZV983055:CAC983056 CJR983055:CJY983056 CTN983055:CTU983056 DDJ983055:DDQ983056 DNF983055:DNM983056 DXB983055:DXI983056 EGX983055:EHE983056 EQT983055:ERA983056 FAP983055:FAW983056 FKL983055:FKS983056 FUH983055:FUO983056 GED983055:GEK983056 GNZ983055:GOG983056 GXV983055:GYC983056 HHR983055:HHY983056 HRN983055:HRU983056 IBJ983055:IBQ983056 ILF983055:ILM983056 IVB983055:IVI983056 JEX983055:JFE983056 JOT983055:JPA983056 JYP983055:JYW983056 KIL983055:KIS983056 KSH983055:KSO983056 LCD983055:LCK983056 LLZ983055:LMG983056 LVV983055:LWC983056 MFR983055:MFY983056 MPN983055:MPU983056 MZJ983055:MZQ983056 NJF983055:NJM983056 NTB983055:NTI983056 OCX983055:ODE983056 OMT983055:ONA983056 OWP983055:OWW983056 PGL983055:PGS983056 PQH983055:PQO983056 QAD983055:QAK983056 QJZ983055:QKG983056 QTV983055:QUC983056 RDR983055:RDY983056 RNN983055:RNU983056 RXJ983055:RXQ983056 SHF983055:SHM983056 SRB983055:SRI983056 TAX983055:TBE983056 TKT983055:TLA983056 TUP983055:TUW983056 UEL983055:UES983056 UOH983055:UOO983056 UYD983055:UYK983056 VHZ983055:VIG983056 VRV983055:VSC983056 WBR983055:WBY983056 WLN983055:WLU983056 WVJ983055:WVQ983056 B18:I19 IX18:JE19 ST18:TA19 ACP18:ACW19 AML18:AMS19 AWH18:AWO19 BGD18:BGK19 BPZ18:BQG19 BZV18:CAC19 CJR18:CJY19 CTN18:CTU19 DDJ18:DDQ19 DNF18:DNM19 DXB18:DXI19 EGX18:EHE19 EQT18:ERA19 FAP18:FAW19 FKL18:FKS19 FUH18:FUO19 GED18:GEK19 GNZ18:GOG19 GXV18:GYC19 HHR18:HHY19 HRN18:HRU19 IBJ18:IBQ19 ILF18:ILM19 IVB18:IVI19 JEX18:JFE19 JOT18:JPA19 JYP18:JYW19 KIL18:KIS19 KSH18:KSO19 LCD18:LCK19 LLZ18:LMG19 LVV18:LWC19 MFR18:MFY19 MPN18:MPU19 MZJ18:MZQ19 NJF18:NJM19 NTB18:NTI19 OCX18:ODE19 OMT18:ONA19 OWP18:OWW19 PGL18:PGS19 PQH18:PQO19 QAD18:QAK19 QJZ18:QKG19 QTV18:QUC19 RDR18:RDY19 RNN18:RNU19 RXJ18:RXQ19 SHF18:SHM19 SRB18:SRI19 TAX18:TBE19 TKT18:TLA19 TUP18:TUW19 UEL18:UES19 UOH18:UOO19 UYD18:UYK19 VHZ18:VIG19 VRV18:VSC19 WBR18:WBY19 WLN18:WLU19 WVJ18:WVQ19 B65554:I65555 IX65554:JE65555 ST65554:TA65555 ACP65554:ACW65555 AML65554:AMS65555 AWH65554:AWO65555 BGD65554:BGK65555 BPZ65554:BQG65555 BZV65554:CAC65555 CJR65554:CJY65555 CTN65554:CTU65555 DDJ65554:DDQ65555 DNF65554:DNM65555 DXB65554:DXI65555 EGX65554:EHE65555 EQT65554:ERA65555 FAP65554:FAW65555 FKL65554:FKS65555 FUH65554:FUO65555 GED65554:GEK65555 GNZ65554:GOG65555 GXV65554:GYC65555 HHR65554:HHY65555 HRN65554:HRU65555 IBJ65554:IBQ65555 ILF65554:ILM65555 IVB65554:IVI65555 JEX65554:JFE65555 JOT65554:JPA65555 JYP65554:JYW65555 KIL65554:KIS65555 KSH65554:KSO65555 LCD65554:LCK65555 LLZ65554:LMG65555 LVV65554:LWC65555 MFR65554:MFY65555 MPN65554:MPU65555 MZJ65554:MZQ65555 NJF65554:NJM65555 NTB65554:NTI65555 OCX65554:ODE65555 OMT65554:ONA65555 OWP65554:OWW65555 PGL65554:PGS65555 PQH65554:PQO65555 QAD65554:QAK65555 QJZ65554:QKG65555 QTV65554:QUC65555 RDR65554:RDY65555 RNN65554:RNU65555 RXJ65554:RXQ65555 SHF65554:SHM65555 SRB65554:SRI65555 TAX65554:TBE65555 TKT65554:TLA65555 TUP65554:TUW65555 UEL65554:UES65555 UOH65554:UOO65555 UYD65554:UYK65555 VHZ65554:VIG65555 VRV65554:VSC65555 WBR65554:WBY65555 WLN65554:WLU65555 WVJ65554:WVQ65555 B131090:I131091 IX131090:JE131091 ST131090:TA131091 ACP131090:ACW131091 AML131090:AMS131091 AWH131090:AWO131091 BGD131090:BGK131091 BPZ131090:BQG131091 BZV131090:CAC131091 CJR131090:CJY131091 CTN131090:CTU131091 DDJ131090:DDQ131091 DNF131090:DNM131091 DXB131090:DXI131091 EGX131090:EHE131091 EQT131090:ERA131091 FAP131090:FAW131091 FKL131090:FKS131091 FUH131090:FUO131091 GED131090:GEK131091 GNZ131090:GOG131091 GXV131090:GYC131091 HHR131090:HHY131091 HRN131090:HRU131091 IBJ131090:IBQ131091 ILF131090:ILM131091 IVB131090:IVI131091 JEX131090:JFE131091 JOT131090:JPA131091 JYP131090:JYW131091 KIL131090:KIS131091 KSH131090:KSO131091 LCD131090:LCK131091 LLZ131090:LMG131091 LVV131090:LWC131091 MFR131090:MFY131091 MPN131090:MPU131091 MZJ131090:MZQ131091 NJF131090:NJM131091 NTB131090:NTI131091 OCX131090:ODE131091 OMT131090:ONA131091 OWP131090:OWW131091 PGL131090:PGS131091 PQH131090:PQO131091 QAD131090:QAK131091 QJZ131090:QKG131091 QTV131090:QUC131091 RDR131090:RDY131091 RNN131090:RNU131091 RXJ131090:RXQ131091 SHF131090:SHM131091 SRB131090:SRI131091 TAX131090:TBE131091 TKT131090:TLA131091 TUP131090:TUW131091 UEL131090:UES131091 UOH131090:UOO131091 UYD131090:UYK131091 VHZ131090:VIG131091 VRV131090:VSC131091 WBR131090:WBY131091 WLN131090:WLU131091 WVJ131090:WVQ131091 B196626:I196627 IX196626:JE196627 ST196626:TA196627 ACP196626:ACW196627 AML196626:AMS196627 AWH196626:AWO196627 BGD196626:BGK196627 BPZ196626:BQG196627 BZV196626:CAC196627 CJR196626:CJY196627 CTN196626:CTU196627 DDJ196626:DDQ196627 DNF196626:DNM196627 DXB196626:DXI196627 EGX196626:EHE196627 EQT196626:ERA196627 FAP196626:FAW196627 FKL196626:FKS196627 FUH196626:FUO196627 GED196626:GEK196627 GNZ196626:GOG196627 GXV196626:GYC196627 HHR196626:HHY196627 HRN196626:HRU196627 IBJ196626:IBQ196627 ILF196626:ILM196627 IVB196626:IVI196627 JEX196626:JFE196627 JOT196626:JPA196627 JYP196626:JYW196627 KIL196626:KIS196627 KSH196626:KSO196627 LCD196626:LCK196627 LLZ196626:LMG196627 LVV196626:LWC196627 MFR196626:MFY196627 MPN196626:MPU196627 MZJ196626:MZQ196627 NJF196626:NJM196627 NTB196626:NTI196627 OCX196626:ODE196627 OMT196626:ONA196627 OWP196626:OWW196627 PGL196626:PGS196627 PQH196626:PQO196627 QAD196626:QAK196627 QJZ196626:QKG196627 QTV196626:QUC196627 RDR196626:RDY196627 RNN196626:RNU196627 RXJ196626:RXQ196627 SHF196626:SHM196627 SRB196626:SRI196627 TAX196626:TBE196627 TKT196626:TLA196627 TUP196626:TUW196627 UEL196626:UES196627 UOH196626:UOO196627 UYD196626:UYK196627 VHZ196626:VIG196627 VRV196626:VSC196627 WBR196626:WBY196627 WLN196626:WLU196627 WVJ196626:WVQ196627 B262162:I262163 IX262162:JE262163 ST262162:TA262163 ACP262162:ACW262163 AML262162:AMS262163 AWH262162:AWO262163 BGD262162:BGK262163 BPZ262162:BQG262163 BZV262162:CAC262163 CJR262162:CJY262163 CTN262162:CTU262163 DDJ262162:DDQ262163 DNF262162:DNM262163 DXB262162:DXI262163 EGX262162:EHE262163 EQT262162:ERA262163 FAP262162:FAW262163 FKL262162:FKS262163 FUH262162:FUO262163 GED262162:GEK262163 GNZ262162:GOG262163 GXV262162:GYC262163 HHR262162:HHY262163 HRN262162:HRU262163 IBJ262162:IBQ262163 ILF262162:ILM262163 IVB262162:IVI262163 JEX262162:JFE262163 JOT262162:JPA262163 JYP262162:JYW262163 KIL262162:KIS262163 KSH262162:KSO262163 LCD262162:LCK262163 LLZ262162:LMG262163 LVV262162:LWC262163 MFR262162:MFY262163 MPN262162:MPU262163 MZJ262162:MZQ262163 NJF262162:NJM262163 NTB262162:NTI262163 OCX262162:ODE262163 OMT262162:ONA262163 OWP262162:OWW262163 PGL262162:PGS262163 PQH262162:PQO262163 QAD262162:QAK262163 QJZ262162:QKG262163 QTV262162:QUC262163 RDR262162:RDY262163 RNN262162:RNU262163 RXJ262162:RXQ262163 SHF262162:SHM262163 SRB262162:SRI262163 TAX262162:TBE262163 TKT262162:TLA262163 TUP262162:TUW262163 UEL262162:UES262163 UOH262162:UOO262163 UYD262162:UYK262163 VHZ262162:VIG262163 VRV262162:VSC262163 WBR262162:WBY262163 WLN262162:WLU262163 WVJ262162:WVQ262163 B327698:I327699 IX327698:JE327699 ST327698:TA327699 ACP327698:ACW327699 AML327698:AMS327699 AWH327698:AWO327699 BGD327698:BGK327699 BPZ327698:BQG327699 BZV327698:CAC327699 CJR327698:CJY327699 CTN327698:CTU327699 DDJ327698:DDQ327699 DNF327698:DNM327699 DXB327698:DXI327699 EGX327698:EHE327699 EQT327698:ERA327699 FAP327698:FAW327699 FKL327698:FKS327699 FUH327698:FUO327699 GED327698:GEK327699 GNZ327698:GOG327699 GXV327698:GYC327699 HHR327698:HHY327699 HRN327698:HRU327699 IBJ327698:IBQ327699 ILF327698:ILM327699 IVB327698:IVI327699 JEX327698:JFE327699 JOT327698:JPA327699 JYP327698:JYW327699 KIL327698:KIS327699 KSH327698:KSO327699 LCD327698:LCK327699 LLZ327698:LMG327699 LVV327698:LWC327699 MFR327698:MFY327699 MPN327698:MPU327699 MZJ327698:MZQ327699 NJF327698:NJM327699 NTB327698:NTI327699 OCX327698:ODE327699 OMT327698:ONA327699 OWP327698:OWW327699 PGL327698:PGS327699 PQH327698:PQO327699 QAD327698:QAK327699 QJZ327698:QKG327699 QTV327698:QUC327699 RDR327698:RDY327699 RNN327698:RNU327699 RXJ327698:RXQ327699 SHF327698:SHM327699 SRB327698:SRI327699 TAX327698:TBE327699 TKT327698:TLA327699 TUP327698:TUW327699 UEL327698:UES327699 UOH327698:UOO327699 UYD327698:UYK327699 VHZ327698:VIG327699 VRV327698:VSC327699 WBR327698:WBY327699 WLN327698:WLU327699 WVJ327698:WVQ327699 B393234:I393235 IX393234:JE393235 ST393234:TA393235 ACP393234:ACW393235 AML393234:AMS393235 AWH393234:AWO393235 BGD393234:BGK393235 BPZ393234:BQG393235 BZV393234:CAC393235 CJR393234:CJY393235 CTN393234:CTU393235 DDJ393234:DDQ393235 DNF393234:DNM393235 DXB393234:DXI393235 EGX393234:EHE393235 EQT393234:ERA393235 FAP393234:FAW393235 FKL393234:FKS393235 FUH393234:FUO393235 GED393234:GEK393235 GNZ393234:GOG393235 GXV393234:GYC393235 HHR393234:HHY393235 HRN393234:HRU393235 IBJ393234:IBQ393235 ILF393234:ILM393235 IVB393234:IVI393235 JEX393234:JFE393235 JOT393234:JPA393235 JYP393234:JYW393235 KIL393234:KIS393235 KSH393234:KSO393235 LCD393234:LCK393235 LLZ393234:LMG393235 LVV393234:LWC393235 MFR393234:MFY393235 MPN393234:MPU393235 MZJ393234:MZQ393235 NJF393234:NJM393235 NTB393234:NTI393235 OCX393234:ODE393235 OMT393234:ONA393235 OWP393234:OWW393235 PGL393234:PGS393235 PQH393234:PQO393235 QAD393234:QAK393235 QJZ393234:QKG393235 QTV393234:QUC393235 RDR393234:RDY393235 RNN393234:RNU393235 RXJ393234:RXQ393235 SHF393234:SHM393235 SRB393234:SRI393235 TAX393234:TBE393235 TKT393234:TLA393235 TUP393234:TUW393235 UEL393234:UES393235 UOH393234:UOO393235 UYD393234:UYK393235 VHZ393234:VIG393235 VRV393234:VSC393235 WBR393234:WBY393235 WLN393234:WLU393235 WVJ393234:WVQ393235 B458770:I458771 IX458770:JE458771 ST458770:TA458771 ACP458770:ACW458771 AML458770:AMS458771 AWH458770:AWO458771 BGD458770:BGK458771 BPZ458770:BQG458771 BZV458770:CAC458771 CJR458770:CJY458771 CTN458770:CTU458771 DDJ458770:DDQ458771 DNF458770:DNM458771 DXB458770:DXI458771 EGX458770:EHE458771 EQT458770:ERA458771 FAP458770:FAW458771 FKL458770:FKS458771 FUH458770:FUO458771 GED458770:GEK458771 GNZ458770:GOG458771 GXV458770:GYC458771 HHR458770:HHY458771 HRN458770:HRU458771 IBJ458770:IBQ458771 ILF458770:ILM458771 IVB458770:IVI458771 JEX458770:JFE458771 JOT458770:JPA458771 JYP458770:JYW458771 KIL458770:KIS458771 KSH458770:KSO458771 LCD458770:LCK458771 LLZ458770:LMG458771 LVV458770:LWC458771 MFR458770:MFY458771 MPN458770:MPU458771 MZJ458770:MZQ458771 NJF458770:NJM458771 NTB458770:NTI458771 OCX458770:ODE458771 OMT458770:ONA458771 OWP458770:OWW458771 PGL458770:PGS458771 PQH458770:PQO458771 QAD458770:QAK458771 QJZ458770:QKG458771 QTV458770:QUC458771 RDR458770:RDY458771 RNN458770:RNU458771 RXJ458770:RXQ458771 SHF458770:SHM458771 SRB458770:SRI458771 TAX458770:TBE458771 TKT458770:TLA458771 TUP458770:TUW458771 UEL458770:UES458771 UOH458770:UOO458771 UYD458770:UYK458771 VHZ458770:VIG458771 VRV458770:VSC458771 WBR458770:WBY458771 WLN458770:WLU458771 WVJ458770:WVQ458771 B524306:I524307 IX524306:JE524307 ST524306:TA524307 ACP524306:ACW524307 AML524306:AMS524307 AWH524306:AWO524307 BGD524306:BGK524307 BPZ524306:BQG524307 BZV524306:CAC524307 CJR524306:CJY524307 CTN524306:CTU524307 DDJ524306:DDQ524307 DNF524306:DNM524307 DXB524306:DXI524307 EGX524306:EHE524307 EQT524306:ERA524307 FAP524306:FAW524307 FKL524306:FKS524307 FUH524306:FUO524307 GED524306:GEK524307 GNZ524306:GOG524307 GXV524306:GYC524307 HHR524306:HHY524307 HRN524306:HRU524307 IBJ524306:IBQ524307 ILF524306:ILM524307 IVB524306:IVI524307 JEX524306:JFE524307 JOT524306:JPA524307 JYP524306:JYW524307 KIL524306:KIS524307 KSH524306:KSO524307 LCD524306:LCK524307 LLZ524306:LMG524307 LVV524306:LWC524307 MFR524306:MFY524307 MPN524306:MPU524307 MZJ524306:MZQ524307 NJF524306:NJM524307 NTB524306:NTI524307 OCX524306:ODE524307 OMT524306:ONA524307 OWP524306:OWW524307 PGL524306:PGS524307 PQH524306:PQO524307 QAD524306:QAK524307 QJZ524306:QKG524307 QTV524306:QUC524307 RDR524306:RDY524307 RNN524306:RNU524307 RXJ524306:RXQ524307 SHF524306:SHM524307 SRB524306:SRI524307 TAX524306:TBE524307 TKT524306:TLA524307 TUP524306:TUW524307 UEL524306:UES524307 UOH524306:UOO524307 UYD524306:UYK524307 VHZ524306:VIG524307 VRV524306:VSC524307 WBR524306:WBY524307 WLN524306:WLU524307 WVJ524306:WVQ524307 B589842:I589843 IX589842:JE589843 ST589842:TA589843 ACP589842:ACW589843 AML589842:AMS589843 AWH589842:AWO589843 BGD589842:BGK589843 BPZ589842:BQG589843 BZV589842:CAC589843 CJR589842:CJY589843 CTN589842:CTU589843 DDJ589842:DDQ589843 DNF589842:DNM589843 DXB589842:DXI589843 EGX589842:EHE589843 EQT589842:ERA589843 FAP589842:FAW589843 FKL589842:FKS589843 FUH589842:FUO589843 GED589842:GEK589843 GNZ589842:GOG589843 GXV589842:GYC589843 HHR589842:HHY589843 HRN589842:HRU589843 IBJ589842:IBQ589843 ILF589842:ILM589843 IVB589842:IVI589843 JEX589842:JFE589843 JOT589842:JPA589843 JYP589842:JYW589843 KIL589842:KIS589843 KSH589842:KSO589843 LCD589842:LCK589843 LLZ589842:LMG589843 LVV589842:LWC589843 MFR589842:MFY589843 MPN589842:MPU589843 MZJ589842:MZQ589843 NJF589842:NJM589843 NTB589842:NTI589843 OCX589842:ODE589843 OMT589842:ONA589843 OWP589842:OWW589843 PGL589842:PGS589843 PQH589842:PQO589843 QAD589842:QAK589843 QJZ589842:QKG589843 QTV589842:QUC589843 RDR589842:RDY589843 RNN589842:RNU589843 RXJ589842:RXQ589843 SHF589842:SHM589843 SRB589842:SRI589843 TAX589842:TBE589843 TKT589842:TLA589843 TUP589842:TUW589843 UEL589842:UES589843 UOH589842:UOO589843 UYD589842:UYK589843 VHZ589842:VIG589843 VRV589842:VSC589843 WBR589842:WBY589843 WLN589842:WLU589843 WVJ589842:WVQ589843 B655378:I655379 IX655378:JE655379 ST655378:TA655379 ACP655378:ACW655379 AML655378:AMS655379 AWH655378:AWO655379 BGD655378:BGK655379 BPZ655378:BQG655379 BZV655378:CAC655379 CJR655378:CJY655379 CTN655378:CTU655379 DDJ655378:DDQ655379 DNF655378:DNM655379 DXB655378:DXI655379 EGX655378:EHE655379 EQT655378:ERA655379 FAP655378:FAW655379 FKL655378:FKS655379 FUH655378:FUO655379 GED655378:GEK655379 GNZ655378:GOG655379 GXV655378:GYC655379 HHR655378:HHY655379 HRN655378:HRU655379 IBJ655378:IBQ655379 ILF655378:ILM655379 IVB655378:IVI655379 JEX655378:JFE655379 JOT655378:JPA655379 JYP655378:JYW655379 KIL655378:KIS655379 KSH655378:KSO655379 LCD655378:LCK655379 LLZ655378:LMG655379 LVV655378:LWC655379 MFR655378:MFY655379 MPN655378:MPU655379 MZJ655378:MZQ655379 NJF655378:NJM655379 NTB655378:NTI655379 OCX655378:ODE655379 OMT655378:ONA655379 OWP655378:OWW655379 PGL655378:PGS655379 PQH655378:PQO655379 QAD655378:QAK655379 QJZ655378:QKG655379 QTV655378:QUC655379 RDR655378:RDY655379 RNN655378:RNU655379 RXJ655378:RXQ655379 SHF655378:SHM655379 SRB655378:SRI655379 TAX655378:TBE655379 TKT655378:TLA655379 TUP655378:TUW655379 UEL655378:UES655379 UOH655378:UOO655379 UYD655378:UYK655379 VHZ655378:VIG655379 VRV655378:VSC655379 WBR655378:WBY655379 WLN655378:WLU655379 WVJ655378:WVQ655379 B720914:I720915 IX720914:JE720915 ST720914:TA720915 ACP720914:ACW720915 AML720914:AMS720915 AWH720914:AWO720915 BGD720914:BGK720915 BPZ720914:BQG720915 BZV720914:CAC720915 CJR720914:CJY720915 CTN720914:CTU720915 DDJ720914:DDQ720915 DNF720914:DNM720915 DXB720914:DXI720915 EGX720914:EHE720915 EQT720914:ERA720915 FAP720914:FAW720915 FKL720914:FKS720915 FUH720914:FUO720915 GED720914:GEK720915 GNZ720914:GOG720915 GXV720914:GYC720915 HHR720914:HHY720915 HRN720914:HRU720915 IBJ720914:IBQ720915 ILF720914:ILM720915 IVB720914:IVI720915 JEX720914:JFE720915 JOT720914:JPA720915 JYP720914:JYW720915 KIL720914:KIS720915 KSH720914:KSO720915 LCD720914:LCK720915 LLZ720914:LMG720915 LVV720914:LWC720915 MFR720914:MFY720915 MPN720914:MPU720915 MZJ720914:MZQ720915 NJF720914:NJM720915 NTB720914:NTI720915 OCX720914:ODE720915 OMT720914:ONA720915 OWP720914:OWW720915 PGL720914:PGS720915 PQH720914:PQO720915 QAD720914:QAK720915 QJZ720914:QKG720915 QTV720914:QUC720915 RDR720914:RDY720915 RNN720914:RNU720915 RXJ720914:RXQ720915 SHF720914:SHM720915 SRB720914:SRI720915 TAX720914:TBE720915 TKT720914:TLA720915 TUP720914:TUW720915 UEL720914:UES720915 UOH720914:UOO720915 UYD720914:UYK720915 VHZ720914:VIG720915 VRV720914:VSC720915 WBR720914:WBY720915 WLN720914:WLU720915 WVJ720914:WVQ720915 B786450:I786451 IX786450:JE786451 ST786450:TA786451 ACP786450:ACW786451 AML786450:AMS786451 AWH786450:AWO786451 BGD786450:BGK786451 BPZ786450:BQG786451 BZV786450:CAC786451 CJR786450:CJY786451 CTN786450:CTU786451 DDJ786450:DDQ786451 DNF786450:DNM786451 DXB786450:DXI786451 EGX786450:EHE786451 EQT786450:ERA786451 FAP786450:FAW786451 FKL786450:FKS786451 FUH786450:FUO786451 GED786450:GEK786451 GNZ786450:GOG786451 GXV786450:GYC786451 HHR786450:HHY786451 HRN786450:HRU786451 IBJ786450:IBQ786451 ILF786450:ILM786451 IVB786450:IVI786451 JEX786450:JFE786451 JOT786450:JPA786451 JYP786450:JYW786451 KIL786450:KIS786451 KSH786450:KSO786451 LCD786450:LCK786451 LLZ786450:LMG786451 LVV786450:LWC786451 MFR786450:MFY786451 MPN786450:MPU786451 MZJ786450:MZQ786451 NJF786450:NJM786451 NTB786450:NTI786451 OCX786450:ODE786451 OMT786450:ONA786451 OWP786450:OWW786451 PGL786450:PGS786451 PQH786450:PQO786451 QAD786450:QAK786451 QJZ786450:QKG786451 QTV786450:QUC786451 RDR786450:RDY786451 RNN786450:RNU786451 RXJ786450:RXQ786451 SHF786450:SHM786451 SRB786450:SRI786451 TAX786450:TBE786451 TKT786450:TLA786451 TUP786450:TUW786451 UEL786450:UES786451 UOH786450:UOO786451 UYD786450:UYK786451 VHZ786450:VIG786451 VRV786450:VSC786451 WBR786450:WBY786451 WLN786450:WLU786451 WVJ786450:WVQ786451 B851986:I851987 IX851986:JE851987 ST851986:TA851987 ACP851986:ACW851987 AML851986:AMS851987 AWH851986:AWO851987 BGD851986:BGK851987 BPZ851986:BQG851987 BZV851986:CAC851987 CJR851986:CJY851987 CTN851986:CTU851987 DDJ851986:DDQ851987 DNF851986:DNM851987 DXB851986:DXI851987 EGX851986:EHE851987 EQT851986:ERA851987 FAP851986:FAW851987 FKL851986:FKS851987 FUH851986:FUO851987 GED851986:GEK851987 GNZ851986:GOG851987 GXV851986:GYC851987 HHR851986:HHY851987 HRN851986:HRU851987 IBJ851986:IBQ851987 ILF851986:ILM851987 IVB851986:IVI851987 JEX851986:JFE851987 JOT851986:JPA851987 JYP851986:JYW851987 KIL851986:KIS851987 KSH851986:KSO851987 LCD851986:LCK851987 LLZ851986:LMG851987 LVV851986:LWC851987 MFR851986:MFY851987 MPN851986:MPU851987 MZJ851986:MZQ851987 NJF851986:NJM851987 NTB851986:NTI851987 OCX851986:ODE851987 OMT851986:ONA851987 OWP851986:OWW851987 PGL851986:PGS851987 PQH851986:PQO851987 QAD851986:QAK851987 QJZ851986:QKG851987 QTV851986:QUC851987 RDR851986:RDY851987 RNN851986:RNU851987 RXJ851986:RXQ851987 SHF851986:SHM851987 SRB851986:SRI851987 TAX851986:TBE851987 TKT851986:TLA851987 TUP851986:TUW851987 UEL851986:UES851987 UOH851986:UOO851987 UYD851986:UYK851987 VHZ851986:VIG851987 VRV851986:VSC851987 WBR851986:WBY851987 WLN851986:WLU851987 WVJ851986:WVQ851987 B917522:I917523 IX917522:JE917523 ST917522:TA917523 ACP917522:ACW917523 AML917522:AMS917523 AWH917522:AWO917523 BGD917522:BGK917523 BPZ917522:BQG917523 BZV917522:CAC917523 CJR917522:CJY917523 CTN917522:CTU917523 DDJ917522:DDQ917523 DNF917522:DNM917523 DXB917522:DXI917523 EGX917522:EHE917523 EQT917522:ERA917523 FAP917522:FAW917523 FKL917522:FKS917523 FUH917522:FUO917523 GED917522:GEK917523 GNZ917522:GOG917523 GXV917522:GYC917523 HHR917522:HHY917523 HRN917522:HRU917523 IBJ917522:IBQ917523 ILF917522:ILM917523 IVB917522:IVI917523 JEX917522:JFE917523 JOT917522:JPA917523 JYP917522:JYW917523 KIL917522:KIS917523 KSH917522:KSO917523 LCD917522:LCK917523 LLZ917522:LMG917523 LVV917522:LWC917523 MFR917522:MFY917523 MPN917522:MPU917523 MZJ917522:MZQ917523 NJF917522:NJM917523 NTB917522:NTI917523 OCX917522:ODE917523 OMT917522:ONA917523 OWP917522:OWW917523 PGL917522:PGS917523 PQH917522:PQO917523 QAD917522:QAK917523 QJZ917522:QKG917523 QTV917522:QUC917523 RDR917522:RDY917523 RNN917522:RNU917523 RXJ917522:RXQ917523 SHF917522:SHM917523 SRB917522:SRI917523 TAX917522:TBE917523 TKT917522:TLA917523 TUP917522:TUW917523 UEL917522:UES917523 UOH917522:UOO917523 UYD917522:UYK917523 VHZ917522:VIG917523 VRV917522:VSC917523 WBR917522:WBY917523 WLN917522:WLU917523 WVJ917522:WVQ917523 B983058:I983059 IX983058:JE983059 ST983058:TA983059 ACP983058:ACW983059 AML983058:AMS983059 AWH983058:AWO983059 BGD983058:BGK983059 BPZ983058:BQG983059 BZV983058:CAC983059 CJR983058:CJY983059 CTN983058:CTU983059 DDJ983058:DDQ983059 DNF983058:DNM983059 DXB983058:DXI983059 EGX983058:EHE983059 EQT983058:ERA983059 FAP983058:FAW983059 FKL983058:FKS983059 FUH983058:FUO983059 GED983058:GEK983059 GNZ983058:GOG983059 GXV983058:GYC983059 HHR983058:HHY983059 HRN983058:HRU983059 IBJ983058:IBQ983059 ILF983058:ILM983059 IVB983058:IVI983059 JEX983058:JFE983059 JOT983058:JPA983059 JYP983058:JYW983059 KIL983058:KIS983059 KSH983058:KSO983059 LCD983058:LCK983059 LLZ983058:LMG983059 LVV983058:LWC983059 MFR983058:MFY983059 MPN983058:MPU983059 MZJ983058:MZQ983059 NJF983058:NJM983059 NTB983058:NTI983059 OCX983058:ODE983059 OMT983058:ONA983059 OWP983058:OWW983059 PGL983058:PGS983059 PQH983058:PQO983059 QAD983058:QAK983059 QJZ983058:QKG983059 QTV983058:QUC983059 RDR983058:RDY983059 RNN983058:RNU983059 RXJ983058:RXQ983059 SHF983058:SHM983059 SRB983058:SRI983059 TAX983058:TBE983059 TKT983058:TLA983059 TUP983058:TUW983059 UEL983058:UES983059 UOH983058:UOO983059 UYD983058:UYK983059 VHZ983058:VIG983059 VRV983058:VSC983059 WBR983058:WBY983059 WLN983058:WLU983059 WVJ983058:WVQ983059 B25:I26 IX25:JE26 ST25:TA26 ACP25:ACW26 AML25:AMS26 AWH25:AWO26 BGD25:BGK26 BPZ25:BQG26 BZV25:CAC26 CJR25:CJY26 CTN25:CTU26 DDJ25:DDQ26 DNF25:DNM26 DXB25:DXI26 EGX25:EHE26 EQT25:ERA26 FAP25:FAW26 FKL25:FKS26 FUH25:FUO26 GED25:GEK26 GNZ25:GOG26 GXV25:GYC26 HHR25:HHY26 HRN25:HRU26 IBJ25:IBQ26 ILF25:ILM26 IVB25:IVI26 JEX25:JFE26 JOT25:JPA26 JYP25:JYW26 KIL25:KIS26 KSH25:KSO26 LCD25:LCK26 LLZ25:LMG26 LVV25:LWC26 MFR25:MFY26 MPN25:MPU26 MZJ25:MZQ26 NJF25:NJM26 NTB25:NTI26 OCX25:ODE26 OMT25:ONA26 OWP25:OWW26 PGL25:PGS26 PQH25:PQO26 QAD25:QAK26 QJZ25:QKG26 QTV25:QUC26 RDR25:RDY26 RNN25:RNU26 RXJ25:RXQ26 SHF25:SHM26 SRB25:SRI26 TAX25:TBE26 TKT25:TLA26 TUP25:TUW26 UEL25:UES26 UOH25:UOO26 UYD25:UYK26 VHZ25:VIG26 VRV25:VSC26 WBR25:WBY26 WLN25:WLU26 WVJ25:WVQ26 B65561:I65562 IX65561:JE65562 ST65561:TA65562 ACP65561:ACW65562 AML65561:AMS65562 AWH65561:AWO65562 BGD65561:BGK65562 BPZ65561:BQG65562 BZV65561:CAC65562 CJR65561:CJY65562 CTN65561:CTU65562 DDJ65561:DDQ65562 DNF65561:DNM65562 DXB65561:DXI65562 EGX65561:EHE65562 EQT65561:ERA65562 FAP65561:FAW65562 FKL65561:FKS65562 FUH65561:FUO65562 GED65561:GEK65562 GNZ65561:GOG65562 GXV65561:GYC65562 HHR65561:HHY65562 HRN65561:HRU65562 IBJ65561:IBQ65562 ILF65561:ILM65562 IVB65561:IVI65562 JEX65561:JFE65562 JOT65561:JPA65562 JYP65561:JYW65562 KIL65561:KIS65562 KSH65561:KSO65562 LCD65561:LCK65562 LLZ65561:LMG65562 LVV65561:LWC65562 MFR65561:MFY65562 MPN65561:MPU65562 MZJ65561:MZQ65562 NJF65561:NJM65562 NTB65561:NTI65562 OCX65561:ODE65562 OMT65561:ONA65562 OWP65561:OWW65562 PGL65561:PGS65562 PQH65561:PQO65562 QAD65561:QAK65562 QJZ65561:QKG65562 QTV65561:QUC65562 RDR65561:RDY65562 RNN65561:RNU65562 RXJ65561:RXQ65562 SHF65561:SHM65562 SRB65561:SRI65562 TAX65561:TBE65562 TKT65561:TLA65562 TUP65561:TUW65562 UEL65561:UES65562 UOH65561:UOO65562 UYD65561:UYK65562 VHZ65561:VIG65562 VRV65561:VSC65562 WBR65561:WBY65562 WLN65561:WLU65562 WVJ65561:WVQ65562 B131097:I131098 IX131097:JE131098 ST131097:TA131098 ACP131097:ACW131098 AML131097:AMS131098 AWH131097:AWO131098 BGD131097:BGK131098 BPZ131097:BQG131098 BZV131097:CAC131098 CJR131097:CJY131098 CTN131097:CTU131098 DDJ131097:DDQ131098 DNF131097:DNM131098 DXB131097:DXI131098 EGX131097:EHE131098 EQT131097:ERA131098 FAP131097:FAW131098 FKL131097:FKS131098 FUH131097:FUO131098 GED131097:GEK131098 GNZ131097:GOG131098 GXV131097:GYC131098 HHR131097:HHY131098 HRN131097:HRU131098 IBJ131097:IBQ131098 ILF131097:ILM131098 IVB131097:IVI131098 JEX131097:JFE131098 JOT131097:JPA131098 JYP131097:JYW131098 KIL131097:KIS131098 KSH131097:KSO131098 LCD131097:LCK131098 LLZ131097:LMG131098 LVV131097:LWC131098 MFR131097:MFY131098 MPN131097:MPU131098 MZJ131097:MZQ131098 NJF131097:NJM131098 NTB131097:NTI131098 OCX131097:ODE131098 OMT131097:ONA131098 OWP131097:OWW131098 PGL131097:PGS131098 PQH131097:PQO131098 QAD131097:QAK131098 QJZ131097:QKG131098 QTV131097:QUC131098 RDR131097:RDY131098 RNN131097:RNU131098 RXJ131097:RXQ131098 SHF131097:SHM131098 SRB131097:SRI131098 TAX131097:TBE131098 TKT131097:TLA131098 TUP131097:TUW131098 UEL131097:UES131098 UOH131097:UOO131098 UYD131097:UYK131098 VHZ131097:VIG131098 VRV131097:VSC131098 WBR131097:WBY131098 WLN131097:WLU131098 WVJ131097:WVQ131098 B196633:I196634 IX196633:JE196634 ST196633:TA196634 ACP196633:ACW196634 AML196633:AMS196634 AWH196633:AWO196634 BGD196633:BGK196634 BPZ196633:BQG196634 BZV196633:CAC196634 CJR196633:CJY196634 CTN196633:CTU196634 DDJ196633:DDQ196634 DNF196633:DNM196634 DXB196633:DXI196634 EGX196633:EHE196634 EQT196633:ERA196634 FAP196633:FAW196634 FKL196633:FKS196634 FUH196633:FUO196634 GED196633:GEK196634 GNZ196633:GOG196634 GXV196633:GYC196634 HHR196633:HHY196634 HRN196633:HRU196634 IBJ196633:IBQ196634 ILF196633:ILM196634 IVB196633:IVI196634 JEX196633:JFE196634 JOT196633:JPA196634 JYP196633:JYW196634 KIL196633:KIS196634 KSH196633:KSO196634 LCD196633:LCK196634 LLZ196633:LMG196634 LVV196633:LWC196634 MFR196633:MFY196634 MPN196633:MPU196634 MZJ196633:MZQ196634 NJF196633:NJM196634 NTB196633:NTI196634 OCX196633:ODE196634 OMT196633:ONA196634 OWP196633:OWW196634 PGL196633:PGS196634 PQH196633:PQO196634 QAD196633:QAK196634 QJZ196633:QKG196634 QTV196633:QUC196634 RDR196633:RDY196634 RNN196633:RNU196634 RXJ196633:RXQ196634 SHF196633:SHM196634 SRB196633:SRI196634 TAX196633:TBE196634 TKT196633:TLA196634 TUP196633:TUW196634 UEL196633:UES196634 UOH196633:UOO196634 UYD196633:UYK196634 VHZ196633:VIG196634 VRV196633:VSC196634 WBR196633:WBY196634 WLN196633:WLU196634 WVJ196633:WVQ196634 B262169:I262170 IX262169:JE262170 ST262169:TA262170 ACP262169:ACW262170 AML262169:AMS262170 AWH262169:AWO262170 BGD262169:BGK262170 BPZ262169:BQG262170 BZV262169:CAC262170 CJR262169:CJY262170 CTN262169:CTU262170 DDJ262169:DDQ262170 DNF262169:DNM262170 DXB262169:DXI262170 EGX262169:EHE262170 EQT262169:ERA262170 FAP262169:FAW262170 FKL262169:FKS262170 FUH262169:FUO262170 GED262169:GEK262170 GNZ262169:GOG262170 GXV262169:GYC262170 HHR262169:HHY262170 HRN262169:HRU262170 IBJ262169:IBQ262170 ILF262169:ILM262170 IVB262169:IVI262170 JEX262169:JFE262170 JOT262169:JPA262170 JYP262169:JYW262170 KIL262169:KIS262170 KSH262169:KSO262170 LCD262169:LCK262170 LLZ262169:LMG262170 LVV262169:LWC262170 MFR262169:MFY262170 MPN262169:MPU262170 MZJ262169:MZQ262170 NJF262169:NJM262170 NTB262169:NTI262170 OCX262169:ODE262170 OMT262169:ONA262170 OWP262169:OWW262170 PGL262169:PGS262170 PQH262169:PQO262170 QAD262169:QAK262170 QJZ262169:QKG262170 QTV262169:QUC262170 RDR262169:RDY262170 RNN262169:RNU262170 RXJ262169:RXQ262170 SHF262169:SHM262170 SRB262169:SRI262170 TAX262169:TBE262170 TKT262169:TLA262170 TUP262169:TUW262170 UEL262169:UES262170 UOH262169:UOO262170 UYD262169:UYK262170 VHZ262169:VIG262170 VRV262169:VSC262170 WBR262169:WBY262170 WLN262169:WLU262170 WVJ262169:WVQ262170 B327705:I327706 IX327705:JE327706 ST327705:TA327706 ACP327705:ACW327706 AML327705:AMS327706 AWH327705:AWO327706 BGD327705:BGK327706 BPZ327705:BQG327706 BZV327705:CAC327706 CJR327705:CJY327706 CTN327705:CTU327706 DDJ327705:DDQ327706 DNF327705:DNM327706 DXB327705:DXI327706 EGX327705:EHE327706 EQT327705:ERA327706 FAP327705:FAW327706 FKL327705:FKS327706 FUH327705:FUO327706 GED327705:GEK327706 GNZ327705:GOG327706 GXV327705:GYC327706 HHR327705:HHY327706 HRN327705:HRU327706 IBJ327705:IBQ327706 ILF327705:ILM327706 IVB327705:IVI327706 JEX327705:JFE327706 JOT327705:JPA327706 JYP327705:JYW327706 KIL327705:KIS327706 KSH327705:KSO327706 LCD327705:LCK327706 LLZ327705:LMG327706 LVV327705:LWC327706 MFR327705:MFY327706 MPN327705:MPU327706 MZJ327705:MZQ327706 NJF327705:NJM327706 NTB327705:NTI327706 OCX327705:ODE327706 OMT327705:ONA327706 OWP327705:OWW327706 PGL327705:PGS327706 PQH327705:PQO327706 QAD327705:QAK327706 QJZ327705:QKG327706 QTV327705:QUC327706 RDR327705:RDY327706 RNN327705:RNU327706 RXJ327705:RXQ327706 SHF327705:SHM327706 SRB327705:SRI327706 TAX327705:TBE327706 TKT327705:TLA327706 TUP327705:TUW327706 UEL327705:UES327706 UOH327705:UOO327706 UYD327705:UYK327706 VHZ327705:VIG327706 VRV327705:VSC327706 WBR327705:WBY327706 WLN327705:WLU327706 WVJ327705:WVQ327706 B393241:I393242 IX393241:JE393242 ST393241:TA393242 ACP393241:ACW393242 AML393241:AMS393242 AWH393241:AWO393242 BGD393241:BGK393242 BPZ393241:BQG393242 BZV393241:CAC393242 CJR393241:CJY393242 CTN393241:CTU393242 DDJ393241:DDQ393242 DNF393241:DNM393242 DXB393241:DXI393242 EGX393241:EHE393242 EQT393241:ERA393242 FAP393241:FAW393242 FKL393241:FKS393242 FUH393241:FUO393242 GED393241:GEK393242 GNZ393241:GOG393242 GXV393241:GYC393242 HHR393241:HHY393242 HRN393241:HRU393242 IBJ393241:IBQ393242 ILF393241:ILM393242 IVB393241:IVI393242 JEX393241:JFE393242 JOT393241:JPA393242 JYP393241:JYW393242 KIL393241:KIS393242 KSH393241:KSO393242 LCD393241:LCK393242 LLZ393241:LMG393242 LVV393241:LWC393242 MFR393241:MFY393242 MPN393241:MPU393242 MZJ393241:MZQ393242 NJF393241:NJM393242 NTB393241:NTI393242 OCX393241:ODE393242 OMT393241:ONA393242 OWP393241:OWW393242 PGL393241:PGS393242 PQH393241:PQO393242 QAD393241:QAK393242 QJZ393241:QKG393242 QTV393241:QUC393242 RDR393241:RDY393242 RNN393241:RNU393242 RXJ393241:RXQ393242 SHF393241:SHM393242 SRB393241:SRI393242 TAX393241:TBE393242 TKT393241:TLA393242 TUP393241:TUW393242 UEL393241:UES393242 UOH393241:UOO393242 UYD393241:UYK393242 VHZ393241:VIG393242 VRV393241:VSC393242 WBR393241:WBY393242 WLN393241:WLU393242 WVJ393241:WVQ393242 B458777:I458778 IX458777:JE458778 ST458777:TA458778 ACP458777:ACW458778 AML458777:AMS458778 AWH458777:AWO458778 BGD458777:BGK458778 BPZ458777:BQG458778 BZV458777:CAC458778 CJR458777:CJY458778 CTN458777:CTU458778 DDJ458777:DDQ458778 DNF458777:DNM458778 DXB458777:DXI458778 EGX458777:EHE458778 EQT458777:ERA458778 FAP458777:FAW458778 FKL458777:FKS458778 FUH458777:FUO458778 GED458777:GEK458778 GNZ458777:GOG458778 GXV458777:GYC458778 HHR458777:HHY458778 HRN458777:HRU458778 IBJ458777:IBQ458778 ILF458777:ILM458778 IVB458777:IVI458778 JEX458777:JFE458778 JOT458777:JPA458778 JYP458777:JYW458778 KIL458777:KIS458778 KSH458777:KSO458778 LCD458777:LCK458778 LLZ458777:LMG458778 LVV458777:LWC458778 MFR458777:MFY458778 MPN458777:MPU458778 MZJ458777:MZQ458778 NJF458777:NJM458778 NTB458777:NTI458778 OCX458777:ODE458778 OMT458777:ONA458778 OWP458777:OWW458778 PGL458777:PGS458778 PQH458777:PQO458778 QAD458777:QAK458778 QJZ458777:QKG458778 QTV458777:QUC458778 RDR458777:RDY458778 RNN458777:RNU458778 RXJ458777:RXQ458778 SHF458777:SHM458778 SRB458777:SRI458778 TAX458777:TBE458778 TKT458777:TLA458778 TUP458777:TUW458778 UEL458777:UES458778 UOH458777:UOO458778 UYD458777:UYK458778 VHZ458777:VIG458778 VRV458777:VSC458778 WBR458777:WBY458778 WLN458777:WLU458778 WVJ458777:WVQ458778 B524313:I524314 IX524313:JE524314 ST524313:TA524314 ACP524313:ACW524314 AML524313:AMS524314 AWH524313:AWO524314 BGD524313:BGK524314 BPZ524313:BQG524314 BZV524313:CAC524314 CJR524313:CJY524314 CTN524313:CTU524314 DDJ524313:DDQ524314 DNF524313:DNM524314 DXB524313:DXI524314 EGX524313:EHE524314 EQT524313:ERA524314 FAP524313:FAW524314 FKL524313:FKS524314 FUH524313:FUO524314 GED524313:GEK524314 GNZ524313:GOG524314 GXV524313:GYC524314 HHR524313:HHY524314 HRN524313:HRU524314 IBJ524313:IBQ524314 ILF524313:ILM524314 IVB524313:IVI524314 JEX524313:JFE524314 JOT524313:JPA524314 JYP524313:JYW524314 KIL524313:KIS524314 KSH524313:KSO524314 LCD524313:LCK524314 LLZ524313:LMG524314 LVV524313:LWC524314 MFR524313:MFY524314 MPN524313:MPU524314 MZJ524313:MZQ524314 NJF524313:NJM524314 NTB524313:NTI524314 OCX524313:ODE524314 OMT524313:ONA524314 OWP524313:OWW524314 PGL524313:PGS524314 PQH524313:PQO524314 QAD524313:QAK524314 QJZ524313:QKG524314 QTV524313:QUC524314 RDR524313:RDY524314 RNN524313:RNU524314 RXJ524313:RXQ524314 SHF524313:SHM524314 SRB524313:SRI524314 TAX524313:TBE524314 TKT524313:TLA524314 TUP524313:TUW524314 UEL524313:UES524314 UOH524313:UOO524314 UYD524313:UYK524314 VHZ524313:VIG524314 VRV524313:VSC524314 WBR524313:WBY524314 WLN524313:WLU524314 WVJ524313:WVQ524314 B589849:I589850 IX589849:JE589850 ST589849:TA589850 ACP589849:ACW589850 AML589849:AMS589850 AWH589849:AWO589850 BGD589849:BGK589850 BPZ589849:BQG589850 BZV589849:CAC589850 CJR589849:CJY589850 CTN589849:CTU589850 DDJ589849:DDQ589850 DNF589849:DNM589850 DXB589849:DXI589850 EGX589849:EHE589850 EQT589849:ERA589850 FAP589849:FAW589850 FKL589849:FKS589850 FUH589849:FUO589850 GED589849:GEK589850 GNZ589849:GOG589850 GXV589849:GYC589850 HHR589849:HHY589850 HRN589849:HRU589850 IBJ589849:IBQ589850 ILF589849:ILM589850 IVB589849:IVI589850 JEX589849:JFE589850 JOT589849:JPA589850 JYP589849:JYW589850 KIL589849:KIS589850 KSH589849:KSO589850 LCD589849:LCK589850 LLZ589849:LMG589850 LVV589849:LWC589850 MFR589849:MFY589850 MPN589849:MPU589850 MZJ589849:MZQ589850 NJF589849:NJM589850 NTB589849:NTI589850 OCX589849:ODE589850 OMT589849:ONA589850 OWP589849:OWW589850 PGL589849:PGS589850 PQH589849:PQO589850 QAD589849:QAK589850 QJZ589849:QKG589850 QTV589849:QUC589850 RDR589849:RDY589850 RNN589849:RNU589850 RXJ589849:RXQ589850 SHF589849:SHM589850 SRB589849:SRI589850 TAX589849:TBE589850 TKT589849:TLA589850 TUP589849:TUW589850 UEL589849:UES589850 UOH589849:UOO589850 UYD589849:UYK589850 VHZ589849:VIG589850 VRV589849:VSC589850 WBR589849:WBY589850 WLN589849:WLU589850 WVJ589849:WVQ589850 B655385:I655386 IX655385:JE655386 ST655385:TA655386 ACP655385:ACW655386 AML655385:AMS655386 AWH655385:AWO655386 BGD655385:BGK655386 BPZ655385:BQG655386 BZV655385:CAC655386 CJR655385:CJY655386 CTN655385:CTU655386 DDJ655385:DDQ655386 DNF655385:DNM655386 DXB655385:DXI655386 EGX655385:EHE655386 EQT655385:ERA655386 FAP655385:FAW655386 FKL655385:FKS655386 FUH655385:FUO655386 GED655385:GEK655386 GNZ655385:GOG655386 GXV655385:GYC655386 HHR655385:HHY655386 HRN655385:HRU655386 IBJ655385:IBQ655386 ILF655385:ILM655386 IVB655385:IVI655386 JEX655385:JFE655386 JOT655385:JPA655386 JYP655385:JYW655386 KIL655385:KIS655386 KSH655385:KSO655386 LCD655385:LCK655386 LLZ655385:LMG655386 LVV655385:LWC655386 MFR655385:MFY655386 MPN655385:MPU655386 MZJ655385:MZQ655386 NJF655385:NJM655386 NTB655385:NTI655386 OCX655385:ODE655386 OMT655385:ONA655386 OWP655385:OWW655386 PGL655385:PGS655386 PQH655385:PQO655386 QAD655385:QAK655386 QJZ655385:QKG655386 QTV655385:QUC655386 RDR655385:RDY655386 RNN655385:RNU655386 RXJ655385:RXQ655386 SHF655385:SHM655386 SRB655385:SRI655386 TAX655385:TBE655386 TKT655385:TLA655386 TUP655385:TUW655386 UEL655385:UES655386 UOH655385:UOO655386 UYD655385:UYK655386 VHZ655385:VIG655386 VRV655385:VSC655386 WBR655385:WBY655386 WLN655385:WLU655386 WVJ655385:WVQ655386 B720921:I720922 IX720921:JE720922 ST720921:TA720922 ACP720921:ACW720922 AML720921:AMS720922 AWH720921:AWO720922 BGD720921:BGK720922 BPZ720921:BQG720922 BZV720921:CAC720922 CJR720921:CJY720922 CTN720921:CTU720922 DDJ720921:DDQ720922 DNF720921:DNM720922 DXB720921:DXI720922 EGX720921:EHE720922 EQT720921:ERA720922 FAP720921:FAW720922 FKL720921:FKS720922 FUH720921:FUO720922 GED720921:GEK720922 GNZ720921:GOG720922 GXV720921:GYC720922 HHR720921:HHY720922 HRN720921:HRU720922 IBJ720921:IBQ720922 ILF720921:ILM720922 IVB720921:IVI720922 JEX720921:JFE720922 JOT720921:JPA720922 JYP720921:JYW720922 KIL720921:KIS720922 KSH720921:KSO720922 LCD720921:LCK720922 LLZ720921:LMG720922 LVV720921:LWC720922 MFR720921:MFY720922 MPN720921:MPU720922 MZJ720921:MZQ720922 NJF720921:NJM720922 NTB720921:NTI720922 OCX720921:ODE720922 OMT720921:ONA720922 OWP720921:OWW720922 PGL720921:PGS720922 PQH720921:PQO720922 QAD720921:QAK720922 QJZ720921:QKG720922 QTV720921:QUC720922 RDR720921:RDY720922 RNN720921:RNU720922 RXJ720921:RXQ720922 SHF720921:SHM720922 SRB720921:SRI720922 TAX720921:TBE720922 TKT720921:TLA720922 TUP720921:TUW720922 UEL720921:UES720922 UOH720921:UOO720922 UYD720921:UYK720922 VHZ720921:VIG720922 VRV720921:VSC720922 WBR720921:WBY720922 WLN720921:WLU720922 WVJ720921:WVQ720922 B786457:I786458 IX786457:JE786458 ST786457:TA786458 ACP786457:ACW786458 AML786457:AMS786458 AWH786457:AWO786458 BGD786457:BGK786458 BPZ786457:BQG786458 BZV786457:CAC786458 CJR786457:CJY786458 CTN786457:CTU786458 DDJ786457:DDQ786458 DNF786457:DNM786458 DXB786457:DXI786458 EGX786457:EHE786458 EQT786457:ERA786458 FAP786457:FAW786458 FKL786457:FKS786458 FUH786457:FUO786458 GED786457:GEK786458 GNZ786457:GOG786458 GXV786457:GYC786458 HHR786457:HHY786458 HRN786457:HRU786458 IBJ786457:IBQ786458 ILF786457:ILM786458 IVB786457:IVI786458 JEX786457:JFE786458 JOT786457:JPA786458 JYP786457:JYW786458 KIL786457:KIS786458 KSH786457:KSO786458 LCD786457:LCK786458 LLZ786457:LMG786458 LVV786457:LWC786458 MFR786457:MFY786458 MPN786457:MPU786458 MZJ786457:MZQ786458 NJF786457:NJM786458 NTB786457:NTI786458 OCX786457:ODE786458 OMT786457:ONA786458 OWP786457:OWW786458 PGL786457:PGS786458 PQH786457:PQO786458 QAD786457:QAK786458 QJZ786457:QKG786458 QTV786457:QUC786458 RDR786457:RDY786458 RNN786457:RNU786458 RXJ786457:RXQ786458 SHF786457:SHM786458 SRB786457:SRI786458 TAX786457:TBE786458 TKT786457:TLA786458 TUP786457:TUW786458 UEL786457:UES786458 UOH786457:UOO786458 UYD786457:UYK786458 VHZ786457:VIG786458 VRV786457:VSC786458 WBR786457:WBY786458 WLN786457:WLU786458 WVJ786457:WVQ786458 B851993:I851994 IX851993:JE851994 ST851993:TA851994 ACP851993:ACW851994 AML851993:AMS851994 AWH851993:AWO851994 BGD851993:BGK851994 BPZ851993:BQG851994 BZV851993:CAC851994 CJR851993:CJY851994 CTN851993:CTU851994 DDJ851993:DDQ851994 DNF851993:DNM851994 DXB851993:DXI851994 EGX851993:EHE851994 EQT851993:ERA851994 FAP851993:FAW851994 FKL851993:FKS851994 FUH851993:FUO851994 GED851993:GEK851994 GNZ851993:GOG851994 GXV851993:GYC851994 HHR851993:HHY851994 HRN851993:HRU851994 IBJ851993:IBQ851994 ILF851993:ILM851994 IVB851993:IVI851994 JEX851993:JFE851994 JOT851993:JPA851994 JYP851993:JYW851994 KIL851993:KIS851994 KSH851993:KSO851994 LCD851993:LCK851994 LLZ851993:LMG851994 LVV851993:LWC851994 MFR851993:MFY851994 MPN851993:MPU851994 MZJ851993:MZQ851994 NJF851993:NJM851994 NTB851993:NTI851994 OCX851993:ODE851994 OMT851993:ONA851994 OWP851993:OWW851994 PGL851993:PGS851994 PQH851993:PQO851994 QAD851993:QAK851994 QJZ851993:QKG851994 QTV851993:QUC851994 RDR851993:RDY851994 RNN851993:RNU851994 RXJ851993:RXQ851994 SHF851993:SHM851994 SRB851993:SRI851994 TAX851993:TBE851994 TKT851993:TLA851994 TUP851993:TUW851994 UEL851993:UES851994 UOH851993:UOO851994 UYD851993:UYK851994 VHZ851993:VIG851994 VRV851993:VSC851994 WBR851993:WBY851994 WLN851993:WLU851994 WVJ851993:WVQ851994 B917529:I917530 IX917529:JE917530 ST917529:TA917530 ACP917529:ACW917530 AML917529:AMS917530 AWH917529:AWO917530 BGD917529:BGK917530 BPZ917529:BQG917530 BZV917529:CAC917530 CJR917529:CJY917530 CTN917529:CTU917530 DDJ917529:DDQ917530 DNF917529:DNM917530 DXB917529:DXI917530 EGX917529:EHE917530 EQT917529:ERA917530 FAP917529:FAW917530 FKL917529:FKS917530 FUH917529:FUO917530 GED917529:GEK917530 GNZ917529:GOG917530 GXV917529:GYC917530 HHR917529:HHY917530 HRN917529:HRU917530 IBJ917529:IBQ917530 ILF917529:ILM917530 IVB917529:IVI917530 JEX917529:JFE917530 JOT917529:JPA917530 JYP917529:JYW917530 KIL917529:KIS917530 KSH917529:KSO917530 LCD917529:LCK917530 LLZ917529:LMG917530 LVV917529:LWC917530 MFR917529:MFY917530 MPN917529:MPU917530 MZJ917529:MZQ917530 NJF917529:NJM917530 NTB917529:NTI917530 OCX917529:ODE917530 OMT917529:ONA917530 OWP917529:OWW917530 PGL917529:PGS917530 PQH917529:PQO917530 QAD917529:QAK917530 QJZ917529:QKG917530 QTV917529:QUC917530 RDR917529:RDY917530 RNN917529:RNU917530 RXJ917529:RXQ917530 SHF917529:SHM917530 SRB917529:SRI917530 TAX917529:TBE917530 TKT917529:TLA917530 TUP917529:TUW917530 UEL917529:UES917530 UOH917529:UOO917530 UYD917529:UYK917530 VHZ917529:VIG917530 VRV917529:VSC917530 WBR917529:WBY917530 WLN917529:WLU917530 WVJ917529:WVQ917530 B983065:I983066 IX983065:JE983066 ST983065:TA983066 ACP983065:ACW983066 AML983065:AMS983066 AWH983065:AWO983066 BGD983065:BGK983066 BPZ983065:BQG983066 BZV983065:CAC983066 CJR983065:CJY983066 CTN983065:CTU983066 DDJ983065:DDQ983066 DNF983065:DNM983066 DXB983065:DXI983066 EGX983065:EHE983066 EQT983065:ERA983066 FAP983065:FAW983066 FKL983065:FKS983066 FUH983065:FUO983066 GED983065:GEK983066 GNZ983065:GOG983066 GXV983065:GYC983066 HHR983065:HHY983066 HRN983065:HRU983066 IBJ983065:IBQ983066 ILF983065:ILM983066 IVB983065:IVI983066 JEX983065:JFE983066 JOT983065:JPA983066 JYP983065:JYW983066 KIL983065:KIS983066 KSH983065:KSO983066 LCD983065:LCK983066 LLZ983065:LMG983066 LVV983065:LWC983066 MFR983065:MFY983066 MPN983065:MPU983066 MZJ983065:MZQ983066 NJF983065:NJM983066 NTB983065:NTI983066 OCX983065:ODE983066 OMT983065:ONA983066 OWP983065:OWW983066 PGL983065:PGS983066 PQH983065:PQO983066 QAD983065:QAK983066 QJZ983065:QKG983066 QTV983065:QUC983066 RDR983065:RDY983066 RNN983065:RNU983066 RXJ983065:RXQ983066 SHF983065:SHM983066 SRB983065:SRI983066 TAX983065:TBE983066 TKT983065:TLA983066 TUP983065:TUW983066 UEL983065:UES983066 UOH983065:UOO983066 UYD983065:UYK983066 VHZ983065:VIG983066 VRV983065:VSC983066 WBR983065:WBY983066 WLN983065:WLU983066 WVJ983065:WVQ983066 B29:I30 IX29:JE30 ST29:TA30 ACP29:ACW30 AML29:AMS30 AWH29:AWO30 BGD29:BGK30 BPZ29:BQG30 BZV29:CAC30 CJR29:CJY30 CTN29:CTU30 DDJ29:DDQ30 DNF29:DNM30 DXB29:DXI30 EGX29:EHE30 EQT29:ERA30 FAP29:FAW30 FKL29:FKS30 FUH29:FUO30 GED29:GEK30 GNZ29:GOG30 GXV29:GYC30 HHR29:HHY30 HRN29:HRU30 IBJ29:IBQ30 ILF29:ILM30 IVB29:IVI30 JEX29:JFE30 JOT29:JPA30 JYP29:JYW30 KIL29:KIS30 KSH29:KSO30 LCD29:LCK30 LLZ29:LMG30 LVV29:LWC30 MFR29:MFY30 MPN29:MPU30 MZJ29:MZQ30 NJF29:NJM30 NTB29:NTI30 OCX29:ODE30 OMT29:ONA30 OWP29:OWW30 PGL29:PGS30 PQH29:PQO30 QAD29:QAK30 QJZ29:QKG30 QTV29:QUC30 RDR29:RDY30 RNN29:RNU30 RXJ29:RXQ30 SHF29:SHM30 SRB29:SRI30 TAX29:TBE30 TKT29:TLA30 TUP29:TUW30 UEL29:UES30 UOH29:UOO30 UYD29:UYK30 VHZ29:VIG30 VRV29:VSC30 WBR29:WBY30 WLN29:WLU30 WVJ29:WVQ30 B65565:I65566 IX65565:JE65566 ST65565:TA65566 ACP65565:ACW65566 AML65565:AMS65566 AWH65565:AWO65566 BGD65565:BGK65566 BPZ65565:BQG65566 BZV65565:CAC65566 CJR65565:CJY65566 CTN65565:CTU65566 DDJ65565:DDQ65566 DNF65565:DNM65566 DXB65565:DXI65566 EGX65565:EHE65566 EQT65565:ERA65566 FAP65565:FAW65566 FKL65565:FKS65566 FUH65565:FUO65566 GED65565:GEK65566 GNZ65565:GOG65566 GXV65565:GYC65566 HHR65565:HHY65566 HRN65565:HRU65566 IBJ65565:IBQ65566 ILF65565:ILM65566 IVB65565:IVI65566 JEX65565:JFE65566 JOT65565:JPA65566 JYP65565:JYW65566 KIL65565:KIS65566 KSH65565:KSO65566 LCD65565:LCK65566 LLZ65565:LMG65566 LVV65565:LWC65566 MFR65565:MFY65566 MPN65565:MPU65566 MZJ65565:MZQ65566 NJF65565:NJM65566 NTB65565:NTI65566 OCX65565:ODE65566 OMT65565:ONA65566 OWP65565:OWW65566 PGL65565:PGS65566 PQH65565:PQO65566 QAD65565:QAK65566 QJZ65565:QKG65566 QTV65565:QUC65566 RDR65565:RDY65566 RNN65565:RNU65566 RXJ65565:RXQ65566 SHF65565:SHM65566 SRB65565:SRI65566 TAX65565:TBE65566 TKT65565:TLA65566 TUP65565:TUW65566 UEL65565:UES65566 UOH65565:UOO65566 UYD65565:UYK65566 VHZ65565:VIG65566 VRV65565:VSC65566 WBR65565:WBY65566 WLN65565:WLU65566 WVJ65565:WVQ65566 B131101:I131102 IX131101:JE131102 ST131101:TA131102 ACP131101:ACW131102 AML131101:AMS131102 AWH131101:AWO131102 BGD131101:BGK131102 BPZ131101:BQG131102 BZV131101:CAC131102 CJR131101:CJY131102 CTN131101:CTU131102 DDJ131101:DDQ131102 DNF131101:DNM131102 DXB131101:DXI131102 EGX131101:EHE131102 EQT131101:ERA131102 FAP131101:FAW131102 FKL131101:FKS131102 FUH131101:FUO131102 GED131101:GEK131102 GNZ131101:GOG131102 GXV131101:GYC131102 HHR131101:HHY131102 HRN131101:HRU131102 IBJ131101:IBQ131102 ILF131101:ILM131102 IVB131101:IVI131102 JEX131101:JFE131102 JOT131101:JPA131102 JYP131101:JYW131102 KIL131101:KIS131102 KSH131101:KSO131102 LCD131101:LCK131102 LLZ131101:LMG131102 LVV131101:LWC131102 MFR131101:MFY131102 MPN131101:MPU131102 MZJ131101:MZQ131102 NJF131101:NJM131102 NTB131101:NTI131102 OCX131101:ODE131102 OMT131101:ONA131102 OWP131101:OWW131102 PGL131101:PGS131102 PQH131101:PQO131102 QAD131101:QAK131102 QJZ131101:QKG131102 QTV131101:QUC131102 RDR131101:RDY131102 RNN131101:RNU131102 RXJ131101:RXQ131102 SHF131101:SHM131102 SRB131101:SRI131102 TAX131101:TBE131102 TKT131101:TLA131102 TUP131101:TUW131102 UEL131101:UES131102 UOH131101:UOO131102 UYD131101:UYK131102 VHZ131101:VIG131102 VRV131101:VSC131102 WBR131101:WBY131102 WLN131101:WLU131102 WVJ131101:WVQ131102 B196637:I196638 IX196637:JE196638 ST196637:TA196638 ACP196637:ACW196638 AML196637:AMS196638 AWH196637:AWO196638 BGD196637:BGK196638 BPZ196637:BQG196638 BZV196637:CAC196638 CJR196637:CJY196638 CTN196637:CTU196638 DDJ196637:DDQ196638 DNF196637:DNM196638 DXB196637:DXI196638 EGX196637:EHE196638 EQT196637:ERA196638 FAP196637:FAW196638 FKL196637:FKS196638 FUH196637:FUO196638 GED196637:GEK196638 GNZ196637:GOG196638 GXV196637:GYC196638 HHR196637:HHY196638 HRN196637:HRU196638 IBJ196637:IBQ196638 ILF196637:ILM196638 IVB196637:IVI196638 JEX196637:JFE196638 JOT196637:JPA196638 JYP196637:JYW196638 KIL196637:KIS196638 KSH196637:KSO196638 LCD196637:LCK196638 LLZ196637:LMG196638 LVV196637:LWC196638 MFR196637:MFY196638 MPN196637:MPU196638 MZJ196637:MZQ196638 NJF196637:NJM196638 NTB196637:NTI196638 OCX196637:ODE196638 OMT196637:ONA196638 OWP196637:OWW196638 PGL196637:PGS196638 PQH196637:PQO196638 QAD196637:QAK196638 QJZ196637:QKG196638 QTV196637:QUC196638 RDR196637:RDY196638 RNN196637:RNU196638 RXJ196637:RXQ196638 SHF196637:SHM196638 SRB196637:SRI196638 TAX196637:TBE196638 TKT196637:TLA196638 TUP196637:TUW196638 UEL196637:UES196638 UOH196637:UOO196638 UYD196637:UYK196638 VHZ196637:VIG196638 VRV196637:VSC196638 WBR196637:WBY196638 WLN196637:WLU196638 WVJ196637:WVQ196638 B262173:I262174 IX262173:JE262174 ST262173:TA262174 ACP262173:ACW262174 AML262173:AMS262174 AWH262173:AWO262174 BGD262173:BGK262174 BPZ262173:BQG262174 BZV262173:CAC262174 CJR262173:CJY262174 CTN262173:CTU262174 DDJ262173:DDQ262174 DNF262173:DNM262174 DXB262173:DXI262174 EGX262173:EHE262174 EQT262173:ERA262174 FAP262173:FAW262174 FKL262173:FKS262174 FUH262173:FUO262174 GED262173:GEK262174 GNZ262173:GOG262174 GXV262173:GYC262174 HHR262173:HHY262174 HRN262173:HRU262174 IBJ262173:IBQ262174 ILF262173:ILM262174 IVB262173:IVI262174 JEX262173:JFE262174 JOT262173:JPA262174 JYP262173:JYW262174 KIL262173:KIS262174 KSH262173:KSO262174 LCD262173:LCK262174 LLZ262173:LMG262174 LVV262173:LWC262174 MFR262173:MFY262174 MPN262173:MPU262174 MZJ262173:MZQ262174 NJF262173:NJM262174 NTB262173:NTI262174 OCX262173:ODE262174 OMT262173:ONA262174 OWP262173:OWW262174 PGL262173:PGS262174 PQH262173:PQO262174 QAD262173:QAK262174 QJZ262173:QKG262174 QTV262173:QUC262174 RDR262173:RDY262174 RNN262173:RNU262174 RXJ262173:RXQ262174 SHF262173:SHM262174 SRB262173:SRI262174 TAX262173:TBE262174 TKT262173:TLA262174 TUP262173:TUW262174 UEL262173:UES262174 UOH262173:UOO262174 UYD262173:UYK262174 VHZ262173:VIG262174 VRV262173:VSC262174 WBR262173:WBY262174 WLN262173:WLU262174 WVJ262173:WVQ262174 B327709:I327710 IX327709:JE327710 ST327709:TA327710 ACP327709:ACW327710 AML327709:AMS327710 AWH327709:AWO327710 BGD327709:BGK327710 BPZ327709:BQG327710 BZV327709:CAC327710 CJR327709:CJY327710 CTN327709:CTU327710 DDJ327709:DDQ327710 DNF327709:DNM327710 DXB327709:DXI327710 EGX327709:EHE327710 EQT327709:ERA327710 FAP327709:FAW327710 FKL327709:FKS327710 FUH327709:FUO327710 GED327709:GEK327710 GNZ327709:GOG327710 GXV327709:GYC327710 HHR327709:HHY327710 HRN327709:HRU327710 IBJ327709:IBQ327710 ILF327709:ILM327710 IVB327709:IVI327710 JEX327709:JFE327710 JOT327709:JPA327710 JYP327709:JYW327710 KIL327709:KIS327710 KSH327709:KSO327710 LCD327709:LCK327710 LLZ327709:LMG327710 LVV327709:LWC327710 MFR327709:MFY327710 MPN327709:MPU327710 MZJ327709:MZQ327710 NJF327709:NJM327710 NTB327709:NTI327710 OCX327709:ODE327710 OMT327709:ONA327710 OWP327709:OWW327710 PGL327709:PGS327710 PQH327709:PQO327710 QAD327709:QAK327710 QJZ327709:QKG327710 QTV327709:QUC327710 RDR327709:RDY327710 RNN327709:RNU327710 RXJ327709:RXQ327710 SHF327709:SHM327710 SRB327709:SRI327710 TAX327709:TBE327710 TKT327709:TLA327710 TUP327709:TUW327710 UEL327709:UES327710 UOH327709:UOO327710 UYD327709:UYK327710 VHZ327709:VIG327710 VRV327709:VSC327710 WBR327709:WBY327710 WLN327709:WLU327710 WVJ327709:WVQ327710 B393245:I393246 IX393245:JE393246 ST393245:TA393246 ACP393245:ACW393246 AML393245:AMS393246 AWH393245:AWO393246 BGD393245:BGK393246 BPZ393245:BQG393246 BZV393245:CAC393246 CJR393245:CJY393246 CTN393245:CTU393246 DDJ393245:DDQ393246 DNF393245:DNM393246 DXB393245:DXI393246 EGX393245:EHE393246 EQT393245:ERA393246 FAP393245:FAW393246 FKL393245:FKS393246 FUH393245:FUO393246 GED393245:GEK393246 GNZ393245:GOG393246 GXV393245:GYC393246 HHR393245:HHY393246 HRN393245:HRU393246 IBJ393245:IBQ393246 ILF393245:ILM393246 IVB393245:IVI393246 JEX393245:JFE393246 JOT393245:JPA393246 JYP393245:JYW393246 KIL393245:KIS393246 KSH393245:KSO393246 LCD393245:LCK393246 LLZ393245:LMG393246 LVV393245:LWC393246 MFR393245:MFY393246 MPN393245:MPU393246 MZJ393245:MZQ393246 NJF393245:NJM393246 NTB393245:NTI393246 OCX393245:ODE393246 OMT393245:ONA393246 OWP393245:OWW393246 PGL393245:PGS393246 PQH393245:PQO393246 QAD393245:QAK393246 QJZ393245:QKG393246 QTV393245:QUC393246 RDR393245:RDY393246 RNN393245:RNU393246 RXJ393245:RXQ393246 SHF393245:SHM393246 SRB393245:SRI393246 TAX393245:TBE393246 TKT393245:TLA393246 TUP393245:TUW393246 UEL393245:UES393246 UOH393245:UOO393246 UYD393245:UYK393246 VHZ393245:VIG393246 VRV393245:VSC393246 WBR393245:WBY393246 WLN393245:WLU393246 WVJ393245:WVQ393246 B458781:I458782 IX458781:JE458782 ST458781:TA458782 ACP458781:ACW458782 AML458781:AMS458782 AWH458781:AWO458782 BGD458781:BGK458782 BPZ458781:BQG458782 BZV458781:CAC458782 CJR458781:CJY458782 CTN458781:CTU458782 DDJ458781:DDQ458782 DNF458781:DNM458782 DXB458781:DXI458782 EGX458781:EHE458782 EQT458781:ERA458782 FAP458781:FAW458782 FKL458781:FKS458782 FUH458781:FUO458782 GED458781:GEK458782 GNZ458781:GOG458782 GXV458781:GYC458782 HHR458781:HHY458782 HRN458781:HRU458782 IBJ458781:IBQ458782 ILF458781:ILM458782 IVB458781:IVI458782 JEX458781:JFE458782 JOT458781:JPA458782 JYP458781:JYW458782 KIL458781:KIS458782 KSH458781:KSO458782 LCD458781:LCK458782 LLZ458781:LMG458782 LVV458781:LWC458782 MFR458781:MFY458782 MPN458781:MPU458782 MZJ458781:MZQ458782 NJF458781:NJM458782 NTB458781:NTI458782 OCX458781:ODE458782 OMT458781:ONA458782 OWP458781:OWW458782 PGL458781:PGS458782 PQH458781:PQO458782 QAD458781:QAK458782 QJZ458781:QKG458782 QTV458781:QUC458782 RDR458781:RDY458782 RNN458781:RNU458782 RXJ458781:RXQ458782 SHF458781:SHM458782 SRB458781:SRI458782 TAX458781:TBE458782 TKT458781:TLA458782 TUP458781:TUW458782 UEL458781:UES458782 UOH458781:UOO458782 UYD458781:UYK458782 VHZ458781:VIG458782 VRV458781:VSC458782 WBR458781:WBY458782 WLN458781:WLU458782 WVJ458781:WVQ458782 B524317:I524318 IX524317:JE524318 ST524317:TA524318 ACP524317:ACW524318 AML524317:AMS524318 AWH524317:AWO524318 BGD524317:BGK524318 BPZ524317:BQG524318 BZV524317:CAC524318 CJR524317:CJY524318 CTN524317:CTU524318 DDJ524317:DDQ524318 DNF524317:DNM524318 DXB524317:DXI524318 EGX524317:EHE524318 EQT524317:ERA524318 FAP524317:FAW524318 FKL524317:FKS524318 FUH524317:FUO524318 GED524317:GEK524318 GNZ524317:GOG524318 GXV524317:GYC524318 HHR524317:HHY524318 HRN524317:HRU524318 IBJ524317:IBQ524318 ILF524317:ILM524318 IVB524317:IVI524318 JEX524317:JFE524318 JOT524317:JPA524318 JYP524317:JYW524318 KIL524317:KIS524318 KSH524317:KSO524318 LCD524317:LCK524318 LLZ524317:LMG524318 LVV524317:LWC524318 MFR524317:MFY524318 MPN524317:MPU524318 MZJ524317:MZQ524318 NJF524317:NJM524318 NTB524317:NTI524318 OCX524317:ODE524318 OMT524317:ONA524318 OWP524317:OWW524318 PGL524317:PGS524318 PQH524317:PQO524318 QAD524317:QAK524318 QJZ524317:QKG524318 QTV524317:QUC524318 RDR524317:RDY524318 RNN524317:RNU524318 RXJ524317:RXQ524318 SHF524317:SHM524318 SRB524317:SRI524318 TAX524317:TBE524318 TKT524317:TLA524318 TUP524317:TUW524318 UEL524317:UES524318 UOH524317:UOO524318 UYD524317:UYK524318 VHZ524317:VIG524318 VRV524317:VSC524318 WBR524317:WBY524318 WLN524317:WLU524318 WVJ524317:WVQ524318 B589853:I589854 IX589853:JE589854 ST589853:TA589854 ACP589853:ACW589854 AML589853:AMS589854 AWH589853:AWO589854 BGD589853:BGK589854 BPZ589853:BQG589854 BZV589853:CAC589854 CJR589853:CJY589854 CTN589853:CTU589854 DDJ589853:DDQ589854 DNF589853:DNM589854 DXB589853:DXI589854 EGX589853:EHE589854 EQT589853:ERA589854 FAP589853:FAW589854 FKL589853:FKS589854 FUH589853:FUO589854 GED589853:GEK589854 GNZ589853:GOG589854 GXV589853:GYC589854 HHR589853:HHY589854 HRN589853:HRU589854 IBJ589853:IBQ589854 ILF589853:ILM589854 IVB589853:IVI589854 JEX589853:JFE589854 JOT589853:JPA589854 JYP589853:JYW589854 KIL589853:KIS589854 KSH589853:KSO589854 LCD589853:LCK589854 LLZ589853:LMG589854 LVV589853:LWC589854 MFR589853:MFY589854 MPN589853:MPU589854 MZJ589853:MZQ589854 NJF589853:NJM589854 NTB589853:NTI589854 OCX589853:ODE589854 OMT589853:ONA589854 OWP589853:OWW589854 PGL589853:PGS589854 PQH589853:PQO589854 QAD589853:QAK589854 QJZ589853:QKG589854 QTV589853:QUC589854 RDR589853:RDY589854 RNN589853:RNU589854 RXJ589853:RXQ589854 SHF589853:SHM589854 SRB589853:SRI589854 TAX589853:TBE589854 TKT589853:TLA589854 TUP589853:TUW589854 UEL589853:UES589854 UOH589853:UOO589854 UYD589853:UYK589854 VHZ589853:VIG589854 VRV589853:VSC589854 WBR589853:WBY589854 WLN589853:WLU589854 WVJ589853:WVQ589854 B655389:I655390 IX655389:JE655390 ST655389:TA655390 ACP655389:ACW655390 AML655389:AMS655390 AWH655389:AWO655390 BGD655389:BGK655390 BPZ655389:BQG655390 BZV655389:CAC655390 CJR655389:CJY655390 CTN655389:CTU655390 DDJ655389:DDQ655390 DNF655389:DNM655390 DXB655389:DXI655390 EGX655389:EHE655390 EQT655389:ERA655390 FAP655389:FAW655390 FKL655389:FKS655390 FUH655389:FUO655390 GED655389:GEK655390 GNZ655389:GOG655390 GXV655389:GYC655390 HHR655389:HHY655390 HRN655389:HRU655390 IBJ655389:IBQ655390 ILF655389:ILM655390 IVB655389:IVI655390 JEX655389:JFE655390 JOT655389:JPA655390 JYP655389:JYW655390 KIL655389:KIS655390 KSH655389:KSO655390 LCD655389:LCK655390 LLZ655389:LMG655390 LVV655389:LWC655390 MFR655389:MFY655390 MPN655389:MPU655390 MZJ655389:MZQ655390 NJF655389:NJM655390 NTB655389:NTI655390 OCX655389:ODE655390 OMT655389:ONA655390 OWP655389:OWW655390 PGL655389:PGS655390 PQH655389:PQO655390 QAD655389:QAK655390 QJZ655389:QKG655390 QTV655389:QUC655390 RDR655389:RDY655390 RNN655389:RNU655390 RXJ655389:RXQ655390 SHF655389:SHM655390 SRB655389:SRI655390 TAX655389:TBE655390 TKT655389:TLA655390 TUP655389:TUW655390 UEL655389:UES655390 UOH655389:UOO655390 UYD655389:UYK655390 VHZ655389:VIG655390 VRV655389:VSC655390 WBR655389:WBY655390 WLN655389:WLU655390 WVJ655389:WVQ655390 B720925:I720926 IX720925:JE720926 ST720925:TA720926 ACP720925:ACW720926 AML720925:AMS720926 AWH720925:AWO720926 BGD720925:BGK720926 BPZ720925:BQG720926 BZV720925:CAC720926 CJR720925:CJY720926 CTN720925:CTU720926 DDJ720925:DDQ720926 DNF720925:DNM720926 DXB720925:DXI720926 EGX720925:EHE720926 EQT720925:ERA720926 FAP720925:FAW720926 FKL720925:FKS720926 FUH720925:FUO720926 GED720925:GEK720926 GNZ720925:GOG720926 GXV720925:GYC720926 HHR720925:HHY720926 HRN720925:HRU720926 IBJ720925:IBQ720926 ILF720925:ILM720926 IVB720925:IVI720926 JEX720925:JFE720926 JOT720925:JPA720926 JYP720925:JYW720926 KIL720925:KIS720926 KSH720925:KSO720926 LCD720925:LCK720926 LLZ720925:LMG720926 LVV720925:LWC720926 MFR720925:MFY720926 MPN720925:MPU720926 MZJ720925:MZQ720926 NJF720925:NJM720926 NTB720925:NTI720926 OCX720925:ODE720926 OMT720925:ONA720926 OWP720925:OWW720926 PGL720925:PGS720926 PQH720925:PQO720926 QAD720925:QAK720926 QJZ720925:QKG720926 QTV720925:QUC720926 RDR720925:RDY720926 RNN720925:RNU720926 RXJ720925:RXQ720926 SHF720925:SHM720926 SRB720925:SRI720926 TAX720925:TBE720926 TKT720925:TLA720926 TUP720925:TUW720926 UEL720925:UES720926 UOH720925:UOO720926 UYD720925:UYK720926 VHZ720925:VIG720926 VRV720925:VSC720926 WBR720925:WBY720926 WLN720925:WLU720926 WVJ720925:WVQ720926 B786461:I786462 IX786461:JE786462 ST786461:TA786462 ACP786461:ACW786462 AML786461:AMS786462 AWH786461:AWO786462 BGD786461:BGK786462 BPZ786461:BQG786462 BZV786461:CAC786462 CJR786461:CJY786462 CTN786461:CTU786462 DDJ786461:DDQ786462 DNF786461:DNM786462 DXB786461:DXI786462 EGX786461:EHE786462 EQT786461:ERA786462 FAP786461:FAW786462 FKL786461:FKS786462 FUH786461:FUO786462 GED786461:GEK786462 GNZ786461:GOG786462 GXV786461:GYC786462 HHR786461:HHY786462 HRN786461:HRU786462 IBJ786461:IBQ786462 ILF786461:ILM786462 IVB786461:IVI786462 JEX786461:JFE786462 JOT786461:JPA786462 JYP786461:JYW786462 KIL786461:KIS786462 KSH786461:KSO786462 LCD786461:LCK786462 LLZ786461:LMG786462 LVV786461:LWC786462 MFR786461:MFY786462 MPN786461:MPU786462 MZJ786461:MZQ786462 NJF786461:NJM786462 NTB786461:NTI786462 OCX786461:ODE786462 OMT786461:ONA786462 OWP786461:OWW786462 PGL786461:PGS786462 PQH786461:PQO786462 QAD786461:QAK786462 QJZ786461:QKG786462 QTV786461:QUC786462 RDR786461:RDY786462 RNN786461:RNU786462 RXJ786461:RXQ786462 SHF786461:SHM786462 SRB786461:SRI786462 TAX786461:TBE786462 TKT786461:TLA786462 TUP786461:TUW786462 UEL786461:UES786462 UOH786461:UOO786462 UYD786461:UYK786462 VHZ786461:VIG786462 VRV786461:VSC786462 WBR786461:WBY786462 WLN786461:WLU786462 WVJ786461:WVQ786462 B851997:I851998 IX851997:JE851998 ST851997:TA851998 ACP851997:ACW851998 AML851997:AMS851998 AWH851997:AWO851998 BGD851997:BGK851998 BPZ851997:BQG851998 BZV851997:CAC851998 CJR851997:CJY851998 CTN851997:CTU851998 DDJ851997:DDQ851998 DNF851997:DNM851998 DXB851997:DXI851998 EGX851997:EHE851998 EQT851997:ERA851998 FAP851997:FAW851998 FKL851997:FKS851998 FUH851997:FUO851998 GED851997:GEK851998 GNZ851997:GOG851998 GXV851997:GYC851998 HHR851997:HHY851998 HRN851997:HRU851998 IBJ851997:IBQ851998 ILF851997:ILM851998 IVB851997:IVI851998 JEX851997:JFE851998 JOT851997:JPA851998 JYP851997:JYW851998 KIL851997:KIS851998 KSH851997:KSO851998 LCD851997:LCK851998 LLZ851997:LMG851998 LVV851997:LWC851998 MFR851997:MFY851998 MPN851997:MPU851998 MZJ851997:MZQ851998 NJF851997:NJM851998 NTB851997:NTI851998 OCX851997:ODE851998 OMT851997:ONA851998 OWP851997:OWW851998 PGL851997:PGS851998 PQH851997:PQO851998 QAD851997:QAK851998 QJZ851997:QKG851998 QTV851997:QUC851998 RDR851997:RDY851998 RNN851997:RNU851998 RXJ851997:RXQ851998 SHF851997:SHM851998 SRB851997:SRI851998 TAX851997:TBE851998 TKT851997:TLA851998 TUP851997:TUW851998 UEL851997:UES851998 UOH851997:UOO851998 UYD851997:UYK851998 VHZ851997:VIG851998 VRV851997:VSC851998 WBR851997:WBY851998 WLN851997:WLU851998 WVJ851997:WVQ851998 B917533:I917534 IX917533:JE917534 ST917533:TA917534 ACP917533:ACW917534 AML917533:AMS917534 AWH917533:AWO917534 BGD917533:BGK917534 BPZ917533:BQG917534 BZV917533:CAC917534 CJR917533:CJY917534 CTN917533:CTU917534 DDJ917533:DDQ917534 DNF917533:DNM917534 DXB917533:DXI917534 EGX917533:EHE917534 EQT917533:ERA917534 FAP917533:FAW917534 FKL917533:FKS917534 FUH917533:FUO917534 GED917533:GEK917534 GNZ917533:GOG917534 GXV917533:GYC917534 HHR917533:HHY917534 HRN917533:HRU917534 IBJ917533:IBQ917534 ILF917533:ILM917534 IVB917533:IVI917534 JEX917533:JFE917534 JOT917533:JPA917534 JYP917533:JYW917534 KIL917533:KIS917534 KSH917533:KSO917534 LCD917533:LCK917534 LLZ917533:LMG917534 LVV917533:LWC917534 MFR917533:MFY917534 MPN917533:MPU917534 MZJ917533:MZQ917534 NJF917533:NJM917534 NTB917533:NTI917534 OCX917533:ODE917534 OMT917533:ONA917534 OWP917533:OWW917534 PGL917533:PGS917534 PQH917533:PQO917534 QAD917533:QAK917534 QJZ917533:QKG917534 QTV917533:QUC917534 RDR917533:RDY917534 RNN917533:RNU917534 RXJ917533:RXQ917534 SHF917533:SHM917534 SRB917533:SRI917534 TAX917533:TBE917534 TKT917533:TLA917534 TUP917533:TUW917534 UEL917533:UES917534 UOH917533:UOO917534 UYD917533:UYK917534 VHZ917533:VIG917534 VRV917533:VSC917534 WBR917533:WBY917534 WLN917533:WLU917534 WVJ917533:WVQ917534 B983069:I983070 IX983069:JE983070 ST983069:TA983070 ACP983069:ACW983070 AML983069:AMS983070 AWH983069:AWO983070 BGD983069:BGK983070 BPZ983069:BQG983070 BZV983069:CAC983070 CJR983069:CJY983070 CTN983069:CTU983070 DDJ983069:DDQ983070 DNF983069:DNM983070 DXB983069:DXI983070 EGX983069:EHE983070 EQT983069:ERA983070 FAP983069:FAW983070 FKL983069:FKS983070 FUH983069:FUO983070 GED983069:GEK983070 GNZ983069:GOG983070 GXV983069:GYC983070 HHR983069:HHY983070 HRN983069:HRU983070 IBJ983069:IBQ983070 ILF983069:ILM983070 IVB983069:IVI983070 JEX983069:JFE983070 JOT983069:JPA983070 JYP983069:JYW983070 KIL983069:KIS983070 KSH983069:KSO983070 LCD983069:LCK983070 LLZ983069:LMG983070 LVV983069:LWC983070 MFR983069:MFY983070 MPN983069:MPU983070 MZJ983069:MZQ983070 NJF983069:NJM983070 NTB983069:NTI983070 OCX983069:ODE983070 OMT983069:ONA983070 OWP983069:OWW983070 PGL983069:PGS983070 PQH983069:PQO983070 QAD983069:QAK983070 QJZ983069:QKG983070 QTV983069:QUC983070 RDR983069:RDY983070 RNN983069:RNU983070 RXJ983069:RXQ983070 SHF983069:SHM983070 SRB983069:SRI983070 TAX983069:TBE983070 TKT983069:TLA983070 TUP983069:TUW983070 UEL983069:UES983070 UOH983069:UOO983070 UYD983069:UYK983070 VHZ983069:VIG983070 VRV983069:VSC983070 WBR983069:WBY983070 WLN983069:WLU983070 WVJ983069:WVQ983070 B32:I33 IX32:JE33 ST32:TA33 ACP32:ACW33 AML32:AMS33 AWH32:AWO33 BGD32:BGK33 BPZ32:BQG33 BZV32:CAC33 CJR32:CJY33 CTN32:CTU33 DDJ32:DDQ33 DNF32:DNM33 DXB32:DXI33 EGX32:EHE33 EQT32:ERA33 FAP32:FAW33 FKL32:FKS33 FUH32:FUO33 GED32:GEK33 GNZ32:GOG33 GXV32:GYC33 HHR32:HHY33 HRN32:HRU33 IBJ32:IBQ33 ILF32:ILM33 IVB32:IVI33 JEX32:JFE33 JOT32:JPA33 JYP32:JYW33 KIL32:KIS33 KSH32:KSO33 LCD32:LCK33 LLZ32:LMG33 LVV32:LWC33 MFR32:MFY33 MPN32:MPU33 MZJ32:MZQ33 NJF32:NJM33 NTB32:NTI33 OCX32:ODE33 OMT32:ONA33 OWP32:OWW33 PGL32:PGS33 PQH32:PQO33 QAD32:QAK33 QJZ32:QKG33 QTV32:QUC33 RDR32:RDY33 RNN32:RNU33 RXJ32:RXQ33 SHF32:SHM33 SRB32:SRI33 TAX32:TBE33 TKT32:TLA33 TUP32:TUW33 UEL32:UES33 UOH32:UOO33 UYD32:UYK33 VHZ32:VIG33 VRV32:VSC33 WBR32:WBY33 WLN32:WLU33 WVJ32:WVQ33 B65568:I65569 IX65568:JE65569 ST65568:TA65569 ACP65568:ACW65569 AML65568:AMS65569 AWH65568:AWO65569 BGD65568:BGK65569 BPZ65568:BQG65569 BZV65568:CAC65569 CJR65568:CJY65569 CTN65568:CTU65569 DDJ65568:DDQ65569 DNF65568:DNM65569 DXB65568:DXI65569 EGX65568:EHE65569 EQT65568:ERA65569 FAP65568:FAW65569 FKL65568:FKS65569 FUH65568:FUO65569 GED65568:GEK65569 GNZ65568:GOG65569 GXV65568:GYC65569 HHR65568:HHY65569 HRN65568:HRU65569 IBJ65568:IBQ65569 ILF65568:ILM65569 IVB65568:IVI65569 JEX65568:JFE65569 JOT65568:JPA65569 JYP65568:JYW65569 KIL65568:KIS65569 KSH65568:KSO65569 LCD65568:LCK65569 LLZ65568:LMG65569 LVV65568:LWC65569 MFR65568:MFY65569 MPN65568:MPU65569 MZJ65568:MZQ65569 NJF65568:NJM65569 NTB65568:NTI65569 OCX65568:ODE65569 OMT65568:ONA65569 OWP65568:OWW65569 PGL65568:PGS65569 PQH65568:PQO65569 QAD65568:QAK65569 QJZ65568:QKG65569 QTV65568:QUC65569 RDR65568:RDY65569 RNN65568:RNU65569 RXJ65568:RXQ65569 SHF65568:SHM65569 SRB65568:SRI65569 TAX65568:TBE65569 TKT65568:TLA65569 TUP65568:TUW65569 UEL65568:UES65569 UOH65568:UOO65569 UYD65568:UYK65569 VHZ65568:VIG65569 VRV65568:VSC65569 WBR65568:WBY65569 WLN65568:WLU65569 WVJ65568:WVQ65569 B131104:I131105 IX131104:JE131105 ST131104:TA131105 ACP131104:ACW131105 AML131104:AMS131105 AWH131104:AWO131105 BGD131104:BGK131105 BPZ131104:BQG131105 BZV131104:CAC131105 CJR131104:CJY131105 CTN131104:CTU131105 DDJ131104:DDQ131105 DNF131104:DNM131105 DXB131104:DXI131105 EGX131104:EHE131105 EQT131104:ERA131105 FAP131104:FAW131105 FKL131104:FKS131105 FUH131104:FUO131105 GED131104:GEK131105 GNZ131104:GOG131105 GXV131104:GYC131105 HHR131104:HHY131105 HRN131104:HRU131105 IBJ131104:IBQ131105 ILF131104:ILM131105 IVB131104:IVI131105 JEX131104:JFE131105 JOT131104:JPA131105 JYP131104:JYW131105 KIL131104:KIS131105 KSH131104:KSO131105 LCD131104:LCK131105 LLZ131104:LMG131105 LVV131104:LWC131105 MFR131104:MFY131105 MPN131104:MPU131105 MZJ131104:MZQ131105 NJF131104:NJM131105 NTB131104:NTI131105 OCX131104:ODE131105 OMT131104:ONA131105 OWP131104:OWW131105 PGL131104:PGS131105 PQH131104:PQO131105 QAD131104:QAK131105 QJZ131104:QKG131105 QTV131104:QUC131105 RDR131104:RDY131105 RNN131104:RNU131105 RXJ131104:RXQ131105 SHF131104:SHM131105 SRB131104:SRI131105 TAX131104:TBE131105 TKT131104:TLA131105 TUP131104:TUW131105 UEL131104:UES131105 UOH131104:UOO131105 UYD131104:UYK131105 VHZ131104:VIG131105 VRV131104:VSC131105 WBR131104:WBY131105 WLN131104:WLU131105 WVJ131104:WVQ131105 B196640:I196641 IX196640:JE196641 ST196640:TA196641 ACP196640:ACW196641 AML196640:AMS196641 AWH196640:AWO196641 BGD196640:BGK196641 BPZ196640:BQG196641 BZV196640:CAC196641 CJR196640:CJY196641 CTN196640:CTU196641 DDJ196640:DDQ196641 DNF196640:DNM196641 DXB196640:DXI196641 EGX196640:EHE196641 EQT196640:ERA196641 FAP196640:FAW196641 FKL196640:FKS196641 FUH196640:FUO196641 GED196640:GEK196641 GNZ196640:GOG196641 GXV196640:GYC196641 HHR196640:HHY196641 HRN196640:HRU196641 IBJ196640:IBQ196641 ILF196640:ILM196641 IVB196640:IVI196641 JEX196640:JFE196641 JOT196640:JPA196641 JYP196640:JYW196641 KIL196640:KIS196641 KSH196640:KSO196641 LCD196640:LCK196641 LLZ196640:LMG196641 LVV196640:LWC196641 MFR196640:MFY196641 MPN196640:MPU196641 MZJ196640:MZQ196641 NJF196640:NJM196641 NTB196640:NTI196641 OCX196640:ODE196641 OMT196640:ONA196641 OWP196640:OWW196641 PGL196640:PGS196641 PQH196640:PQO196641 QAD196640:QAK196641 QJZ196640:QKG196641 QTV196640:QUC196641 RDR196640:RDY196641 RNN196640:RNU196641 RXJ196640:RXQ196641 SHF196640:SHM196641 SRB196640:SRI196641 TAX196640:TBE196641 TKT196640:TLA196641 TUP196640:TUW196641 UEL196640:UES196641 UOH196640:UOO196641 UYD196640:UYK196641 VHZ196640:VIG196641 VRV196640:VSC196641 WBR196640:WBY196641 WLN196640:WLU196641 WVJ196640:WVQ196641 B262176:I262177 IX262176:JE262177 ST262176:TA262177 ACP262176:ACW262177 AML262176:AMS262177 AWH262176:AWO262177 BGD262176:BGK262177 BPZ262176:BQG262177 BZV262176:CAC262177 CJR262176:CJY262177 CTN262176:CTU262177 DDJ262176:DDQ262177 DNF262176:DNM262177 DXB262176:DXI262177 EGX262176:EHE262177 EQT262176:ERA262177 FAP262176:FAW262177 FKL262176:FKS262177 FUH262176:FUO262177 GED262176:GEK262177 GNZ262176:GOG262177 GXV262176:GYC262177 HHR262176:HHY262177 HRN262176:HRU262177 IBJ262176:IBQ262177 ILF262176:ILM262177 IVB262176:IVI262177 JEX262176:JFE262177 JOT262176:JPA262177 JYP262176:JYW262177 KIL262176:KIS262177 KSH262176:KSO262177 LCD262176:LCK262177 LLZ262176:LMG262177 LVV262176:LWC262177 MFR262176:MFY262177 MPN262176:MPU262177 MZJ262176:MZQ262177 NJF262176:NJM262177 NTB262176:NTI262177 OCX262176:ODE262177 OMT262176:ONA262177 OWP262176:OWW262177 PGL262176:PGS262177 PQH262176:PQO262177 QAD262176:QAK262177 QJZ262176:QKG262177 QTV262176:QUC262177 RDR262176:RDY262177 RNN262176:RNU262177 RXJ262176:RXQ262177 SHF262176:SHM262177 SRB262176:SRI262177 TAX262176:TBE262177 TKT262176:TLA262177 TUP262176:TUW262177 UEL262176:UES262177 UOH262176:UOO262177 UYD262176:UYK262177 VHZ262176:VIG262177 VRV262176:VSC262177 WBR262176:WBY262177 WLN262176:WLU262177 WVJ262176:WVQ262177 B327712:I327713 IX327712:JE327713 ST327712:TA327713 ACP327712:ACW327713 AML327712:AMS327713 AWH327712:AWO327713 BGD327712:BGK327713 BPZ327712:BQG327713 BZV327712:CAC327713 CJR327712:CJY327713 CTN327712:CTU327713 DDJ327712:DDQ327713 DNF327712:DNM327713 DXB327712:DXI327713 EGX327712:EHE327713 EQT327712:ERA327713 FAP327712:FAW327713 FKL327712:FKS327713 FUH327712:FUO327713 GED327712:GEK327713 GNZ327712:GOG327713 GXV327712:GYC327713 HHR327712:HHY327713 HRN327712:HRU327713 IBJ327712:IBQ327713 ILF327712:ILM327713 IVB327712:IVI327713 JEX327712:JFE327713 JOT327712:JPA327713 JYP327712:JYW327713 KIL327712:KIS327713 KSH327712:KSO327713 LCD327712:LCK327713 LLZ327712:LMG327713 LVV327712:LWC327713 MFR327712:MFY327713 MPN327712:MPU327713 MZJ327712:MZQ327713 NJF327712:NJM327713 NTB327712:NTI327713 OCX327712:ODE327713 OMT327712:ONA327713 OWP327712:OWW327713 PGL327712:PGS327713 PQH327712:PQO327713 QAD327712:QAK327713 QJZ327712:QKG327713 QTV327712:QUC327713 RDR327712:RDY327713 RNN327712:RNU327713 RXJ327712:RXQ327713 SHF327712:SHM327713 SRB327712:SRI327713 TAX327712:TBE327713 TKT327712:TLA327713 TUP327712:TUW327713 UEL327712:UES327713 UOH327712:UOO327713 UYD327712:UYK327713 VHZ327712:VIG327713 VRV327712:VSC327713 WBR327712:WBY327713 WLN327712:WLU327713 WVJ327712:WVQ327713 B393248:I393249 IX393248:JE393249 ST393248:TA393249 ACP393248:ACW393249 AML393248:AMS393249 AWH393248:AWO393249 BGD393248:BGK393249 BPZ393248:BQG393249 BZV393248:CAC393249 CJR393248:CJY393249 CTN393248:CTU393249 DDJ393248:DDQ393249 DNF393248:DNM393249 DXB393248:DXI393249 EGX393248:EHE393249 EQT393248:ERA393249 FAP393248:FAW393249 FKL393248:FKS393249 FUH393248:FUO393249 GED393248:GEK393249 GNZ393248:GOG393249 GXV393248:GYC393249 HHR393248:HHY393249 HRN393248:HRU393249 IBJ393248:IBQ393249 ILF393248:ILM393249 IVB393248:IVI393249 JEX393248:JFE393249 JOT393248:JPA393249 JYP393248:JYW393249 KIL393248:KIS393249 KSH393248:KSO393249 LCD393248:LCK393249 LLZ393248:LMG393249 LVV393248:LWC393249 MFR393248:MFY393249 MPN393248:MPU393249 MZJ393248:MZQ393249 NJF393248:NJM393249 NTB393248:NTI393249 OCX393248:ODE393249 OMT393248:ONA393249 OWP393248:OWW393249 PGL393248:PGS393249 PQH393248:PQO393249 QAD393248:QAK393249 QJZ393248:QKG393249 QTV393248:QUC393249 RDR393248:RDY393249 RNN393248:RNU393249 RXJ393248:RXQ393249 SHF393248:SHM393249 SRB393248:SRI393249 TAX393248:TBE393249 TKT393248:TLA393249 TUP393248:TUW393249 UEL393248:UES393249 UOH393248:UOO393249 UYD393248:UYK393249 VHZ393248:VIG393249 VRV393248:VSC393249 WBR393248:WBY393249 WLN393248:WLU393249 WVJ393248:WVQ393249 B458784:I458785 IX458784:JE458785 ST458784:TA458785 ACP458784:ACW458785 AML458784:AMS458785 AWH458784:AWO458785 BGD458784:BGK458785 BPZ458784:BQG458785 BZV458784:CAC458785 CJR458784:CJY458785 CTN458784:CTU458785 DDJ458784:DDQ458785 DNF458784:DNM458785 DXB458784:DXI458785 EGX458784:EHE458785 EQT458784:ERA458785 FAP458784:FAW458785 FKL458784:FKS458785 FUH458784:FUO458785 GED458784:GEK458785 GNZ458784:GOG458785 GXV458784:GYC458785 HHR458784:HHY458785 HRN458784:HRU458785 IBJ458784:IBQ458785 ILF458784:ILM458785 IVB458784:IVI458785 JEX458784:JFE458785 JOT458784:JPA458785 JYP458784:JYW458785 KIL458784:KIS458785 KSH458784:KSO458785 LCD458784:LCK458785 LLZ458784:LMG458785 LVV458784:LWC458785 MFR458784:MFY458785 MPN458784:MPU458785 MZJ458784:MZQ458785 NJF458784:NJM458785 NTB458784:NTI458785 OCX458784:ODE458785 OMT458784:ONA458785 OWP458784:OWW458785 PGL458784:PGS458785 PQH458784:PQO458785 QAD458784:QAK458785 QJZ458784:QKG458785 QTV458784:QUC458785 RDR458784:RDY458785 RNN458784:RNU458785 RXJ458784:RXQ458785 SHF458784:SHM458785 SRB458784:SRI458785 TAX458784:TBE458785 TKT458784:TLA458785 TUP458784:TUW458785 UEL458784:UES458785 UOH458784:UOO458785 UYD458784:UYK458785 VHZ458784:VIG458785 VRV458784:VSC458785 WBR458784:WBY458785 WLN458784:WLU458785 WVJ458784:WVQ458785 B524320:I524321 IX524320:JE524321 ST524320:TA524321 ACP524320:ACW524321 AML524320:AMS524321 AWH524320:AWO524321 BGD524320:BGK524321 BPZ524320:BQG524321 BZV524320:CAC524321 CJR524320:CJY524321 CTN524320:CTU524321 DDJ524320:DDQ524321 DNF524320:DNM524321 DXB524320:DXI524321 EGX524320:EHE524321 EQT524320:ERA524321 FAP524320:FAW524321 FKL524320:FKS524321 FUH524320:FUO524321 GED524320:GEK524321 GNZ524320:GOG524321 GXV524320:GYC524321 HHR524320:HHY524321 HRN524320:HRU524321 IBJ524320:IBQ524321 ILF524320:ILM524321 IVB524320:IVI524321 JEX524320:JFE524321 JOT524320:JPA524321 JYP524320:JYW524321 KIL524320:KIS524321 KSH524320:KSO524321 LCD524320:LCK524321 LLZ524320:LMG524321 LVV524320:LWC524321 MFR524320:MFY524321 MPN524320:MPU524321 MZJ524320:MZQ524321 NJF524320:NJM524321 NTB524320:NTI524321 OCX524320:ODE524321 OMT524320:ONA524321 OWP524320:OWW524321 PGL524320:PGS524321 PQH524320:PQO524321 QAD524320:QAK524321 QJZ524320:QKG524321 QTV524320:QUC524321 RDR524320:RDY524321 RNN524320:RNU524321 RXJ524320:RXQ524321 SHF524320:SHM524321 SRB524320:SRI524321 TAX524320:TBE524321 TKT524320:TLA524321 TUP524320:TUW524321 UEL524320:UES524321 UOH524320:UOO524321 UYD524320:UYK524321 VHZ524320:VIG524321 VRV524320:VSC524321 WBR524320:WBY524321 WLN524320:WLU524321 WVJ524320:WVQ524321 B589856:I589857 IX589856:JE589857 ST589856:TA589857 ACP589856:ACW589857 AML589856:AMS589857 AWH589856:AWO589857 BGD589856:BGK589857 BPZ589856:BQG589857 BZV589856:CAC589857 CJR589856:CJY589857 CTN589856:CTU589857 DDJ589856:DDQ589857 DNF589856:DNM589857 DXB589856:DXI589857 EGX589856:EHE589857 EQT589856:ERA589857 FAP589856:FAW589857 FKL589856:FKS589857 FUH589856:FUO589857 GED589856:GEK589857 GNZ589856:GOG589857 GXV589856:GYC589857 HHR589856:HHY589857 HRN589856:HRU589857 IBJ589856:IBQ589857 ILF589856:ILM589857 IVB589856:IVI589857 JEX589856:JFE589857 JOT589856:JPA589857 JYP589856:JYW589857 KIL589856:KIS589857 KSH589856:KSO589857 LCD589856:LCK589857 LLZ589856:LMG589857 LVV589856:LWC589857 MFR589856:MFY589857 MPN589856:MPU589857 MZJ589856:MZQ589857 NJF589856:NJM589857 NTB589856:NTI589857 OCX589856:ODE589857 OMT589856:ONA589857 OWP589856:OWW589857 PGL589856:PGS589857 PQH589856:PQO589857 QAD589856:QAK589857 QJZ589856:QKG589857 QTV589856:QUC589857 RDR589856:RDY589857 RNN589856:RNU589857 RXJ589856:RXQ589857 SHF589856:SHM589857 SRB589856:SRI589857 TAX589856:TBE589857 TKT589856:TLA589857 TUP589856:TUW589857 UEL589856:UES589857 UOH589856:UOO589857 UYD589856:UYK589857 VHZ589856:VIG589857 VRV589856:VSC589857 WBR589856:WBY589857 WLN589856:WLU589857 WVJ589856:WVQ589857 B655392:I655393 IX655392:JE655393 ST655392:TA655393 ACP655392:ACW655393 AML655392:AMS655393 AWH655392:AWO655393 BGD655392:BGK655393 BPZ655392:BQG655393 BZV655392:CAC655393 CJR655392:CJY655393 CTN655392:CTU655393 DDJ655392:DDQ655393 DNF655392:DNM655393 DXB655392:DXI655393 EGX655392:EHE655393 EQT655392:ERA655393 FAP655392:FAW655393 FKL655392:FKS655393 FUH655392:FUO655393 GED655392:GEK655393 GNZ655392:GOG655393 GXV655392:GYC655393 HHR655392:HHY655393 HRN655392:HRU655393 IBJ655392:IBQ655393 ILF655392:ILM655393 IVB655392:IVI655393 JEX655392:JFE655393 JOT655392:JPA655393 JYP655392:JYW655393 KIL655392:KIS655393 KSH655392:KSO655393 LCD655392:LCK655393 LLZ655392:LMG655393 LVV655392:LWC655393 MFR655392:MFY655393 MPN655392:MPU655393 MZJ655392:MZQ655393 NJF655392:NJM655393 NTB655392:NTI655393 OCX655392:ODE655393 OMT655392:ONA655393 OWP655392:OWW655393 PGL655392:PGS655393 PQH655392:PQO655393 QAD655392:QAK655393 QJZ655392:QKG655393 QTV655392:QUC655393 RDR655392:RDY655393 RNN655392:RNU655393 RXJ655392:RXQ655393 SHF655392:SHM655393 SRB655392:SRI655393 TAX655392:TBE655393 TKT655392:TLA655393 TUP655392:TUW655393 UEL655392:UES655393 UOH655392:UOO655393 UYD655392:UYK655393 VHZ655392:VIG655393 VRV655392:VSC655393 WBR655392:WBY655393 WLN655392:WLU655393 WVJ655392:WVQ655393 B720928:I720929 IX720928:JE720929 ST720928:TA720929 ACP720928:ACW720929 AML720928:AMS720929 AWH720928:AWO720929 BGD720928:BGK720929 BPZ720928:BQG720929 BZV720928:CAC720929 CJR720928:CJY720929 CTN720928:CTU720929 DDJ720928:DDQ720929 DNF720928:DNM720929 DXB720928:DXI720929 EGX720928:EHE720929 EQT720928:ERA720929 FAP720928:FAW720929 FKL720928:FKS720929 FUH720928:FUO720929 GED720928:GEK720929 GNZ720928:GOG720929 GXV720928:GYC720929 HHR720928:HHY720929 HRN720928:HRU720929 IBJ720928:IBQ720929 ILF720928:ILM720929 IVB720928:IVI720929 JEX720928:JFE720929 JOT720928:JPA720929 JYP720928:JYW720929 KIL720928:KIS720929 KSH720928:KSO720929 LCD720928:LCK720929 LLZ720928:LMG720929 LVV720928:LWC720929 MFR720928:MFY720929 MPN720928:MPU720929 MZJ720928:MZQ720929 NJF720928:NJM720929 NTB720928:NTI720929 OCX720928:ODE720929 OMT720928:ONA720929 OWP720928:OWW720929 PGL720928:PGS720929 PQH720928:PQO720929 QAD720928:QAK720929 QJZ720928:QKG720929 QTV720928:QUC720929 RDR720928:RDY720929 RNN720928:RNU720929 RXJ720928:RXQ720929 SHF720928:SHM720929 SRB720928:SRI720929 TAX720928:TBE720929 TKT720928:TLA720929 TUP720928:TUW720929 UEL720928:UES720929 UOH720928:UOO720929 UYD720928:UYK720929 VHZ720928:VIG720929 VRV720928:VSC720929 WBR720928:WBY720929 WLN720928:WLU720929 WVJ720928:WVQ720929 B786464:I786465 IX786464:JE786465 ST786464:TA786465 ACP786464:ACW786465 AML786464:AMS786465 AWH786464:AWO786465 BGD786464:BGK786465 BPZ786464:BQG786465 BZV786464:CAC786465 CJR786464:CJY786465 CTN786464:CTU786465 DDJ786464:DDQ786465 DNF786464:DNM786465 DXB786464:DXI786465 EGX786464:EHE786465 EQT786464:ERA786465 FAP786464:FAW786465 FKL786464:FKS786465 FUH786464:FUO786465 GED786464:GEK786465 GNZ786464:GOG786465 GXV786464:GYC786465 HHR786464:HHY786465 HRN786464:HRU786465 IBJ786464:IBQ786465 ILF786464:ILM786465 IVB786464:IVI786465 JEX786464:JFE786465 JOT786464:JPA786465 JYP786464:JYW786465 KIL786464:KIS786465 KSH786464:KSO786465 LCD786464:LCK786465 LLZ786464:LMG786465 LVV786464:LWC786465 MFR786464:MFY786465 MPN786464:MPU786465 MZJ786464:MZQ786465 NJF786464:NJM786465 NTB786464:NTI786465 OCX786464:ODE786465 OMT786464:ONA786465 OWP786464:OWW786465 PGL786464:PGS786465 PQH786464:PQO786465 QAD786464:QAK786465 QJZ786464:QKG786465 QTV786464:QUC786465 RDR786464:RDY786465 RNN786464:RNU786465 RXJ786464:RXQ786465 SHF786464:SHM786465 SRB786464:SRI786465 TAX786464:TBE786465 TKT786464:TLA786465 TUP786464:TUW786465 UEL786464:UES786465 UOH786464:UOO786465 UYD786464:UYK786465 VHZ786464:VIG786465 VRV786464:VSC786465 WBR786464:WBY786465 WLN786464:WLU786465 WVJ786464:WVQ786465 B852000:I852001 IX852000:JE852001 ST852000:TA852001 ACP852000:ACW852001 AML852000:AMS852001 AWH852000:AWO852001 BGD852000:BGK852001 BPZ852000:BQG852001 BZV852000:CAC852001 CJR852000:CJY852001 CTN852000:CTU852001 DDJ852000:DDQ852001 DNF852000:DNM852001 DXB852000:DXI852001 EGX852000:EHE852001 EQT852000:ERA852001 FAP852000:FAW852001 FKL852000:FKS852001 FUH852000:FUO852001 GED852000:GEK852001 GNZ852000:GOG852001 GXV852000:GYC852001 HHR852000:HHY852001 HRN852000:HRU852001 IBJ852000:IBQ852001 ILF852000:ILM852001 IVB852000:IVI852001 JEX852000:JFE852001 JOT852000:JPA852001 JYP852000:JYW852001 KIL852000:KIS852001 KSH852000:KSO852001 LCD852000:LCK852001 LLZ852000:LMG852001 LVV852000:LWC852001 MFR852000:MFY852001 MPN852000:MPU852001 MZJ852000:MZQ852001 NJF852000:NJM852001 NTB852000:NTI852001 OCX852000:ODE852001 OMT852000:ONA852001 OWP852000:OWW852001 PGL852000:PGS852001 PQH852000:PQO852001 QAD852000:QAK852001 QJZ852000:QKG852001 QTV852000:QUC852001 RDR852000:RDY852001 RNN852000:RNU852001 RXJ852000:RXQ852001 SHF852000:SHM852001 SRB852000:SRI852001 TAX852000:TBE852001 TKT852000:TLA852001 TUP852000:TUW852001 UEL852000:UES852001 UOH852000:UOO852001 UYD852000:UYK852001 VHZ852000:VIG852001 VRV852000:VSC852001 WBR852000:WBY852001 WLN852000:WLU852001 WVJ852000:WVQ852001 B917536:I917537 IX917536:JE917537 ST917536:TA917537 ACP917536:ACW917537 AML917536:AMS917537 AWH917536:AWO917537 BGD917536:BGK917537 BPZ917536:BQG917537 BZV917536:CAC917537 CJR917536:CJY917537 CTN917536:CTU917537 DDJ917536:DDQ917537 DNF917536:DNM917537 DXB917536:DXI917537 EGX917536:EHE917537 EQT917536:ERA917537 FAP917536:FAW917537 FKL917536:FKS917537 FUH917536:FUO917537 GED917536:GEK917537 GNZ917536:GOG917537 GXV917536:GYC917537 HHR917536:HHY917537 HRN917536:HRU917537 IBJ917536:IBQ917537 ILF917536:ILM917537 IVB917536:IVI917537 JEX917536:JFE917537 JOT917536:JPA917537 JYP917536:JYW917537 KIL917536:KIS917537 KSH917536:KSO917537 LCD917536:LCK917537 LLZ917536:LMG917537 LVV917536:LWC917537 MFR917536:MFY917537 MPN917536:MPU917537 MZJ917536:MZQ917537 NJF917536:NJM917537 NTB917536:NTI917537 OCX917536:ODE917537 OMT917536:ONA917537 OWP917536:OWW917537 PGL917536:PGS917537 PQH917536:PQO917537 QAD917536:QAK917537 QJZ917536:QKG917537 QTV917536:QUC917537 RDR917536:RDY917537 RNN917536:RNU917537 RXJ917536:RXQ917537 SHF917536:SHM917537 SRB917536:SRI917537 TAX917536:TBE917537 TKT917536:TLA917537 TUP917536:TUW917537 UEL917536:UES917537 UOH917536:UOO917537 UYD917536:UYK917537 VHZ917536:VIG917537 VRV917536:VSC917537 WBR917536:WBY917537 WLN917536:WLU917537 WVJ917536:WVQ917537 B983072:I983073 IX983072:JE983073 ST983072:TA983073 ACP983072:ACW983073 AML983072:AMS983073 AWH983072:AWO983073 BGD983072:BGK983073 BPZ983072:BQG983073 BZV983072:CAC983073 CJR983072:CJY983073 CTN983072:CTU983073 DDJ983072:DDQ983073 DNF983072:DNM983073 DXB983072:DXI983073 EGX983072:EHE983073 EQT983072:ERA983073 FAP983072:FAW983073 FKL983072:FKS983073 FUH983072:FUO983073 GED983072:GEK983073 GNZ983072:GOG983073 GXV983072:GYC983073 HHR983072:HHY983073 HRN983072:HRU983073 IBJ983072:IBQ983073 ILF983072:ILM983073 IVB983072:IVI983073 JEX983072:JFE983073 JOT983072:JPA983073 JYP983072:JYW983073 KIL983072:KIS983073 KSH983072:KSO983073 LCD983072:LCK983073 LLZ983072:LMG983073 LVV983072:LWC983073 MFR983072:MFY983073 MPN983072:MPU983073 MZJ983072:MZQ983073 NJF983072:NJM983073 NTB983072:NTI983073 OCX983072:ODE983073 OMT983072:ONA983073 OWP983072:OWW983073 PGL983072:PGS983073 PQH983072:PQO983073 QAD983072:QAK983073 QJZ983072:QKG983073 QTV983072:QUC983073 RDR983072:RDY983073 RNN983072:RNU983073 RXJ983072:RXQ983073 SHF983072:SHM983073 SRB983072:SRI983073 TAX983072:TBE983073 TKT983072:TLA983073 TUP983072:TUW983073 UEL983072:UES983073 UOH983072:UOO983073 UYD983072:UYK983073 VHZ983072:VIG983073 VRV983072:VSC983073 WBR983072:WBY983073 WLN983072:WLU983073 WVJ983072:WVQ983073 B36:I37 IX36:JE37 ST36:TA37 ACP36:ACW37 AML36:AMS37 AWH36:AWO37 BGD36:BGK37 BPZ36:BQG37 BZV36:CAC37 CJR36:CJY37 CTN36:CTU37 DDJ36:DDQ37 DNF36:DNM37 DXB36:DXI37 EGX36:EHE37 EQT36:ERA37 FAP36:FAW37 FKL36:FKS37 FUH36:FUO37 GED36:GEK37 GNZ36:GOG37 GXV36:GYC37 HHR36:HHY37 HRN36:HRU37 IBJ36:IBQ37 ILF36:ILM37 IVB36:IVI37 JEX36:JFE37 JOT36:JPA37 JYP36:JYW37 KIL36:KIS37 KSH36:KSO37 LCD36:LCK37 LLZ36:LMG37 LVV36:LWC37 MFR36:MFY37 MPN36:MPU37 MZJ36:MZQ37 NJF36:NJM37 NTB36:NTI37 OCX36:ODE37 OMT36:ONA37 OWP36:OWW37 PGL36:PGS37 PQH36:PQO37 QAD36:QAK37 QJZ36:QKG37 QTV36:QUC37 RDR36:RDY37 RNN36:RNU37 RXJ36:RXQ37 SHF36:SHM37 SRB36:SRI37 TAX36:TBE37 TKT36:TLA37 TUP36:TUW37 UEL36:UES37 UOH36:UOO37 UYD36:UYK37 VHZ36:VIG37 VRV36:VSC37 WBR36:WBY37 WLN36:WLU37 WVJ36:WVQ37 B65572:I65573 IX65572:JE65573 ST65572:TA65573 ACP65572:ACW65573 AML65572:AMS65573 AWH65572:AWO65573 BGD65572:BGK65573 BPZ65572:BQG65573 BZV65572:CAC65573 CJR65572:CJY65573 CTN65572:CTU65573 DDJ65572:DDQ65573 DNF65572:DNM65573 DXB65572:DXI65573 EGX65572:EHE65573 EQT65572:ERA65573 FAP65572:FAW65573 FKL65572:FKS65573 FUH65572:FUO65573 GED65572:GEK65573 GNZ65572:GOG65573 GXV65572:GYC65573 HHR65572:HHY65573 HRN65572:HRU65573 IBJ65572:IBQ65573 ILF65572:ILM65573 IVB65572:IVI65573 JEX65572:JFE65573 JOT65572:JPA65573 JYP65572:JYW65573 KIL65572:KIS65573 KSH65572:KSO65573 LCD65572:LCK65573 LLZ65572:LMG65573 LVV65572:LWC65573 MFR65572:MFY65573 MPN65572:MPU65573 MZJ65572:MZQ65573 NJF65572:NJM65573 NTB65572:NTI65573 OCX65572:ODE65573 OMT65572:ONA65573 OWP65572:OWW65573 PGL65572:PGS65573 PQH65572:PQO65573 QAD65572:QAK65573 QJZ65572:QKG65573 QTV65572:QUC65573 RDR65572:RDY65573 RNN65572:RNU65573 RXJ65572:RXQ65573 SHF65572:SHM65573 SRB65572:SRI65573 TAX65572:TBE65573 TKT65572:TLA65573 TUP65572:TUW65573 UEL65572:UES65573 UOH65572:UOO65573 UYD65572:UYK65573 VHZ65572:VIG65573 VRV65572:VSC65573 WBR65572:WBY65573 WLN65572:WLU65573 WVJ65572:WVQ65573 B131108:I131109 IX131108:JE131109 ST131108:TA131109 ACP131108:ACW131109 AML131108:AMS131109 AWH131108:AWO131109 BGD131108:BGK131109 BPZ131108:BQG131109 BZV131108:CAC131109 CJR131108:CJY131109 CTN131108:CTU131109 DDJ131108:DDQ131109 DNF131108:DNM131109 DXB131108:DXI131109 EGX131108:EHE131109 EQT131108:ERA131109 FAP131108:FAW131109 FKL131108:FKS131109 FUH131108:FUO131109 GED131108:GEK131109 GNZ131108:GOG131109 GXV131108:GYC131109 HHR131108:HHY131109 HRN131108:HRU131109 IBJ131108:IBQ131109 ILF131108:ILM131109 IVB131108:IVI131109 JEX131108:JFE131109 JOT131108:JPA131109 JYP131108:JYW131109 KIL131108:KIS131109 KSH131108:KSO131109 LCD131108:LCK131109 LLZ131108:LMG131109 LVV131108:LWC131109 MFR131108:MFY131109 MPN131108:MPU131109 MZJ131108:MZQ131109 NJF131108:NJM131109 NTB131108:NTI131109 OCX131108:ODE131109 OMT131108:ONA131109 OWP131108:OWW131109 PGL131108:PGS131109 PQH131108:PQO131109 QAD131108:QAK131109 QJZ131108:QKG131109 QTV131108:QUC131109 RDR131108:RDY131109 RNN131108:RNU131109 RXJ131108:RXQ131109 SHF131108:SHM131109 SRB131108:SRI131109 TAX131108:TBE131109 TKT131108:TLA131109 TUP131108:TUW131109 UEL131108:UES131109 UOH131108:UOO131109 UYD131108:UYK131109 VHZ131108:VIG131109 VRV131108:VSC131109 WBR131108:WBY131109 WLN131108:WLU131109 WVJ131108:WVQ131109 B196644:I196645 IX196644:JE196645 ST196644:TA196645 ACP196644:ACW196645 AML196644:AMS196645 AWH196644:AWO196645 BGD196644:BGK196645 BPZ196644:BQG196645 BZV196644:CAC196645 CJR196644:CJY196645 CTN196644:CTU196645 DDJ196644:DDQ196645 DNF196644:DNM196645 DXB196644:DXI196645 EGX196644:EHE196645 EQT196644:ERA196645 FAP196644:FAW196645 FKL196644:FKS196645 FUH196644:FUO196645 GED196644:GEK196645 GNZ196644:GOG196645 GXV196644:GYC196645 HHR196644:HHY196645 HRN196644:HRU196645 IBJ196644:IBQ196645 ILF196644:ILM196645 IVB196644:IVI196645 JEX196644:JFE196645 JOT196644:JPA196645 JYP196644:JYW196645 KIL196644:KIS196645 KSH196644:KSO196645 LCD196644:LCK196645 LLZ196644:LMG196645 LVV196644:LWC196645 MFR196644:MFY196645 MPN196644:MPU196645 MZJ196644:MZQ196645 NJF196644:NJM196645 NTB196644:NTI196645 OCX196644:ODE196645 OMT196644:ONA196645 OWP196644:OWW196645 PGL196644:PGS196645 PQH196644:PQO196645 QAD196644:QAK196645 QJZ196644:QKG196645 QTV196644:QUC196645 RDR196644:RDY196645 RNN196644:RNU196645 RXJ196644:RXQ196645 SHF196644:SHM196645 SRB196644:SRI196645 TAX196644:TBE196645 TKT196644:TLA196645 TUP196644:TUW196645 UEL196644:UES196645 UOH196644:UOO196645 UYD196644:UYK196645 VHZ196644:VIG196645 VRV196644:VSC196645 WBR196644:WBY196645 WLN196644:WLU196645 WVJ196644:WVQ196645 B262180:I262181 IX262180:JE262181 ST262180:TA262181 ACP262180:ACW262181 AML262180:AMS262181 AWH262180:AWO262181 BGD262180:BGK262181 BPZ262180:BQG262181 BZV262180:CAC262181 CJR262180:CJY262181 CTN262180:CTU262181 DDJ262180:DDQ262181 DNF262180:DNM262181 DXB262180:DXI262181 EGX262180:EHE262181 EQT262180:ERA262181 FAP262180:FAW262181 FKL262180:FKS262181 FUH262180:FUO262181 GED262180:GEK262181 GNZ262180:GOG262181 GXV262180:GYC262181 HHR262180:HHY262181 HRN262180:HRU262181 IBJ262180:IBQ262181 ILF262180:ILM262181 IVB262180:IVI262181 JEX262180:JFE262181 JOT262180:JPA262181 JYP262180:JYW262181 KIL262180:KIS262181 KSH262180:KSO262181 LCD262180:LCK262181 LLZ262180:LMG262181 LVV262180:LWC262181 MFR262180:MFY262181 MPN262180:MPU262181 MZJ262180:MZQ262181 NJF262180:NJM262181 NTB262180:NTI262181 OCX262180:ODE262181 OMT262180:ONA262181 OWP262180:OWW262181 PGL262180:PGS262181 PQH262180:PQO262181 QAD262180:QAK262181 QJZ262180:QKG262181 QTV262180:QUC262181 RDR262180:RDY262181 RNN262180:RNU262181 RXJ262180:RXQ262181 SHF262180:SHM262181 SRB262180:SRI262181 TAX262180:TBE262181 TKT262180:TLA262181 TUP262180:TUW262181 UEL262180:UES262181 UOH262180:UOO262181 UYD262180:UYK262181 VHZ262180:VIG262181 VRV262180:VSC262181 WBR262180:WBY262181 WLN262180:WLU262181 WVJ262180:WVQ262181 B327716:I327717 IX327716:JE327717 ST327716:TA327717 ACP327716:ACW327717 AML327716:AMS327717 AWH327716:AWO327717 BGD327716:BGK327717 BPZ327716:BQG327717 BZV327716:CAC327717 CJR327716:CJY327717 CTN327716:CTU327717 DDJ327716:DDQ327717 DNF327716:DNM327717 DXB327716:DXI327717 EGX327716:EHE327717 EQT327716:ERA327717 FAP327716:FAW327717 FKL327716:FKS327717 FUH327716:FUO327717 GED327716:GEK327717 GNZ327716:GOG327717 GXV327716:GYC327717 HHR327716:HHY327717 HRN327716:HRU327717 IBJ327716:IBQ327717 ILF327716:ILM327717 IVB327716:IVI327717 JEX327716:JFE327717 JOT327716:JPA327717 JYP327716:JYW327717 KIL327716:KIS327717 KSH327716:KSO327717 LCD327716:LCK327717 LLZ327716:LMG327717 LVV327716:LWC327717 MFR327716:MFY327717 MPN327716:MPU327717 MZJ327716:MZQ327717 NJF327716:NJM327717 NTB327716:NTI327717 OCX327716:ODE327717 OMT327716:ONA327717 OWP327716:OWW327717 PGL327716:PGS327717 PQH327716:PQO327717 QAD327716:QAK327717 QJZ327716:QKG327717 QTV327716:QUC327717 RDR327716:RDY327717 RNN327716:RNU327717 RXJ327716:RXQ327717 SHF327716:SHM327717 SRB327716:SRI327717 TAX327716:TBE327717 TKT327716:TLA327717 TUP327716:TUW327717 UEL327716:UES327717 UOH327716:UOO327717 UYD327716:UYK327717 VHZ327716:VIG327717 VRV327716:VSC327717 WBR327716:WBY327717 WLN327716:WLU327717 WVJ327716:WVQ327717 B393252:I393253 IX393252:JE393253 ST393252:TA393253 ACP393252:ACW393253 AML393252:AMS393253 AWH393252:AWO393253 BGD393252:BGK393253 BPZ393252:BQG393253 BZV393252:CAC393253 CJR393252:CJY393253 CTN393252:CTU393253 DDJ393252:DDQ393253 DNF393252:DNM393253 DXB393252:DXI393253 EGX393252:EHE393253 EQT393252:ERA393253 FAP393252:FAW393253 FKL393252:FKS393253 FUH393252:FUO393253 GED393252:GEK393253 GNZ393252:GOG393253 GXV393252:GYC393253 HHR393252:HHY393253 HRN393252:HRU393253 IBJ393252:IBQ393253 ILF393252:ILM393253 IVB393252:IVI393253 JEX393252:JFE393253 JOT393252:JPA393253 JYP393252:JYW393253 KIL393252:KIS393253 KSH393252:KSO393253 LCD393252:LCK393253 LLZ393252:LMG393253 LVV393252:LWC393253 MFR393252:MFY393253 MPN393252:MPU393253 MZJ393252:MZQ393253 NJF393252:NJM393253 NTB393252:NTI393253 OCX393252:ODE393253 OMT393252:ONA393253 OWP393252:OWW393253 PGL393252:PGS393253 PQH393252:PQO393253 QAD393252:QAK393253 QJZ393252:QKG393253 QTV393252:QUC393253 RDR393252:RDY393253 RNN393252:RNU393253 RXJ393252:RXQ393253 SHF393252:SHM393253 SRB393252:SRI393253 TAX393252:TBE393253 TKT393252:TLA393253 TUP393252:TUW393253 UEL393252:UES393253 UOH393252:UOO393253 UYD393252:UYK393253 VHZ393252:VIG393253 VRV393252:VSC393253 WBR393252:WBY393253 WLN393252:WLU393253 WVJ393252:WVQ393253 B458788:I458789 IX458788:JE458789 ST458788:TA458789 ACP458788:ACW458789 AML458788:AMS458789 AWH458788:AWO458789 BGD458788:BGK458789 BPZ458788:BQG458789 BZV458788:CAC458789 CJR458788:CJY458789 CTN458788:CTU458789 DDJ458788:DDQ458789 DNF458788:DNM458789 DXB458788:DXI458789 EGX458788:EHE458789 EQT458788:ERA458789 FAP458788:FAW458789 FKL458788:FKS458789 FUH458788:FUO458789 GED458788:GEK458789 GNZ458788:GOG458789 GXV458788:GYC458789 HHR458788:HHY458789 HRN458788:HRU458789 IBJ458788:IBQ458789 ILF458788:ILM458789 IVB458788:IVI458789 JEX458788:JFE458789 JOT458788:JPA458789 JYP458788:JYW458789 KIL458788:KIS458789 KSH458788:KSO458789 LCD458788:LCK458789 LLZ458788:LMG458789 LVV458788:LWC458789 MFR458788:MFY458789 MPN458788:MPU458789 MZJ458788:MZQ458789 NJF458788:NJM458789 NTB458788:NTI458789 OCX458788:ODE458789 OMT458788:ONA458789 OWP458788:OWW458789 PGL458788:PGS458789 PQH458788:PQO458789 QAD458788:QAK458789 QJZ458788:QKG458789 QTV458788:QUC458789 RDR458788:RDY458789 RNN458788:RNU458789 RXJ458788:RXQ458789 SHF458788:SHM458789 SRB458788:SRI458789 TAX458788:TBE458789 TKT458788:TLA458789 TUP458788:TUW458789 UEL458788:UES458789 UOH458788:UOO458789 UYD458788:UYK458789 VHZ458788:VIG458789 VRV458788:VSC458789 WBR458788:WBY458789 WLN458788:WLU458789 WVJ458788:WVQ458789 B524324:I524325 IX524324:JE524325 ST524324:TA524325 ACP524324:ACW524325 AML524324:AMS524325 AWH524324:AWO524325 BGD524324:BGK524325 BPZ524324:BQG524325 BZV524324:CAC524325 CJR524324:CJY524325 CTN524324:CTU524325 DDJ524324:DDQ524325 DNF524324:DNM524325 DXB524324:DXI524325 EGX524324:EHE524325 EQT524324:ERA524325 FAP524324:FAW524325 FKL524324:FKS524325 FUH524324:FUO524325 GED524324:GEK524325 GNZ524324:GOG524325 GXV524324:GYC524325 HHR524324:HHY524325 HRN524324:HRU524325 IBJ524324:IBQ524325 ILF524324:ILM524325 IVB524324:IVI524325 JEX524324:JFE524325 JOT524324:JPA524325 JYP524324:JYW524325 KIL524324:KIS524325 KSH524324:KSO524325 LCD524324:LCK524325 LLZ524324:LMG524325 LVV524324:LWC524325 MFR524324:MFY524325 MPN524324:MPU524325 MZJ524324:MZQ524325 NJF524324:NJM524325 NTB524324:NTI524325 OCX524324:ODE524325 OMT524324:ONA524325 OWP524324:OWW524325 PGL524324:PGS524325 PQH524324:PQO524325 QAD524324:QAK524325 QJZ524324:QKG524325 QTV524324:QUC524325 RDR524324:RDY524325 RNN524324:RNU524325 RXJ524324:RXQ524325 SHF524324:SHM524325 SRB524324:SRI524325 TAX524324:TBE524325 TKT524324:TLA524325 TUP524324:TUW524325 UEL524324:UES524325 UOH524324:UOO524325 UYD524324:UYK524325 VHZ524324:VIG524325 VRV524324:VSC524325 WBR524324:WBY524325 WLN524324:WLU524325 WVJ524324:WVQ524325 B589860:I589861 IX589860:JE589861 ST589860:TA589861 ACP589860:ACW589861 AML589860:AMS589861 AWH589860:AWO589861 BGD589860:BGK589861 BPZ589860:BQG589861 BZV589860:CAC589861 CJR589860:CJY589861 CTN589860:CTU589861 DDJ589860:DDQ589861 DNF589860:DNM589861 DXB589860:DXI589861 EGX589860:EHE589861 EQT589860:ERA589861 FAP589860:FAW589861 FKL589860:FKS589861 FUH589860:FUO589861 GED589860:GEK589861 GNZ589860:GOG589861 GXV589860:GYC589861 HHR589860:HHY589861 HRN589860:HRU589861 IBJ589860:IBQ589861 ILF589860:ILM589861 IVB589860:IVI589861 JEX589860:JFE589861 JOT589860:JPA589861 JYP589860:JYW589861 KIL589860:KIS589861 KSH589860:KSO589861 LCD589860:LCK589861 LLZ589860:LMG589861 LVV589860:LWC589861 MFR589860:MFY589861 MPN589860:MPU589861 MZJ589860:MZQ589861 NJF589860:NJM589861 NTB589860:NTI589861 OCX589860:ODE589861 OMT589860:ONA589861 OWP589860:OWW589861 PGL589860:PGS589861 PQH589860:PQO589861 QAD589860:QAK589861 QJZ589860:QKG589861 QTV589860:QUC589861 RDR589860:RDY589861 RNN589860:RNU589861 RXJ589860:RXQ589861 SHF589860:SHM589861 SRB589860:SRI589861 TAX589860:TBE589861 TKT589860:TLA589861 TUP589860:TUW589861 UEL589860:UES589861 UOH589860:UOO589861 UYD589860:UYK589861 VHZ589860:VIG589861 VRV589860:VSC589861 WBR589860:WBY589861 WLN589860:WLU589861 WVJ589860:WVQ589861 B655396:I655397 IX655396:JE655397 ST655396:TA655397 ACP655396:ACW655397 AML655396:AMS655397 AWH655396:AWO655397 BGD655396:BGK655397 BPZ655396:BQG655397 BZV655396:CAC655397 CJR655396:CJY655397 CTN655396:CTU655397 DDJ655396:DDQ655397 DNF655396:DNM655397 DXB655396:DXI655397 EGX655396:EHE655397 EQT655396:ERA655397 FAP655396:FAW655397 FKL655396:FKS655397 FUH655396:FUO655397 GED655396:GEK655397 GNZ655396:GOG655397 GXV655396:GYC655397 HHR655396:HHY655397 HRN655396:HRU655397 IBJ655396:IBQ655397 ILF655396:ILM655397 IVB655396:IVI655397 JEX655396:JFE655397 JOT655396:JPA655397 JYP655396:JYW655397 KIL655396:KIS655397 KSH655396:KSO655397 LCD655396:LCK655397 LLZ655396:LMG655397 LVV655396:LWC655397 MFR655396:MFY655397 MPN655396:MPU655397 MZJ655396:MZQ655397 NJF655396:NJM655397 NTB655396:NTI655397 OCX655396:ODE655397 OMT655396:ONA655397 OWP655396:OWW655397 PGL655396:PGS655397 PQH655396:PQO655397 QAD655396:QAK655397 QJZ655396:QKG655397 QTV655396:QUC655397 RDR655396:RDY655397 RNN655396:RNU655397 RXJ655396:RXQ655397 SHF655396:SHM655397 SRB655396:SRI655397 TAX655396:TBE655397 TKT655396:TLA655397 TUP655396:TUW655397 UEL655396:UES655397 UOH655396:UOO655397 UYD655396:UYK655397 VHZ655396:VIG655397 VRV655396:VSC655397 WBR655396:WBY655397 WLN655396:WLU655397 WVJ655396:WVQ655397 B720932:I720933 IX720932:JE720933 ST720932:TA720933 ACP720932:ACW720933 AML720932:AMS720933 AWH720932:AWO720933 BGD720932:BGK720933 BPZ720932:BQG720933 BZV720932:CAC720933 CJR720932:CJY720933 CTN720932:CTU720933 DDJ720932:DDQ720933 DNF720932:DNM720933 DXB720932:DXI720933 EGX720932:EHE720933 EQT720932:ERA720933 FAP720932:FAW720933 FKL720932:FKS720933 FUH720932:FUO720933 GED720932:GEK720933 GNZ720932:GOG720933 GXV720932:GYC720933 HHR720932:HHY720933 HRN720932:HRU720933 IBJ720932:IBQ720933 ILF720932:ILM720933 IVB720932:IVI720933 JEX720932:JFE720933 JOT720932:JPA720933 JYP720932:JYW720933 KIL720932:KIS720933 KSH720932:KSO720933 LCD720932:LCK720933 LLZ720932:LMG720933 LVV720932:LWC720933 MFR720932:MFY720933 MPN720932:MPU720933 MZJ720932:MZQ720933 NJF720932:NJM720933 NTB720932:NTI720933 OCX720932:ODE720933 OMT720932:ONA720933 OWP720932:OWW720933 PGL720932:PGS720933 PQH720932:PQO720933 QAD720932:QAK720933 QJZ720932:QKG720933 QTV720932:QUC720933 RDR720932:RDY720933 RNN720932:RNU720933 RXJ720932:RXQ720933 SHF720932:SHM720933 SRB720932:SRI720933 TAX720932:TBE720933 TKT720932:TLA720933 TUP720932:TUW720933 UEL720932:UES720933 UOH720932:UOO720933 UYD720932:UYK720933 VHZ720932:VIG720933 VRV720932:VSC720933 WBR720932:WBY720933 WLN720932:WLU720933 WVJ720932:WVQ720933 B786468:I786469 IX786468:JE786469 ST786468:TA786469 ACP786468:ACW786469 AML786468:AMS786469 AWH786468:AWO786469 BGD786468:BGK786469 BPZ786468:BQG786469 BZV786468:CAC786469 CJR786468:CJY786469 CTN786468:CTU786469 DDJ786468:DDQ786469 DNF786468:DNM786469 DXB786468:DXI786469 EGX786468:EHE786469 EQT786468:ERA786469 FAP786468:FAW786469 FKL786468:FKS786469 FUH786468:FUO786469 GED786468:GEK786469 GNZ786468:GOG786469 GXV786468:GYC786469 HHR786468:HHY786469 HRN786468:HRU786469 IBJ786468:IBQ786469 ILF786468:ILM786469 IVB786468:IVI786469 JEX786468:JFE786469 JOT786468:JPA786469 JYP786468:JYW786469 KIL786468:KIS786469 KSH786468:KSO786469 LCD786468:LCK786469 LLZ786468:LMG786469 LVV786468:LWC786469 MFR786468:MFY786469 MPN786468:MPU786469 MZJ786468:MZQ786469 NJF786468:NJM786469 NTB786468:NTI786469 OCX786468:ODE786469 OMT786468:ONA786469 OWP786468:OWW786469 PGL786468:PGS786469 PQH786468:PQO786469 QAD786468:QAK786469 QJZ786468:QKG786469 QTV786468:QUC786469 RDR786468:RDY786469 RNN786468:RNU786469 RXJ786468:RXQ786469 SHF786468:SHM786469 SRB786468:SRI786469 TAX786468:TBE786469 TKT786468:TLA786469 TUP786468:TUW786469 UEL786468:UES786469 UOH786468:UOO786469 UYD786468:UYK786469 VHZ786468:VIG786469 VRV786468:VSC786469 WBR786468:WBY786469 WLN786468:WLU786469 WVJ786468:WVQ786469 B852004:I852005 IX852004:JE852005 ST852004:TA852005 ACP852004:ACW852005 AML852004:AMS852005 AWH852004:AWO852005 BGD852004:BGK852005 BPZ852004:BQG852005 BZV852004:CAC852005 CJR852004:CJY852005 CTN852004:CTU852005 DDJ852004:DDQ852005 DNF852004:DNM852005 DXB852004:DXI852005 EGX852004:EHE852005 EQT852004:ERA852005 FAP852004:FAW852005 FKL852004:FKS852005 FUH852004:FUO852005 GED852004:GEK852005 GNZ852004:GOG852005 GXV852004:GYC852005 HHR852004:HHY852005 HRN852004:HRU852005 IBJ852004:IBQ852005 ILF852004:ILM852005 IVB852004:IVI852005 JEX852004:JFE852005 JOT852004:JPA852005 JYP852004:JYW852005 KIL852004:KIS852005 KSH852004:KSO852005 LCD852004:LCK852005 LLZ852004:LMG852005 LVV852004:LWC852005 MFR852004:MFY852005 MPN852004:MPU852005 MZJ852004:MZQ852005 NJF852004:NJM852005 NTB852004:NTI852005 OCX852004:ODE852005 OMT852004:ONA852005 OWP852004:OWW852005 PGL852004:PGS852005 PQH852004:PQO852005 QAD852004:QAK852005 QJZ852004:QKG852005 QTV852004:QUC852005 RDR852004:RDY852005 RNN852004:RNU852005 RXJ852004:RXQ852005 SHF852004:SHM852005 SRB852004:SRI852005 TAX852004:TBE852005 TKT852004:TLA852005 TUP852004:TUW852005 UEL852004:UES852005 UOH852004:UOO852005 UYD852004:UYK852005 VHZ852004:VIG852005 VRV852004:VSC852005 WBR852004:WBY852005 WLN852004:WLU852005 WVJ852004:WVQ852005 B917540:I917541 IX917540:JE917541 ST917540:TA917541 ACP917540:ACW917541 AML917540:AMS917541 AWH917540:AWO917541 BGD917540:BGK917541 BPZ917540:BQG917541 BZV917540:CAC917541 CJR917540:CJY917541 CTN917540:CTU917541 DDJ917540:DDQ917541 DNF917540:DNM917541 DXB917540:DXI917541 EGX917540:EHE917541 EQT917540:ERA917541 FAP917540:FAW917541 FKL917540:FKS917541 FUH917540:FUO917541 GED917540:GEK917541 GNZ917540:GOG917541 GXV917540:GYC917541 HHR917540:HHY917541 HRN917540:HRU917541 IBJ917540:IBQ917541 ILF917540:ILM917541 IVB917540:IVI917541 JEX917540:JFE917541 JOT917540:JPA917541 JYP917540:JYW917541 KIL917540:KIS917541 KSH917540:KSO917541 LCD917540:LCK917541 LLZ917540:LMG917541 LVV917540:LWC917541 MFR917540:MFY917541 MPN917540:MPU917541 MZJ917540:MZQ917541 NJF917540:NJM917541 NTB917540:NTI917541 OCX917540:ODE917541 OMT917540:ONA917541 OWP917540:OWW917541 PGL917540:PGS917541 PQH917540:PQO917541 QAD917540:QAK917541 QJZ917540:QKG917541 QTV917540:QUC917541 RDR917540:RDY917541 RNN917540:RNU917541 RXJ917540:RXQ917541 SHF917540:SHM917541 SRB917540:SRI917541 TAX917540:TBE917541 TKT917540:TLA917541 TUP917540:TUW917541 UEL917540:UES917541 UOH917540:UOO917541 UYD917540:UYK917541 VHZ917540:VIG917541 VRV917540:VSC917541 WBR917540:WBY917541 WLN917540:WLU917541 WVJ917540:WVQ917541 B983076:I983077 IX983076:JE983077 ST983076:TA983077 ACP983076:ACW983077 AML983076:AMS983077 AWH983076:AWO983077 BGD983076:BGK983077 BPZ983076:BQG983077 BZV983076:CAC983077 CJR983076:CJY983077 CTN983076:CTU983077 DDJ983076:DDQ983077 DNF983076:DNM983077 DXB983076:DXI983077 EGX983076:EHE983077 EQT983076:ERA983077 FAP983076:FAW983077 FKL983076:FKS983077 FUH983076:FUO983077 GED983076:GEK983077 GNZ983076:GOG983077 GXV983076:GYC983077 HHR983076:HHY983077 HRN983076:HRU983077 IBJ983076:IBQ983077 ILF983076:ILM983077 IVB983076:IVI983077 JEX983076:JFE983077 JOT983076:JPA983077 JYP983076:JYW983077 KIL983076:KIS983077 KSH983076:KSO983077 LCD983076:LCK983077 LLZ983076:LMG983077 LVV983076:LWC983077 MFR983076:MFY983077 MPN983076:MPU983077 MZJ983076:MZQ983077 NJF983076:NJM983077 NTB983076:NTI983077 OCX983076:ODE983077 OMT983076:ONA983077 OWP983076:OWW983077 PGL983076:PGS983077 PQH983076:PQO983077 QAD983076:QAK983077 QJZ983076:QKG983077 QTV983076:QUC983077 RDR983076:RDY983077 RNN983076:RNU983077 RXJ983076:RXQ983077 SHF983076:SHM983077 SRB983076:SRI983077 TAX983076:TBE983077 TKT983076:TLA983077 TUP983076:TUW983077 UEL983076:UES983077 UOH983076:UOO983077 UYD983076:UYK983077 VHZ983076:VIG983077 VRV983076:VSC983077 WBR983076:WBY983077 WLN983076:WLU983077 WVJ983076:WVQ983077 B43:I44 IX43:JE44 ST43:TA44 ACP43:ACW44 AML43:AMS44 AWH43:AWO44 BGD43:BGK44 BPZ43:BQG44 BZV43:CAC44 CJR43:CJY44 CTN43:CTU44 DDJ43:DDQ44 DNF43:DNM44 DXB43:DXI44 EGX43:EHE44 EQT43:ERA44 FAP43:FAW44 FKL43:FKS44 FUH43:FUO44 GED43:GEK44 GNZ43:GOG44 GXV43:GYC44 HHR43:HHY44 HRN43:HRU44 IBJ43:IBQ44 ILF43:ILM44 IVB43:IVI44 JEX43:JFE44 JOT43:JPA44 JYP43:JYW44 KIL43:KIS44 KSH43:KSO44 LCD43:LCK44 LLZ43:LMG44 LVV43:LWC44 MFR43:MFY44 MPN43:MPU44 MZJ43:MZQ44 NJF43:NJM44 NTB43:NTI44 OCX43:ODE44 OMT43:ONA44 OWP43:OWW44 PGL43:PGS44 PQH43:PQO44 QAD43:QAK44 QJZ43:QKG44 QTV43:QUC44 RDR43:RDY44 RNN43:RNU44 RXJ43:RXQ44 SHF43:SHM44 SRB43:SRI44 TAX43:TBE44 TKT43:TLA44 TUP43:TUW44 UEL43:UES44 UOH43:UOO44 UYD43:UYK44 VHZ43:VIG44 VRV43:VSC44 WBR43:WBY44 WLN43:WLU44 WVJ43:WVQ44 B65579:I65580 IX65579:JE65580 ST65579:TA65580 ACP65579:ACW65580 AML65579:AMS65580 AWH65579:AWO65580 BGD65579:BGK65580 BPZ65579:BQG65580 BZV65579:CAC65580 CJR65579:CJY65580 CTN65579:CTU65580 DDJ65579:DDQ65580 DNF65579:DNM65580 DXB65579:DXI65580 EGX65579:EHE65580 EQT65579:ERA65580 FAP65579:FAW65580 FKL65579:FKS65580 FUH65579:FUO65580 GED65579:GEK65580 GNZ65579:GOG65580 GXV65579:GYC65580 HHR65579:HHY65580 HRN65579:HRU65580 IBJ65579:IBQ65580 ILF65579:ILM65580 IVB65579:IVI65580 JEX65579:JFE65580 JOT65579:JPA65580 JYP65579:JYW65580 KIL65579:KIS65580 KSH65579:KSO65580 LCD65579:LCK65580 LLZ65579:LMG65580 LVV65579:LWC65580 MFR65579:MFY65580 MPN65579:MPU65580 MZJ65579:MZQ65580 NJF65579:NJM65580 NTB65579:NTI65580 OCX65579:ODE65580 OMT65579:ONA65580 OWP65579:OWW65580 PGL65579:PGS65580 PQH65579:PQO65580 QAD65579:QAK65580 QJZ65579:QKG65580 QTV65579:QUC65580 RDR65579:RDY65580 RNN65579:RNU65580 RXJ65579:RXQ65580 SHF65579:SHM65580 SRB65579:SRI65580 TAX65579:TBE65580 TKT65579:TLA65580 TUP65579:TUW65580 UEL65579:UES65580 UOH65579:UOO65580 UYD65579:UYK65580 VHZ65579:VIG65580 VRV65579:VSC65580 WBR65579:WBY65580 WLN65579:WLU65580 WVJ65579:WVQ65580 B131115:I131116 IX131115:JE131116 ST131115:TA131116 ACP131115:ACW131116 AML131115:AMS131116 AWH131115:AWO131116 BGD131115:BGK131116 BPZ131115:BQG131116 BZV131115:CAC131116 CJR131115:CJY131116 CTN131115:CTU131116 DDJ131115:DDQ131116 DNF131115:DNM131116 DXB131115:DXI131116 EGX131115:EHE131116 EQT131115:ERA131116 FAP131115:FAW131116 FKL131115:FKS131116 FUH131115:FUO131116 GED131115:GEK131116 GNZ131115:GOG131116 GXV131115:GYC131116 HHR131115:HHY131116 HRN131115:HRU131116 IBJ131115:IBQ131116 ILF131115:ILM131116 IVB131115:IVI131116 JEX131115:JFE131116 JOT131115:JPA131116 JYP131115:JYW131116 KIL131115:KIS131116 KSH131115:KSO131116 LCD131115:LCK131116 LLZ131115:LMG131116 LVV131115:LWC131116 MFR131115:MFY131116 MPN131115:MPU131116 MZJ131115:MZQ131116 NJF131115:NJM131116 NTB131115:NTI131116 OCX131115:ODE131116 OMT131115:ONA131116 OWP131115:OWW131116 PGL131115:PGS131116 PQH131115:PQO131116 QAD131115:QAK131116 QJZ131115:QKG131116 QTV131115:QUC131116 RDR131115:RDY131116 RNN131115:RNU131116 RXJ131115:RXQ131116 SHF131115:SHM131116 SRB131115:SRI131116 TAX131115:TBE131116 TKT131115:TLA131116 TUP131115:TUW131116 UEL131115:UES131116 UOH131115:UOO131116 UYD131115:UYK131116 VHZ131115:VIG131116 VRV131115:VSC131116 WBR131115:WBY131116 WLN131115:WLU131116 WVJ131115:WVQ131116 B196651:I196652 IX196651:JE196652 ST196651:TA196652 ACP196651:ACW196652 AML196651:AMS196652 AWH196651:AWO196652 BGD196651:BGK196652 BPZ196651:BQG196652 BZV196651:CAC196652 CJR196651:CJY196652 CTN196651:CTU196652 DDJ196651:DDQ196652 DNF196651:DNM196652 DXB196651:DXI196652 EGX196651:EHE196652 EQT196651:ERA196652 FAP196651:FAW196652 FKL196651:FKS196652 FUH196651:FUO196652 GED196651:GEK196652 GNZ196651:GOG196652 GXV196651:GYC196652 HHR196651:HHY196652 HRN196651:HRU196652 IBJ196651:IBQ196652 ILF196651:ILM196652 IVB196651:IVI196652 JEX196651:JFE196652 JOT196651:JPA196652 JYP196651:JYW196652 KIL196651:KIS196652 KSH196651:KSO196652 LCD196651:LCK196652 LLZ196651:LMG196652 LVV196651:LWC196652 MFR196651:MFY196652 MPN196651:MPU196652 MZJ196651:MZQ196652 NJF196651:NJM196652 NTB196651:NTI196652 OCX196651:ODE196652 OMT196651:ONA196652 OWP196651:OWW196652 PGL196651:PGS196652 PQH196651:PQO196652 QAD196651:QAK196652 QJZ196651:QKG196652 QTV196651:QUC196652 RDR196651:RDY196652 RNN196651:RNU196652 RXJ196651:RXQ196652 SHF196651:SHM196652 SRB196651:SRI196652 TAX196651:TBE196652 TKT196651:TLA196652 TUP196651:TUW196652 UEL196651:UES196652 UOH196651:UOO196652 UYD196651:UYK196652 VHZ196651:VIG196652 VRV196651:VSC196652 WBR196651:WBY196652 WLN196651:WLU196652 WVJ196651:WVQ196652 B262187:I262188 IX262187:JE262188 ST262187:TA262188 ACP262187:ACW262188 AML262187:AMS262188 AWH262187:AWO262188 BGD262187:BGK262188 BPZ262187:BQG262188 BZV262187:CAC262188 CJR262187:CJY262188 CTN262187:CTU262188 DDJ262187:DDQ262188 DNF262187:DNM262188 DXB262187:DXI262188 EGX262187:EHE262188 EQT262187:ERA262188 FAP262187:FAW262188 FKL262187:FKS262188 FUH262187:FUO262188 GED262187:GEK262188 GNZ262187:GOG262188 GXV262187:GYC262188 HHR262187:HHY262188 HRN262187:HRU262188 IBJ262187:IBQ262188 ILF262187:ILM262188 IVB262187:IVI262188 JEX262187:JFE262188 JOT262187:JPA262188 JYP262187:JYW262188 KIL262187:KIS262188 KSH262187:KSO262188 LCD262187:LCK262188 LLZ262187:LMG262188 LVV262187:LWC262188 MFR262187:MFY262188 MPN262187:MPU262188 MZJ262187:MZQ262188 NJF262187:NJM262188 NTB262187:NTI262188 OCX262187:ODE262188 OMT262187:ONA262188 OWP262187:OWW262188 PGL262187:PGS262188 PQH262187:PQO262188 QAD262187:QAK262188 QJZ262187:QKG262188 QTV262187:QUC262188 RDR262187:RDY262188 RNN262187:RNU262188 RXJ262187:RXQ262188 SHF262187:SHM262188 SRB262187:SRI262188 TAX262187:TBE262188 TKT262187:TLA262188 TUP262187:TUW262188 UEL262187:UES262188 UOH262187:UOO262188 UYD262187:UYK262188 VHZ262187:VIG262188 VRV262187:VSC262188 WBR262187:WBY262188 WLN262187:WLU262188 WVJ262187:WVQ262188 B327723:I327724 IX327723:JE327724 ST327723:TA327724 ACP327723:ACW327724 AML327723:AMS327724 AWH327723:AWO327724 BGD327723:BGK327724 BPZ327723:BQG327724 BZV327723:CAC327724 CJR327723:CJY327724 CTN327723:CTU327724 DDJ327723:DDQ327724 DNF327723:DNM327724 DXB327723:DXI327724 EGX327723:EHE327724 EQT327723:ERA327724 FAP327723:FAW327724 FKL327723:FKS327724 FUH327723:FUO327724 GED327723:GEK327724 GNZ327723:GOG327724 GXV327723:GYC327724 HHR327723:HHY327724 HRN327723:HRU327724 IBJ327723:IBQ327724 ILF327723:ILM327724 IVB327723:IVI327724 JEX327723:JFE327724 JOT327723:JPA327724 JYP327723:JYW327724 KIL327723:KIS327724 KSH327723:KSO327724 LCD327723:LCK327724 LLZ327723:LMG327724 LVV327723:LWC327724 MFR327723:MFY327724 MPN327723:MPU327724 MZJ327723:MZQ327724 NJF327723:NJM327724 NTB327723:NTI327724 OCX327723:ODE327724 OMT327723:ONA327724 OWP327723:OWW327724 PGL327723:PGS327724 PQH327723:PQO327724 QAD327723:QAK327724 QJZ327723:QKG327724 QTV327723:QUC327724 RDR327723:RDY327724 RNN327723:RNU327724 RXJ327723:RXQ327724 SHF327723:SHM327724 SRB327723:SRI327724 TAX327723:TBE327724 TKT327723:TLA327724 TUP327723:TUW327724 UEL327723:UES327724 UOH327723:UOO327724 UYD327723:UYK327724 VHZ327723:VIG327724 VRV327723:VSC327724 WBR327723:WBY327724 WLN327723:WLU327724 WVJ327723:WVQ327724 B393259:I393260 IX393259:JE393260 ST393259:TA393260 ACP393259:ACW393260 AML393259:AMS393260 AWH393259:AWO393260 BGD393259:BGK393260 BPZ393259:BQG393260 BZV393259:CAC393260 CJR393259:CJY393260 CTN393259:CTU393260 DDJ393259:DDQ393260 DNF393259:DNM393260 DXB393259:DXI393260 EGX393259:EHE393260 EQT393259:ERA393260 FAP393259:FAW393260 FKL393259:FKS393260 FUH393259:FUO393260 GED393259:GEK393260 GNZ393259:GOG393260 GXV393259:GYC393260 HHR393259:HHY393260 HRN393259:HRU393260 IBJ393259:IBQ393260 ILF393259:ILM393260 IVB393259:IVI393260 JEX393259:JFE393260 JOT393259:JPA393260 JYP393259:JYW393260 KIL393259:KIS393260 KSH393259:KSO393260 LCD393259:LCK393260 LLZ393259:LMG393260 LVV393259:LWC393260 MFR393259:MFY393260 MPN393259:MPU393260 MZJ393259:MZQ393260 NJF393259:NJM393260 NTB393259:NTI393260 OCX393259:ODE393260 OMT393259:ONA393260 OWP393259:OWW393260 PGL393259:PGS393260 PQH393259:PQO393260 QAD393259:QAK393260 QJZ393259:QKG393260 QTV393259:QUC393260 RDR393259:RDY393260 RNN393259:RNU393260 RXJ393259:RXQ393260 SHF393259:SHM393260 SRB393259:SRI393260 TAX393259:TBE393260 TKT393259:TLA393260 TUP393259:TUW393260 UEL393259:UES393260 UOH393259:UOO393260 UYD393259:UYK393260 VHZ393259:VIG393260 VRV393259:VSC393260 WBR393259:WBY393260 WLN393259:WLU393260 WVJ393259:WVQ393260 B458795:I458796 IX458795:JE458796 ST458795:TA458796 ACP458795:ACW458796 AML458795:AMS458796 AWH458795:AWO458796 BGD458795:BGK458796 BPZ458795:BQG458796 BZV458795:CAC458796 CJR458795:CJY458796 CTN458795:CTU458796 DDJ458795:DDQ458796 DNF458795:DNM458796 DXB458795:DXI458796 EGX458795:EHE458796 EQT458795:ERA458796 FAP458795:FAW458796 FKL458795:FKS458796 FUH458795:FUO458796 GED458795:GEK458796 GNZ458795:GOG458796 GXV458795:GYC458796 HHR458795:HHY458796 HRN458795:HRU458796 IBJ458795:IBQ458796 ILF458795:ILM458796 IVB458795:IVI458796 JEX458795:JFE458796 JOT458795:JPA458796 JYP458795:JYW458796 KIL458795:KIS458796 KSH458795:KSO458796 LCD458795:LCK458796 LLZ458795:LMG458796 LVV458795:LWC458796 MFR458795:MFY458796 MPN458795:MPU458796 MZJ458795:MZQ458796 NJF458795:NJM458796 NTB458795:NTI458796 OCX458795:ODE458796 OMT458795:ONA458796 OWP458795:OWW458796 PGL458795:PGS458796 PQH458795:PQO458796 QAD458795:QAK458796 QJZ458795:QKG458796 QTV458795:QUC458796 RDR458795:RDY458796 RNN458795:RNU458796 RXJ458795:RXQ458796 SHF458795:SHM458796 SRB458795:SRI458796 TAX458795:TBE458796 TKT458795:TLA458796 TUP458795:TUW458796 UEL458795:UES458796 UOH458795:UOO458796 UYD458795:UYK458796 VHZ458795:VIG458796 VRV458795:VSC458796 WBR458795:WBY458796 WLN458795:WLU458796 WVJ458795:WVQ458796 B524331:I524332 IX524331:JE524332 ST524331:TA524332 ACP524331:ACW524332 AML524331:AMS524332 AWH524331:AWO524332 BGD524331:BGK524332 BPZ524331:BQG524332 BZV524331:CAC524332 CJR524331:CJY524332 CTN524331:CTU524332 DDJ524331:DDQ524332 DNF524331:DNM524332 DXB524331:DXI524332 EGX524331:EHE524332 EQT524331:ERA524332 FAP524331:FAW524332 FKL524331:FKS524332 FUH524331:FUO524332 GED524331:GEK524332 GNZ524331:GOG524332 GXV524331:GYC524332 HHR524331:HHY524332 HRN524331:HRU524332 IBJ524331:IBQ524332 ILF524331:ILM524332 IVB524331:IVI524332 JEX524331:JFE524332 JOT524331:JPA524332 JYP524331:JYW524332 KIL524331:KIS524332 KSH524331:KSO524332 LCD524331:LCK524332 LLZ524331:LMG524332 LVV524331:LWC524332 MFR524331:MFY524332 MPN524331:MPU524332 MZJ524331:MZQ524332 NJF524331:NJM524332 NTB524331:NTI524332 OCX524331:ODE524332 OMT524331:ONA524332 OWP524331:OWW524332 PGL524331:PGS524332 PQH524331:PQO524332 QAD524331:QAK524332 QJZ524331:QKG524332 QTV524331:QUC524332 RDR524331:RDY524332 RNN524331:RNU524332 RXJ524331:RXQ524332 SHF524331:SHM524332 SRB524331:SRI524332 TAX524331:TBE524332 TKT524331:TLA524332 TUP524331:TUW524332 UEL524331:UES524332 UOH524331:UOO524332 UYD524331:UYK524332 VHZ524331:VIG524332 VRV524331:VSC524332 WBR524331:WBY524332 WLN524331:WLU524332 WVJ524331:WVQ524332 B589867:I589868 IX589867:JE589868 ST589867:TA589868 ACP589867:ACW589868 AML589867:AMS589868 AWH589867:AWO589868 BGD589867:BGK589868 BPZ589867:BQG589868 BZV589867:CAC589868 CJR589867:CJY589868 CTN589867:CTU589868 DDJ589867:DDQ589868 DNF589867:DNM589868 DXB589867:DXI589868 EGX589867:EHE589868 EQT589867:ERA589868 FAP589867:FAW589868 FKL589867:FKS589868 FUH589867:FUO589868 GED589867:GEK589868 GNZ589867:GOG589868 GXV589867:GYC589868 HHR589867:HHY589868 HRN589867:HRU589868 IBJ589867:IBQ589868 ILF589867:ILM589868 IVB589867:IVI589868 JEX589867:JFE589868 JOT589867:JPA589868 JYP589867:JYW589868 KIL589867:KIS589868 KSH589867:KSO589868 LCD589867:LCK589868 LLZ589867:LMG589868 LVV589867:LWC589868 MFR589867:MFY589868 MPN589867:MPU589868 MZJ589867:MZQ589868 NJF589867:NJM589868 NTB589867:NTI589868 OCX589867:ODE589868 OMT589867:ONA589868 OWP589867:OWW589868 PGL589867:PGS589868 PQH589867:PQO589868 QAD589867:QAK589868 QJZ589867:QKG589868 QTV589867:QUC589868 RDR589867:RDY589868 RNN589867:RNU589868 RXJ589867:RXQ589868 SHF589867:SHM589868 SRB589867:SRI589868 TAX589867:TBE589868 TKT589867:TLA589868 TUP589867:TUW589868 UEL589867:UES589868 UOH589867:UOO589868 UYD589867:UYK589868 VHZ589867:VIG589868 VRV589867:VSC589868 WBR589867:WBY589868 WLN589867:WLU589868 WVJ589867:WVQ589868 B655403:I655404 IX655403:JE655404 ST655403:TA655404 ACP655403:ACW655404 AML655403:AMS655404 AWH655403:AWO655404 BGD655403:BGK655404 BPZ655403:BQG655404 BZV655403:CAC655404 CJR655403:CJY655404 CTN655403:CTU655404 DDJ655403:DDQ655404 DNF655403:DNM655404 DXB655403:DXI655404 EGX655403:EHE655404 EQT655403:ERA655404 FAP655403:FAW655404 FKL655403:FKS655404 FUH655403:FUO655404 GED655403:GEK655404 GNZ655403:GOG655404 GXV655403:GYC655404 HHR655403:HHY655404 HRN655403:HRU655404 IBJ655403:IBQ655404 ILF655403:ILM655404 IVB655403:IVI655404 JEX655403:JFE655404 JOT655403:JPA655404 JYP655403:JYW655404 KIL655403:KIS655404 KSH655403:KSO655404 LCD655403:LCK655404 LLZ655403:LMG655404 LVV655403:LWC655404 MFR655403:MFY655404 MPN655403:MPU655404 MZJ655403:MZQ655404 NJF655403:NJM655404 NTB655403:NTI655404 OCX655403:ODE655404 OMT655403:ONA655404 OWP655403:OWW655404 PGL655403:PGS655404 PQH655403:PQO655404 QAD655403:QAK655404 QJZ655403:QKG655404 QTV655403:QUC655404 RDR655403:RDY655404 RNN655403:RNU655404 RXJ655403:RXQ655404 SHF655403:SHM655404 SRB655403:SRI655404 TAX655403:TBE655404 TKT655403:TLA655404 TUP655403:TUW655404 UEL655403:UES655404 UOH655403:UOO655404 UYD655403:UYK655404 VHZ655403:VIG655404 VRV655403:VSC655404 WBR655403:WBY655404 WLN655403:WLU655404 WVJ655403:WVQ655404 B720939:I720940 IX720939:JE720940 ST720939:TA720940 ACP720939:ACW720940 AML720939:AMS720940 AWH720939:AWO720940 BGD720939:BGK720940 BPZ720939:BQG720940 BZV720939:CAC720940 CJR720939:CJY720940 CTN720939:CTU720940 DDJ720939:DDQ720940 DNF720939:DNM720940 DXB720939:DXI720940 EGX720939:EHE720940 EQT720939:ERA720940 FAP720939:FAW720940 FKL720939:FKS720940 FUH720939:FUO720940 GED720939:GEK720940 GNZ720939:GOG720940 GXV720939:GYC720940 HHR720939:HHY720940 HRN720939:HRU720940 IBJ720939:IBQ720940 ILF720939:ILM720940 IVB720939:IVI720940 JEX720939:JFE720940 JOT720939:JPA720940 JYP720939:JYW720940 KIL720939:KIS720940 KSH720939:KSO720940 LCD720939:LCK720940 LLZ720939:LMG720940 LVV720939:LWC720940 MFR720939:MFY720940 MPN720939:MPU720940 MZJ720939:MZQ720940 NJF720939:NJM720940 NTB720939:NTI720940 OCX720939:ODE720940 OMT720939:ONA720940 OWP720939:OWW720940 PGL720939:PGS720940 PQH720939:PQO720940 QAD720939:QAK720940 QJZ720939:QKG720940 QTV720939:QUC720940 RDR720939:RDY720940 RNN720939:RNU720940 RXJ720939:RXQ720940 SHF720939:SHM720940 SRB720939:SRI720940 TAX720939:TBE720940 TKT720939:TLA720940 TUP720939:TUW720940 UEL720939:UES720940 UOH720939:UOO720940 UYD720939:UYK720940 VHZ720939:VIG720940 VRV720939:VSC720940 WBR720939:WBY720940 WLN720939:WLU720940 WVJ720939:WVQ720940 B786475:I786476 IX786475:JE786476 ST786475:TA786476 ACP786475:ACW786476 AML786475:AMS786476 AWH786475:AWO786476 BGD786475:BGK786476 BPZ786475:BQG786476 BZV786475:CAC786476 CJR786475:CJY786476 CTN786475:CTU786476 DDJ786475:DDQ786476 DNF786475:DNM786476 DXB786475:DXI786476 EGX786475:EHE786476 EQT786475:ERA786476 FAP786475:FAW786476 FKL786475:FKS786476 FUH786475:FUO786476 GED786475:GEK786476 GNZ786475:GOG786476 GXV786475:GYC786476 HHR786475:HHY786476 HRN786475:HRU786476 IBJ786475:IBQ786476 ILF786475:ILM786476 IVB786475:IVI786476 JEX786475:JFE786476 JOT786475:JPA786476 JYP786475:JYW786476 KIL786475:KIS786476 KSH786475:KSO786476 LCD786475:LCK786476 LLZ786475:LMG786476 LVV786475:LWC786476 MFR786475:MFY786476 MPN786475:MPU786476 MZJ786475:MZQ786476 NJF786475:NJM786476 NTB786475:NTI786476 OCX786475:ODE786476 OMT786475:ONA786476 OWP786475:OWW786476 PGL786475:PGS786476 PQH786475:PQO786476 QAD786475:QAK786476 QJZ786475:QKG786476 QTV786475:QUC786476 RDR786475:RDY786476 RNN786475:RNU786476 RXJ786475:RXQ786476 SHF786475:SHM786476 SRB786475:SRI786476 TAX786475:TBE786476 TKT786475:TLA786476 TUP786475:TUW786476 UEL786475:UES786476 UOH786475:UOO786476 UYD786475:UYK786476 VHZ786475:VIG786476 VRV786475:VSC786476 WBR786475:WBY786476 WLN786475:WLU786476 WVJ786475:WVQ786476 B852011:I852012 IX852011:JE852012 ST852011:TA852012 ACP852011:ACW852012 AML852011:AMS852012 AWH852011:AWO852012 BGD852011:BGK852012 BPZ852011:BQG852012 BZV852011:CAC852012 CJR852011:CJY852012 CTN852011:CTU852012 DDJ852011:DDQ852012 DNF852011:DNM852012 DXB852011:DXI852012 EGX852011:EHE852012 EQT852011:ERA852012 FAP852011:FAW852012 FKL852011:FKS852012 FUH852011:FUO852012 GED852011:GEK852012 GNZ852011:GOG852012 GXV852011:GYC852012 HHR852011:HHY852012 HRN852011:HRU852012 IBJ852011:IBQ852012 ILF852011:ILM852012 IVB852011:IVI852012 JEX852011:JFE852012 JOT852011:JPA852012 JYP852011:JYW852012 KIL852011:KIS852012 KSH852011:KSO852012 LCD852011:LCK852012 LLZ852011:LMG852012 LVV852011:LWC852012 MFR852011:MFY852012 MPN852011:MPU852012 MZJ852011:MZQ852012 NJF852011:NJM852012 NTB852011:NTI852012 OCX852011:ODE852012 OMT852011:ONA852012 OWP852011:OWW852012 PGL852011:PGS852012 PQH852011:PQO852012 QAD852011:QAK852012 QJZ852011:QKG852012 QTV852011:QUC852012 RDR852011:RDY852012 RNN852011:RNU852012 RXJ852011:RXQ852012 SHF852011:SHM852012 SRB852011:SRI852012 TAX852011:TBE852012 TKT852011:TLA852012 TUP852011:TUW852012 UEL852011:UES852012 UOH852011:UOO852012 UYD852011:UYK852012 VHZ852011:VIG852012 VRV852011:VSC852012 WBR852011:WBY852012 WLN852011:WLU852012 WVJ852011:WVQ852012 B917547:I917548 IX917547:JE917548 ST917547:TA917548 ACP917547:ACW917548 AML917547:AMS917548 AWH917547:AWO917548 BGD917547:BGK917548 BPZ917547:BQG917548 BZV917547:CAC917548 CJR917547:CJY917548 CTN917547:CTU917548 DDJ917547:DDQ917548 DNF917547:DNM917548 DXB917547:DXI917548 EGX917547:EHE917548 EQT917547:ERA917548 FAP917547:FAW917548 FKL917547:FKS917548 FUH917547:FUO917548 GED917547:GEK917548 GNZ917547:GOG917548 GXV917547:GYC917548 HHR917547:HHY917548 HRN917547:HRU917548 IBJ917547:IBQ917548 ILF917547:ILM917548 IVB917547:IVI917548 JEX917547:JFE917548 JOT917547:JPA917548 JYP917547:JYW917548 KIL917547:KIS917548 KSH917547:KSO917548 LCD917547:LCK917548 LLZ917547:LMG917548 LVV917547:LWC917548 MFR917547:MFY917548 MPN917547:MPU917548 MZJ917547:MZQ917548 NJF917547:NJM917548 NTB917547:NTI917548 OCX917547:ODE917548 OMT917547:ONA917548 OWP917547:OWW917548 PGL917547:PGS917548 PQH917547:PQO917548 QAD917547:QAK917548 QJZ917547:QKG917548 QTV917547:QUC917548 RDR917547:RDY917548 RNN917547:RNU917548 RXJ917547:RXQ917548 SHF917547:SHM917548 SRB917547:SRI917548 TAX917547:TBE917548 TKT917547:TLA917548 TUP917547:TUW917548 UEL917547:UES917548 UOH917547:UOO917548 UYD917547:UYK917548 VHZ917547:VIG917548 VRV917547:VSC917548 WBR917547:WBY917548 WLN917547:WLU917548 WVJ917547:WVQ917548 B983083:I983084 IX983083:JE983084 ST983083:TA983084 ACP983083:ACW983084 AML983083:AMS983084 AWH983083:AWO983084 BGD983083:BGK983084 BPZ983083:BQG983084 BZV983083:CAC983084 CJR983083:CJY983084 CTN983083:CTU983084 DDJ983083:DDQ983084 DNF983083:DNM983084 DXB983083:DXI983084 EGX983083:EHE983084 EQT983083:ERA983084 FAP983083:FAW983084 FKL983083:FKS983084 FUH983083:FUO983084 GED983083:GEK983084 GNZ983083:GOG983084 GXV983083:GYC983084 HHR983083:HHY983084 HRN983083:HRU983084 IBJ983083:IBQ983084 ILF983083:ILM983084 IVB983083:IVI983084 JEX983083:JFE983084 JOT983083:JPA983084 JYP983083:JYW983084 KIL983083:KIS983084 KSH983083:KSO983084 LCD983083:LCK983084 LLZ983083:LMG983084 LVV983083:LWC983084 MFR983083:MFY983084 MPN983083:MPU983084 MZJ983083:MZQ983084 NJF983083:NJM983084 NTB983083:NTI983084 OCX983083:ODE983084 OMT983083:ONA983084 OWP983083:OWW983084 PGL983083:PGS983084 PQH983083:PQO983084 QAD983083:QAK983084 QJZ983083:QKG983084 QTV983083:QUC983084 RDR983083:RDY983084 RNN983083:RNU983084 RXJ983083:RXQ983084 SHF983083:SHM983084 SRB983083:SRI983084 TAX983083:TBE983084 TKT983083:TLA983084 TUP983083:TUW983084 UEL983083:UES983084 UOH983083:UOO983084 UYD983083:UYK983084 VHZ983083:VIG983084 VRV983083:VSC983084 WBR983083:WBY983084 WLN983083:WLU983084 WVJ983083:WVQ983084 B46:I47 IX46:JE47 ST46:TA47 ACP46:ACW47 AML46:AMS47 AWH46:AWO47 BGD46:BGK47 BPZ46:BQG47 BZV46:CAC47 CJR46:CJY47 CTN46:CTU47 DDJ46:DDQ47 DNF46:DNM47 DXB46:DXI47 EGX46:EHE47 EQT46:ERA47 FAP46:FAW47 FKL46:FKS47 FUH46:FUO47 GED46:GEK47 GNZ46:GOG47 GXV46:GYC47 HHR46:HHY47 HRN46:HRU47 IBJ46:IBQ47 ILF46:ILM47 IVB46:IVI47 JEX46:JFE47 JOT46:JPA47 JYP46:JYW47 KIL46:KIS47 KSH46:KSO47 LCD46:LCK47 LLZ46:LMG47 LVV46:LWC47 MFR46:MFY47 MPN46:MPU47 MZJ46:MZQ47 NJF46:NJM47 NTB46:NTI47 OCX46:ODE47 OMT46:ONA47 OWP46:OWW47 PGL46:PGS47 PQH46:PQO47 QAD46:QAK47 QJZ46:QKG47 QTV46:QUC47 RDR46:RDY47 RNN46:RNU47 RXJ46:RXQ47 SHF46:SHM47 SRB46:SRI47 TAX46:TBE47 TKT46:TLA47 TUP46:TUW47 UEL46:UES47 UOH46:UOO47 UYD46:UYK47 VHZ46:VIG47 VRV46:VSC47 WBR46:WBY47 WLN46:WLU47 WVJ46:WVQ47 B65582:I65583 IX65582:JE65583 ST65582:TA65583 ACP65582:ACW65583 AML65582:AMS65583 AWH65582:AWO65583 BGD65582:BGK65583 BPZ65582:BQG65583 BZV65582:CAC65583 CJR65582:CJY65583 CTN65582:CTU65583 DDJ65582:DDQ65583 DNF65582:DNM65583 DXB65582:DXI65583 EGX65582:EHE65583 EQT65582:ERA65583 FAP65582:FAW65583 FKL65582:FKS65583 FUH65582:FUO65583 GED65582:GEK65583 GNZ65582:GOG65583 GXV65582:GYC65583 HHR65582:HHY65583 HRN65582:HRU65583 IBJ65582:IBQ65583 ILF65582:ILM65583 IVB65582:IVI65583 JEX65582:JFE65583 JOT65582:JPA65583 JYP65582:JYW65583 KIL65582:KIS65583 KSH65582:KSO65583 LCD65582:LCK65583 LLZ65582:LMG65583 LVV65582:LWC65583 MFR65582:MFY65583 MPN65582:MPU65583 MZJ65582:MZQ65583 NJF65582:NJM65583 NTB65582:NTI65583 OCX65582:ODE65583 OMT65582:ONA65583 OWP65582:OWW65583 PGL65582:PGS65583 PQH65582:PQO65583 QAD65582:QAK65583 QJZ65582:QKG65583 QTV65582:QUC65583 RDR65582:RDY65583 RNN65582:RNU65583 RXJ65582:RXQ65583 SHF65582:SHM65583 SRB65582:SRI65583 TAX65582:TBE65583 TKT65582:TLA65583 TUP65582:TUW65583 UEL65582:UES65583 UOH65582:UOO65583 UYD65582:UYK65583 VHZ65582:VIG65583 VRV65582:VSC65583 WBR65582:WBY65583 WLN65582:WLU65583 WVJ65582:WVQ65583 B131118:I131119 IX131118:JE131119 ST131118:TA131119 ACP131118:ACW131119 AML131118:AMS131119 AWH131118:AWO131119 BGD131118:BGK131119 BPZ131118:BQG131119 BZV131118:CAC131119 CJR131118:CJY131119 CTN131118:CTU131119 DDJ131118:DDQ131119 DNF131118:DNM131119 DXB131118:DXI131119 EGX131118:EHE131119 EQT131118:ERA131119 FAP131118:FAW131119 FKL131118:FKS131119 FUH131118:FUO131119 GED131118:GEK131119 GNZ131118:GOG131119 GXV131118:GYC131119 HHR131118:HHY131119 HRN131118:HRU131119 IBJ131118:IBQ131119 ILF131118:ILM131119 IVB131118:IVI131119 JEX131118:JFE131119 JOT131118:JPA131119 JYP131118:JYW131119 KIL131118:KIS131119 KSH131118:KSO131119 LCD131118:LCK131119 LLZ131118:LMG131119 LVV131118:LWC131119 MFR131118:MFY131119 MPN131118:MPU131119 MZJ131118:MZQ131119 NJF131118:NJM131119 NTB131118:NTI131119 OCX131118:ODE131119 OMT131118:ONA131119 OWP131118:OWW131119 PGL131118:PGS131119 PQH131118:PQO131119 QAD131118:QAK131119 QJZ131118:QKG131119 QTV131118:QUC131119 RDR131118:RDY131119 RNN131118:RNU131119 RXJ131118:RXQ131119 SHF131118:SHM131119 SRB131118:SRI131119 TAX131118:TBE131119 TKT131118:TLA131119 TUP131118:TUW131119 UEL131118:UES131119 UOH131118:UOO131119 UYD131118:UYK131119 VHZ131118:VIG131119 VRV131118:VSC131119 WBR131118:WBY131119 WLN131118:WLU131119 WVJ131118:WVQ131119 B196654:I196655 IX196654:JE196655 ST196654:TA196655 ACP196654:ACW196655 AML196654:AMS196655 AWH196654:AWO196655 BGD196654:BGK196655 BPZ196654:BQG196655 BZV196654:CAC196655 CJR196654:CJY196655 CTN196654:CTU196655 DDJ196654:DDQ196655 DNF196654:DNM196655 DXB196654:DXI196655 EGX196654:EHE196655 EQT196654:ERA196655 FAP196654:FAW196655 FKL196654:FKS196655 FUH196654:FUO196655 GED196654:GEK196655 GNZ196654:GOG196655 GXV196654:GYC196655 HHR196654:HHY196655 HRN196654:HRU196655 IBJ196654:IBQ196655 ILF196654:ILM196655 IVB196654:IVI196655 JEX196654:JFE196655 JOT196654:JPA196655 JYP196654:JYW196655 KIL196654:KIS196655 KSH196654:KSO196655 LCD196654:LCK196655 LLZ196654:LMG196655 LVV196654:LWC196655 MFR196654:MFY196655 MPN196654:MPU196655 MZJ196654:MZQ196655 NJF196654:NJM196655 NTB196654:NTI196655 OCX196654:ODE196655 OMT196654:ONA196655 OWP196654:OWW196655 PGL196654:PGS196655 PQH196654:PQO196655 QAD196654:QAK196655 QJZ196654:QKG196655 QTV196654:QUC196655 RDR196654:RDY196655 RNN196654:RNU196655 RXJ196654:RXQ196655 SHF196654:SHM196655 SRB196654:SRI196655 TAX196654:TBE196655 TKT196654:TLA196655 TUP196654:TUW196655 UEL196654:UES196655 UOH196654:UOO196655 UYD196654:UYK196655 VHZ196654:VIG196655 VRV196654:VSC196655 WBR196654:WBY196655 WLN196654:WLU196655 WVJ196654:WVQ196655 B262190:I262191 IX262190:JE262191 ST262190:TA262191 ACP262190:ACW262191 AML262190:AMS262191 AWH262190:AWO262191 BGD262190:BGK262191 BPZ262190:BQG262191 BZV262190:CAC262191 CJR262190:CJY262191 CTN262190:CTU262191 DDJ262190:DDQ262191 DNF262190:DNM262191 DXB262190:DXI262191 EGX262190:EHE262191 EQT262190:ERA262191 FAP262190:FAW262191 FKL262190:FKS262191 FUH262190:FUO262191 GED262190:GEK262191 GNZ262190:GOG262191 GXV262190:GYC262191 HHR262190:HHY262191 HRN262190:HRU262191 IBJ262190:IBQ262191 ILF262190:ILM262191 IVB262190:IVI262191 JEX262190:JFE262191 JOT262190:JPA262191 JYP262190:JYW262191 KIL262190:KIS262191 KSH262190:KSO262191 LCD262190:LCK262191 LLZ262190:LMG262191 LVV262190:LWC262191 MFR262190:MFY262191 MPN262190:MPU262191 MZJ262190:MZQ262191 NJF262190:NJM262191 NTB262190:NTI262191 OCX262190:ODE262191 OMT262190:ONA262191 OWP262190:OWW262191 PGL262190:PGS262191 PQH262190:PQO262191 QAD262190:QAK262191 QJZ262190:QKG262191 QTV262190:QUC262191 RDR262190:RDY262191 RNN262190:RNU262191 RXJ262190:RXQ262191 SHF262190:SHM262191 SRB262190:SRI262191 TAX262190:TBE262191 TKT262190:TLA262191 TUP262190:TUW262191 UEL262190:UES262191 UOH262190:UOO262191 UYD262190:UYK262191 VHZ262190:VIG262191 VRV262190:VSC262191 WBR262190:WBY262191 WLN262190:WLU262191 WVJ262190:WVQ262191 B327726:I327727 IX327726:JE327727 ST327726:TA327727 ACP327726:ACW327727 AML327726:AMS327727 AWH327726:AWO327727 BGD327726:BGK327727 BPZ327726:BQG327727 BZV327726:CAC327727 CJR327726:CJY327727 CTN327726:CTU327727 DDJ327726:DDQ327727 DNF327726:DNM327727 DXB327726:DXI327727 EGX327726:EHE327727 EQT327726:ERA327727 FAP327726:FAW327727 FKL327726:FKS327727 FUH327726:FUO327727 GED327726:GEK327727 GNZ327726:GOG327727 GXV327726:GYC327727 HHR327726:HHY327727 HRN327726:HRU327727 IBJ327726:IBQ327727 ILF327726:ILM327727 IVB327726:IVI327727 JEX327726:JFE327727 JOT327726:JPA327727 JYP327726:JYW327727 KIL327726:KIS327727 KSH327726:KSO327727 LCD327726:LCK327727 LLZ327726:LMG327727 LVV327726:LWC327727 MFR327726:MFY327727 MPN327726:MPU327727 MZJ327726:MZQ327727 NJF327726:NJM327727 NTB327726:NTI327727 OCX327726:ODE327727 OMT327726:ONA327727 OWP327726:OWW327727 PGL327726:PGS327727 PQH327726:PQO327727 QAD327726:QAK327727 QJZ327726:QKG327727 QTV327726:QUC327727 RDR327726:RDY327727 RNN327726:RNU327727 RXJ327726:RXQ327727 SHF327726:SHM327727 SRB327726:SRI327727 TAX327726:TBE327727 TKT327726:TLA327727 TUP327726:TUW327727 UEL327726:UES327727 UOH327726:UOO327727 UYD327726:UYK327727 VHZ327726:VIG327727 VRV327726:VSC327727 WBR327726:WBY327727 WLN327726:WLU327727 WVJ327726:WVQ327727 B393262:I393263 IX393262:JE393263 ST393262:TA393263 ACP393262:ACW393263 AML393262:AMS393263 AWH393262:AWO393263 BGD393262:BGK393263 BPZ393262:BQG393263 BZV393262:CAC393263 CJR393262:CJY393263 CTN393262:CTU393263 DDJ393262:DDQ393263 DNF393262:DNM393263 DXB393262:DXI393263 EGX393262:EHE393263 EQT393262:ERA393263 FAP393262:FAW393263 FKL393262:FKS393263 FUH393262:FUO393263 GED393262:GEK393263 GNZ393262:GOG393263 GXV393262:GYC393263 HHR393262:HHY393263 HRN393262:HRU393263 IBJ393262:IBQ393263 ILF393262:ILM393263 IVB393262:IVI393263 JEX393262:JFE393263 JOT393262:JPA393263 JYP393262:JYW393263 KIL393262:KIS393263 KSH393262:KSO393263 LCD393262:LCK393263 LLZ393262:LMG393263 LVV393262:LWC393263 MFR393262:MFY393263 MPN393262:MPU393263 MZJ393262:MZQ393263 NJF393262:NJM393263 NTB393262:NTI393263 OCX393262:ODE393263 OMT393262:ONA393263 OWP393262:OWW393263 PGL393262:PGS393263 PQH393262:PQO393263 QAD393262:QAK393263 QJZ393262:QKG393263 QTV393262:QUC393263 RDR393262:RDY393263 RNN393262:RNU393263 RXJ393262:RXQ393263 SHF393262:SHM393263 SRB393262:SRI393263 TAX393262:TBE393263 TKT393262:TLA393263 TUP393262:TUW393263 UEL393262:UES393263 UOH393262:UOO393263 UYD393262:UYK393263 VHZ393262:VIG393263 VRV393262:VSC393263 WBR393262:WBY393263 WLN393262:WLU393263 WVJ393262:WVQ393263 B458798:I458799 IX458798:JE458799 ST458798:TA458799 ACP458798:ACW458799 AML458798:AMS458799 AWH458798:AWO458799 BGD458798:BGK458799 BPZ458798:BQG458799 BZV458798:CAC458799 CJR458798:CJY458799 CTN458798:CTU458799 DDJ458798:DDQ458799 DNF458798:DNM458799 DXB458798:DXI458799 EGX458798:EHE458799 EQT458798:ERA458799 FAP458798:FAW458799 FKL458798:FKS458799 FUH458798:FUO458799 GED458798:GEK458799 GNZ458798:GOG458799 GXV458798:GYC458799 HHR458798:HHY458799 HRN458798:HRU458799 IBJ458798:IBQ458799 ILF458798:ILM458799 IVB458798:IVI458799 JEX458798:JFE458799 JOT458798:JPA458799 JYP458798:JYW458799 KIL458798:KIS458799 KSH458798:KSO458799 LCD458798:LCK458799 LLZ458798:LMG458799 LVV458798:LWC458799 MFR458798:MFY458799 MPN458798:MPU458799 MZJ458798:MZQ458799 NJF458798:NJM458799 NTB458798:NTI458799 OCX458798:ODE458799 OMT458798:ONA458799 OWP458798:OWW458799 PGL458798:PGS458799 PQH458798:PQO458799 QAD458798:QAK458799 QJZ458798:QKG458799 QTV458798:QUC458799 RDR458798:RDY458799 RNN458798:RNU458799 RXJ458798:RXQ458799 SHF458798:SHM458799 SRB458798:SRI458799 TAX458798:TBE458799 TKT458798:TLA458799 TUP458798:TUW458799 UEL458798:UES458799 UOH458798:UOO458799 UYD458798:UYK458799 VHZ458798:VIG458799 VRV458798:VSC458799 WBR458798:WBY458799 WLN458798:WLU458799 WVJ458798:WVQ458799 B524334:I524335 IX524334:JE524335 ST524334:TA524335 ACP524334:ACW524335 AML524334:AMS524335 AWH524334:AWO524335 BGD524334:BGK524335 BPZ524334:BQG524335 BZV524334:CAC524335 CJR524334:CJY524335 CTN524334:CTU524335 DDJ524334:DDQ524335 DNF524334:DNM524335 DXB524334:DXI524335 EGX524334:EHE524335 EQT524334:ERA524335 FAP524334:FAW524335 FKL524334:FKS524335 FUH524334:FUO524335 GED524334:GEK524335 GNZ524334:GOG524335 GXV524334:GYC524335 HHR524334:HHY524335 HRN524334:HRU524335 IBJ524334:IBQ524335 ILF524334:ILM524335 IVB524334:IVI524335 JEX524334:JFE524335 JOT524334:JPA524335 JYP524334:JYW524335 KIL524334:KIS524335 KSH524334:KSO524335 LCD524334:LCK524335 LLZ524334:LMG524335 LVV524334:LWC524335 MFR524334:MFY524335 MPN524334:MPU524335 MZJ524334:MZQ524335 NJF524334:NJM524335 NTB524334:NTI524335 OCX524334:ODE524335 OMT524334:ONA524335 OWP524334:OWW524335 PGL524334:PGS524335 PQH524334:PQO524335 QAD524334:QAK524335 QJZ524334:QKG524335 QTV524334:QUC524335 RDR524334:RDY524335 RNN524334:RNU524335 RXJ524334:RXQ524335 SHF524334:SHM524335 SRB524334:SRI524335 TAX524334:TBE524335 TKT524334:TLA524335 TUP524334:TUW524335 UEL524334:UES524335 UOH524334:UOO524335 UYD524334:UYK524335 VHZ524334:VIG524335 VRV524334:VSC524335 WBR524334:WBY524335 WLN524334:WLU524335 WVJ524334:WVQ524335 B589870:I589871 IX589870:JE589871 ST589870:TA589871 ACP589870:ACW589871 AML589870:AMS589871 AWH589870:AWO589871 BGD589870:BGK589871 BPZ589870:BQG589871 BZV589870:CAC589871 CJR589870:CJY589871 CTN589870:CTU589871 DDJ589870:DDQ589871 DNF589870:DNM589871 DXB589870:DXI589871 EGX589870:EHE589871 EQT589870:ERA589871 FAP589870:FAW589871 FKL589870:FKS589871 FUH589870:FUO589871 GED589870:GEK589871 GNZ589870:GOG589871 GXV589870:GYC589871 HHR589870:HHY589871 HRN589870:HRU589871 IBJ589870:IBQ589871 ILF589870:ILM589871 IVB589870:IVI589871 JEX589870:JFE589871 JOT589870:JPA589871 JYP589870:JYW589871 KIL589870:KIS589871 KSH589870:KSO589871 LCD589870:LCK589871 LLZ589870:LMG589871 LVV589870:LWC589871 MFR589870:MFY589871 MPN589870:MPU589871 MZJ589870:MZQ589871 NJF589870:NJM589871 NTB589870:NTI589871 OCX589870:ODE589871 OMT589870:ONA589871 OWP589870:OWW589871 PGL589870:PGS589871 PQH589870:PQO589871 QAD589870:QAK589871 QJZ589870:QKG589871 QTV589870:QUC589871 RDR589870:RDY589871 RNN589870:RNU589871 RXJ589870:RXQ589871 SHF589870:SHM589871 SRB589870:SRI589871 TAX589870:TBE589871 TKT589870:TLA589871 TUP589870:TUW589871 UEL589870:UES589871 UOH589870:UOO589871 UYD589870:UYK589871 VHZ589870:VIG589871 VRV589870:VSC589871 WBR589870:WBY589871 WLN589870:WLU589871 WVJ589870:WVQ589871 B655406:I655407 IX655406:JE655407 ST655406:TA655407 ACP655406:ACW655407 AML655406:AMS655407 AWH655406:AWO655407 BGD655406:BGK655407 BPZ655406:BQG655407 BZV655406:CAC655407 CJR655406:CJY655407 CTN655406:CTU655407 DDJ655406:DDQ655407 DNF655406:DNM655407 DXB655406:DXI655407 EGX655406:EHE655407 EQT655406:ERA655407 FAP655406:FAW655407 FKL655406:FKS655407 FUH655406:FUO655407 GED655406:GEK655407 GNZ655406:GOG655407 GXV655406:GYC655407 HHR655406:HHY655407 HRN655406:HRU655407 IBJ655406:IBQ655407 ILF655406:ILM655407 IVB655406:IVI655407 JEX655406:JFE655407 JOT655406:JPA655407 JYP655406:JYW655407 KIL655406:KIS655407 KSH655406:KSO655407 LCD655406:LCK655407 LLZ655406:LMG655407 LVV655406:LWC655407 MFR655406:MFY655407 MPN655406:MPU655407 MZJ655406:MZQ655407 NJF655406:NJM655407 NTB655406:NTI655407 OCX655406:ODE655407 OMT655406:ONA655407 OWP655406:OWW655407 PGL655406:PGS655407 PQH655406:PQO655407 QAD655406:QAK655407 QJZ655406:QKG655407 QTV655406:QUC655407 RDR655406:RDY655407 RNN655406:RNU655407 RXJ655406:RXQ655407 SHF655406:SHM655407 SRB655406:SRI655407 TAX655406:TBE655407 TKT655406:TLA655407 TUP655406:TUW655407 UEL655406:UES655407 UOH655406:UOO655407 UYD655406:UYK655407 VHZ655406:VIG655407 VRV655406:VSC655407 WBR655406:WBY655407 WLN655406:WLU655407 WVJ655406:WVQ655407 B720942:I720943 IX720942:JE720943 ST720942:TA720943 ACP720942:ACW720943 AML720942:AMS720943 AWH720942:AWO720943 BGD720942:BGK720943 BPZ720942:BQG720943 BZV720942:CAC720943 CJR720942:CJY720943 CTN720942:CTU720943 DDJ720942:DDQ720943 DNF720942:DNM720943 DXB720942:DXI720943 EGX720942:EHE720943 EQT720942:ERA720943 FAP720942:FAW720943 FKL720942:FKS720943 FUH720942:FUO720943 GED720942:GEK720943 GNZ720942:GOG720943 GXV720942:GYC720943 HHR720942:HHY720943 HRN720942:HRU720943 IBJ720942:IBQ720943 ILF720942:ILM720943 IVB720942:IVI720943 JEX720942:JFE720943 JOT720942:JPA720943 JYP720942:JYW720943 KIL720942:KIS720943 KSH720942:KSO720943 LCD720942:LCK720943 LLZ720942:LMG720943 LVV720942:LWC720943 MFR720942:MFY720943 MPN720942:MPU720943 MZJ720942:MZQ720943 NJF720942:NJM720943 NTB720942:NTI720943 OCX720942:ODE720943 OMT720942:ONA720943 OWP720942:OWW720943 PGL720942:PGS720943 PQH720942:PQO720943 QAD720942:QAK720943 QJZ720942:QKG720943 QTV720942:QUC720943 RDR720942:RDY720943 RNN720942:RNU720943 RXJ720942:RXQ720943 SHF720942:SHM720943 SRB720942:SRI720943 TAX720942:TBE720943 TKT720942:TLA720943 TUP720942:TUW720943 UEL720942:UES720943 UOH720942:UOO720943 UYD720942:UYK720943 VHZ720942:VIG720943 VRV720942:VSC720943 WBR720942:WBY720943 WLN720942:WLU720943 WVJ720942:WVQ720943 B786478:I786479 IX786478:JE786479 ST786478:TA786479 ACP786478:ACW786479 AML786478:AMS786479 AWH786478:AWO786479 BGD786478:BGK786479 BPZ786478:BQG786479 BZV786478:CAC786479 CJR786478:CJY786479 CTN786478:CTU786479 DDJ786478:DDQ786479 DNF786478:DNM786479 DXB786478:DXI786479 EGX786478:EHE786479 EQT786478:ERA786479 FAP786478:FAW786479 FKL786478:FKS786479 FUH786478:FUO786479 GED786478:GEK786479 GNZ786478:GOG786479 GXV786478:GYC786479 HHR786478:HHY786479 HRN786478:HRU786479 IBJ786478:IBQ786479 ILF786478:ILM786479 IVB786478:IVI786479 JEX786478:JFE786479 JOT786478:JPA786479 JYP786478:JYW786479 KIL786478:KIS786479 KSH786478:KSO786479 LCD786478:LCK786479 LLZ786478:LMG786479 LVV786478:LWC786479 MFR786478:MFY786479 MPN786478:MPU786479 MZJ786478:MZQ786479 NJF786478:NJM786479 NTB786478:NTI786479 OCX786478:ODE786479 OMT786478:ONA786479 OWP786478:OWW786479 PGL786478:PGS786479 PQH786478:PQO786479 QAD786478:QAK786479 QJZ786478:QKG786479 QTV786478:QUC786479 RDR786478:RDY786479 RNN786478:RNU786479 RXJ786478:RXQ786479 SHF786478:SHM786479 SRB786478:SRI786479 TAX786478:TBE786479 TKT786478:TLA786479 TUP786478:TUW786479 UEL786478:UES786479 UOH786478:UOO786479 UYD786478:UYK786479 VHZ786478:VIG786479 VRV786478:VSC786479 WBR786478:WBY786479 WLN786478:WLU786479 WVJ786478:WVQ786479 B852014:I852015 IX852014:JE852015 ST852014:TA852015 ACP852014:ACW852015 AML852014:AMS852015 AWH852014:AWO852015 BGD852014:BGK852015 BPZ852014:BQG852015 BZV852014:CAC852015 CJR852014:CJY852015 CTN852014:CTU852015 DDJ852014:DDQ852015 DNF852014:DNM852015 DXB852014:DXI852015 EGX852014:EHE852015 EQT852014:ERA852015 FAP852014:FAW852015 FKL852014:FKS852015 FUH852014:FUO852015 GED852014:GEK852015 GNZ852014:GOG852015 GXV852014:GYC852015 HHR852014:HHY852015 HRN852014:HRU852015 IBJ852014:IBQ852015 ILF852014:ILM852015 IVB852014:IVI852015 JEX852014:JFE852015 JOT852014:JPA852015 JYP852014:JYW852015 KIL852014:KIS852015 KSH852014:KSO852015 LCD852014:LCK852015 LLZ852014:LMG852015 LVV852014:LWC852015 MFR852014:MFY852015 MPN852014:MPU852015 MZJ852014:MZQ852015 NJF852014:NJM852015 NTB852014:NTI852015 OCX852014:ODE852015 OMT852014:ONA852015 OWP852014:OWW852015 PGL852014:PGS852015 PQH852014:PQO852015 QAD852014:QAK852015 QJZ852014:QKG852015 QTV852014:QUC852015 RDR852014:RDY852015 RNN852014:RNU852015 RXJ852014:RXQ852015 SHF852014:SHM852015 SRB852014:SRI852015 TAX852014:TBE852015 TKT852014:TLA852015 TUP852014:TUW852015 UEL852014:UES852015 UOH852014:UOO852015 UYD852014:UYK852015 VHZ852014:VIG852015 VRV852014:VSC852015 WBR852014:WBY852015 WLN852014:WLU852015 WVJ852014:WVQ852015 B917550:I917551 IX917550:JE917551 ST917550:TA917551 ACP917550:ACW917551 AML917550:AMS917551 AWH917550:AWO917551 BGD917550:BGK917551 BPZ917550:BQG917551 BZV917550:CAC917551 CJR917550:CJY917551 CTN917550:CTU917551 DDJ917550:DDQ917551 DNF917550:DNM917551 DXB917550:DXI917551 EGX917550:EHE917551 EQT917550:ERA917551 FAP917550:FAW917551 FKL917550:FKS917551 FUH917550:FUO917551 GED917550:GEK917551 GNZ917550:GOG917551 GXV917550:GYC917551 HHR917550:HHY917551 HRN917550:HRU917551 IBJ917550:IBQ917551 ILF917550:ILM917551 IVB917550:IVI917551 JEX917550:JFE917551 JOT917550:JPA917551 JYP917550:JYW917551 KIL917550:KIS917551 KSH917550:KSO917551 LCD917550:LCK917551 LLZ917550:LMG917551 LVV917550:LWC917551 MFR917550:MFY917551 MPN917550:MPU917551 MZJ917550:MZQ917551 NJF917550:NJM917551 NTB917550:NTI917551 OCX917550:ODE917551 OMT917550:ONA917551 OWP917550:OWW917551 PGL917550:PGS917551 PQH917550:PQO917551 QAD917550:QAK917551 QJZ917550:QKG917551 QTV917550:QUC917551 RDR917550:RDY917551 RNN917550:RNU917551 RXJ917550:RXQ917551 SHF917550:SHM917551 SRB917550:SRI917551 TAX917550:TBE917551 TKT917550:TLA917551 TUP917550:TUW917551 UEL917550:UES917551 UOH917550:UOO917551 UYD917550:UYK917551 VHZ917550:VIG917551 VRV917550:VSC917551 WBR917550:WBY917551 WLN917550:WLU917551 WVJ917550:WVQ917551 B983086:I983087 IX983086:JE983087 ST983086:TA983087 ACP983086:ACW983087 AML983086:AMS983087 AWH983086:AWO983087 BGD983086:BGK983087 BPZ983086:BQG983087 BZV983086:CAC983087 CJR983086:CJY983087 CTN983086:CTU983087 DDJ983086:DDQ983087 DNF983086:DNM983087 DXB983086:DXI983087 EGX983086:EHE983087 EQT983086:ERA983087 FAP983086:FAW983087 FKL983086:FKS983087 FUH983086:FUO983087 GED983086:GEK983087 GNZ983086:GOG983087 GXV983086:GYC983087 HHR983086:HHY983087 HRN983086:HRU983087 IBJ983086:IBQ983087 ILF983086:ILM983087 IVB983086:IVI983087 JEX983086:JFE983087 JOT983086:JPA983087 JYP983086:JYW983087 KIL983086:KIS983087 KSH983086:KSO983087 LCD983086:LCK983087 LLZ983086:LMG983087 LVV983086:LWC983087 MFR983086:MFY983087 MPN983086:MPU983087 MZJ983086:MZQ983087 NJF983086:NJM983087 NTB983086:NTI983087 OCX983086:ODE983087 OMT983086:ONA983087 OWP983086:OWW983087 PGL983086:PGS983087 PQH983086:PQO983087 QAD983086:QAK983087 QJZ983086:QKG983087 QTV983086:QUC983087 RDR983086:RDY983087 RNN983086:RNU983087 RXJ983086:RXQ983087 SHF983086:SHM983087 SRB983086:SRI983087 TAX983086:TBE983087 TKT983086:TLA983087 TUP983086:TUW983087 UEL983086:UES983087 UOH983086:UOO983087 UYD983086:UYK983087 VHZ983086:VIG983087 VRV983086:VSC983087 WBR983086:WBY983087 WLN983086:WLU983087 WVJ983086:WVQ983087 B39:I40 IX39:JE40 ST39:TA40 ACP39:ACW40 AML39:AMS40 AWH39:AWO40 BGD39:BGK40 BPZ39:BQG40 BZV39:CAC40 CJR39:CJY40 CTN39:CTU40 DDJ39:DDQ40 DNF39:DNM40 DXB39:DXI40 EGX39:EHE40 EQT39:ERA40 FAP39:FAW40 FKL39:FKS40 FUH39:FUO40 GED39:GEK40 GNZ39:GOG40 GXV39:GYC40 HHR39:HHY40 HRN39:HRU40 IBJ39:IBQ40 ILF39:ILM40 IVB39:IVI40 JEX39:JFE40 JOT39:JPA40 JYP39:JYW40 KIL39:KIS40 KSH39:KSO40 LCD39:LCK40 LLZ39:LMG40 LVV39:LWC40 MFR39:MFY40 MPN39:MPU40 MZJ39:MZQ40 NJF39:NJM40 NTB39:NTI40 OCX39:ODE40 OMT39:ONA40 OWP39:OWW40 PGL39:PGS40 PQH39:PQO40 QAD39:QAK40 QJZ39:QKG40 QTV39:QUC40 RDR39:RDY40 RNN39:RNU40 RXJ39:RXQ40 SHF39:SHM40 SRB39:SRI40 TAX39:TBE40 TKT39:TLA40 TUP39:TUW40 UEL39:UES40 UOH39:UOO40 UYD39:UYK40 VHZ39:VIG40 VRV39:VSC40 WBR39:WBY40 WLN39:WLU40 WVJ39:WVQ40 B65575:I65576 IX65575:JE65576 ST65575:TA65576 ACP65575:ACW65576 AML65575:AMS65576 AWH65575:AWO65576 BGD65575:BGK65576 BPZ65575:BQG65576 BZV65575:CAC65576 CJR65575:CJY65576 CTN65575:CTU65576 DDJ65575:DDQ65576 DNF65575:DNM65576 DXB65575:DXI65576 EGX65575:EHE65576 EQT65575:ERA65576 FAP65575:FAW65576 FKL65575:FKS65576 FUH65575:FUO65576 GED65575:GEK65576 GNZ65575:GOG65576 GXV65575:GYC65576 HHR65575:HHY65576 HRN65575:HRU65576 IBJ65575:IBQ65576 ILF65575:ILM65576 IVB65575:IVI65576 JEX65575:JFE65576 JOT65575:JPA65576 JYP65575:JYW65576 KIL65575:KIS65576 KSH65575:KSO65576 LCD65575:LCK65576 LLZ65575:LMG65576 LVV65575:LWC65576 MFR65575:MFY65576 MPN65575:MPU65576 MZJ65575:MZQ65576 NJF65575:NJM65576 NTB65575:NTI65576 OCX65575:ODE65576 OMT65575:ONA65576 OWP65575:OWW65576 PGL65575:PGS65576 PQH65575:PQO65576 QAD65575:QAK65576 QJZ65575:QKG65576 QTV65575:QUC65576 RDR65575:RDY65576 RNN65575:RNU65576 RXJ65575:RXQ65576 SHF65575:SHM65576 SRB65575:SRI65576 TAX65575:TBE65576 TKT65575:TLA65576 TUP65575:TUW65576 UEL65575:UES65576 UOH65575:UOO65576 UYD65575:UYK65576 VHZ65575:VIG65576 VRV65575:VSC65576 WBR65575:WBY65576 WLN65575:WLU65576 WVJ65575:WVQ65576 B131111:I131112 IX131111:JE131112 ST131111:TA131112 ACP131111:ACW131112 AML131111:AMS131112 AWH131111:AWO131112 BGD131111:BGK131112 BPZ131111:BQG131112 BZV131111:CAC131112 CJR131111:CJY131112 CTN131111:CTU131112 DDJ131111:DDQ131112 DNF131111:DNM131112 DXB131111:DXI131112 EGX131111:EHE131112 EQT131111:ERA131112 FAP131111:FAW131112 FKL131111:FKS131112 FUH131111:FUO131112 GED131111:GEK131112 GNZ131111:GOG131112 GXV131111:GYC131112 HHR131111:HHY131112 HRN131111:HRU131112 IBJ131111:IBQ131112 ILF131111:ILM131112 IVB131111:IVI131112 JEX131111:JFE131112 JOT131111:JPA131112 JYP131111:JYW131112 KIL131111:KIS131112 KSH131111:KSO131112 LCD131111:LCK131112 LLZ131111:LMG131112 LVV131111:LWC131112 MFR131111:MFY131112 MPN131111:MPU131112 MZJ131111:MZQ131112 NJF131111:NJM131112 NTB131111:NTI131112 OCX131111:ODE131112 OMT131111:ONA131112 OWP131111:OWW131112 PGL131111:PGS131112 PQH131111:PQO131112 QAD131111:QAK131112 QJZ131111:QKG131112 QTV131111:QUC131112 RDR131111:RDY131112 RNN131111:RNU131112 RXJ131111:RXQ131112 SHF131111:SHM131112 SRB131111:SRI131112 TAX131111:TBE131112 TKT131111:TLA131112 TUP131111:TUW131112 UEL131111:UES131112 UOH131111:UOO131112 UYD131111:UYK131112 VHZ131111:VIG131112 VRV131111:VSC131112 WBR131111:WBY131112 WLN131111:WLU131112 WVJ131111:WVQ131112 B196647:I196648 IX196647:JE196648 ST196647:TA196648 ACP196647:ACW196648 AML196647:AMS196648 AWH196647:AWO196648 BGD196647:BGK196648 BPZ196647:BQG196648 BZV196647:CAC196648 CJR196647:CJY196648 CTN196647:CTU196648 DDJ196647:DDQ196648 DNF196647:DNM196648 DXB196647:DXI196648 EGX196647:EHE196648 EQT196647:ERA196648 FAP196647:FAW196648 FKL196647:FKS196648 FUH196647:FUO196648 GED196647:GEK196648 GNZ196647:GOG196648 GXV196647:GYC196648 HHR196647:HHY196648 HRN196647:HRU196648 IBJ196647:IBQ196648 ILF196647:ILM196648 IVB196647:IVI196648 JEX196647:JFE196648 JOT196647:JPA196648 JYP196647:JYW196648 KIL196647:KIS196648 KSH196647:KSO196648 LCD196647:LCK196648 LLZ196647:LMG196648 LVV196647:LWC196648 MFR196647:MFY196648 MPN196647:MPU196648 MZJ196647:MZQ196648 NJF196647:NJM196648 NTB196647:NTI196648 OCX196647:ODE196648 OMT196647:ONA196648 OWP196647:OWW196648 PGL196647:PGS196648 PQH196647:PQO196648 QAD196647:QAK196648 QJZ196647:QKG196648 QTV196647:QUC196648 RDR196647:RDY196648 RNN196647:RNU196648 RXJ196647:RXQ196648 SHF196647:SHM196648 SRB196647:SRI196648 TAX196647:TBE196648 TKT196647:TLA196648 TUP196647:TUW196648 UEL196647:UES196648 UOH196647:UOO196648 UYD196647:UYK196648 VHZ196647:VIG196648 VRV196647:VSC196648 WBR196647:WBY196648 WLN196647:WLU196648 WVJ196647:WVQ196648 B262183:I262184 IX262183:JE262184 ST262183:TA262184 ACP262183:ACW262184 AML262183:AMS262184 AWH262183:AWO262184 BGD262183:BGK262184 BPZ262183:BQG262184 BZV262183:CAC262184 CJR262183:CJY262184 CTN262183:CTU262184 DDJ262183:DDQ262184 DNF262183:DNM262184 DXB262183:DXI262184 EGX262183:EHE262184 EQT262183:ERA262184 FAP262183:FAW262184 FKL262183:FKS262184 FUH262183:FUO262184 GED262183:GEK262184 GNZ262183:GOG262184 GXV262183:GYC262184 HHR262183:HHY262184 HRN262183:HRU262184 IBJ262183:IBQ262184 ILF262183:ILM262184 IVB262183:IVI262184 JEX262183:JFE262184 JOT262183:JPA262184 JYP262183:JYW262184 KIL262183:KIS262184 KSH262183:KSO262184 LCD262183:LCK262184 LLZ262183:LMG262184 LVV262183:LWC262184 MFR262183:MFY262184 MPN262183:MPU262184 MZJ262183:MZQ262184 NJF262183:NJM262184 NTB262183:NTI262184 OCX262183:ODE262184 OMT262183:ONA262184 OWP262183:OWW262184 PGL262183:PGS262184 PQH262183:PQO262184 QAD262183:QAK262184 QJZ262183:QKG262184 QTV262183:QUC262184 RDR262183:RDY262184 RNN262183:RNU262184 RXJ262183:RXQ262184 SHF262183:SHM262184 SRB262183:SRI262184 TAX262183:TBE262184 TKT262183:TLA262184 TUP262183:TUW262184 UEL262183:UES262184 UOH262183:UOO262184 UYD262183:UYK262184 VHZ262183:VIG262184 VRV262183:VSC262184 WBR262183:WBY262184 WLN262183:WLU262184 WVJ262183:WVQ262184 B327719:I327720 IX327719:JE327720 ST327719:TA327720 ACP327719:ACW327720 AML327719:AMS327720 AWH327719:AWO327720 BGD327719:BGK327720 BPZ327719:BQG327720 BZV327719:CAC327720 CJR327719:CJY327720 CTN327719:CTU327720 DDJ327719:DDQ327720 DNF327719:DNM327720 DXB327719:DXI327720 EGX327719:EHE327720 EQT327719:ERA327720 FAP327719:FAW327720 FKL327719:FKS327720 FUH327719:FUO327720 GED327719:GEK327720 GNZ327719:GOG327720 GXV327719:GYC327720 HHR327719:HHY327720 HRN327719:HRU327720 IBJ327719:IBQ327720 ILF327719:ILM327720 IVB327719:IVI327720 JEX327719:JFE327720 JOT327719:JPA327720 JYP327719:JYW327720 KIL327719:KIS327720 KSH327719:KSO327720 LCD327719:LCK327720 LLZ327719:LMG327720 LVV327719:LWC327720 MFR327719:MFY327720 MPN327719:MPU327720 MZJ327719:MZQ327720 NJF327719:NJM327720 NTB327719:NTI327720 OCX327719:ODE327720 OMT327719:ONA327720 OWP327719:OWW327720 PGL327719:PGS327720 PQH327719:PQO327720 QAD327719:QAK327720 QJZ327719:QKG327720 QTV327719:QUC327720 RDR327719:RDY327720 RNN327719:RNU327720 RXJ327719:RXQ327720 SHF327719:SHM327720 SRB327719:SRI327720 TAX327719:TBE327720 TKT327719:TLA327720 TUP327719:TUW327720 UEL327719:UES327720 UOH327719:UOO327720 UYD327719:UYK327720 VHZ327719:VIG327720 VRV327719:VSC327720 WBR327719:WBY327720 WLN327719:WLU327720 WVJ327719:WVQ327720 B393255:I393256 IX393255:JE393256 ST393255:TA393256 ACP393255:ACW393256 AML393255:AMS393256 AWH393255:AWO393256 BGD393255:BGK393256 BPZ393255:BQG393256 BZV393255:CAC393256 CJR393255:CJY393256 CTN393255:CTU393256 DDJ393255:DDQ393256 DNF393255:DNM393256 DXB393255:DXI393256 EGX393255:EHE393256 EQT393255:ERA393256 FAP393255:FAW393256 FKL393255:FKS393256 FUH393255:FUO393256 GED393255:GEK393256 GNZ393255:GOG393256 GXV393255:GYC393256 HHR393255:HHY393256 HRN393255:HRU393256 IBJ393255:IBQ393256 ILF393255:ILM393256 IVB393255:IVI393256 JEX393255:JFE393256 JOT393255:JPA393256 JYP393255:JYW393256 KIL393255:KIS393256 KSH393255:KSO393256 LCD393255:LCK393256 LLZ393255:LMG393256 LVV393255:LWC393256 MFR393255:MFY393256 MPN393255:MPU393256 MZJ393255:MZQ393256 NJF393255:NJM393256 NTB393255:NTI393256 OCX393255:ODE393256 OMT393255:ONA393256 OWP393255:OWW393256 PGL393255:PGS393256 PQH393255:PQO393256 QAD393255:QAK393256 QJZ393255:QKG393256 QTV393255:QUC393256 RDR393255:RDY393256 RNN393255:RNU393256 RXJ393255:RXQ393256 SHF393255:SHM393256 SRB393255:SRI393256 TAX393255:TBE393256 TKT393255:TLA393256 TUP393255:TUW393256 UEL393255:UES393256 UOH393255:UOO393256 UYD393255:UYK393256 VHZ393255:VIG393256 VRV393255:VSC393256 WBR393255:WBY393256 WLN393255:WLU393256 WVJ393255:WVQ393256 B458791:I458792 IX458791:JE458792 ST458791:TA458792 ACP458791:ACW458792 AML458791:AMS458792 AWH458791:AWO458792 BGD458791:BGK458792 BPZ458791:BQG458792 BZV458791:CAC458792 CJR458791:CJY458792 CTN458791:CTU458792 DDJ458791:DDQ458792 DNF458791:DNM458792 DXB458791:DXI458792 EGX458791:EHE458792 EQT458791:ERA458792 FAP458791:FAW458792 FKL458791:FKS458792 FUH458791:FUO458792 GED458791:GEK458792 GNZ458791:GOG458792 GXV458791:GYC458792 HHR458791:HHY458792 HRN458791:HRU458792 IBJ458791:IBQ458792 ILF458791:ILM458792 IVB458791:IVI458792 JEX458791:JFE458792 JOT458791:JPA458792 JYP458791:JYW458792 KIL458791:KIS458792 KSH458791:KSO458792 LCD458791:LCK458792 LLZ458791:LMG458792 LVV458791:LWC458792 MFR458791:MFY458792 MPN458791:MPU458792 MZJ458791:MZQ458792 NJF458791:NJM458792 NTB458791:NTI458792 OCX458791:ODE458792 OMT458791:ONA458792 OWP458791:OWW458792 PGL458791:PGS458792 PQH458791:PQO458792 QAD458791:QAK458792 QJZ458791:QKG458792 QTV458791:QUC458792 RDR458791:RDY458792 RNN458791:RNU458792 RXJ458791:RXQ458792 SHF458791:SHM458792 SRB458791:SRI458792 TAX458791:TBE458792 TKT458791:TLA458792 TUP458791:TUW458792 UEL458791:UES458792 UOH458791:UOO458792 UYD458791:UYK458792 VHZ458791:VIG458792 VRV458791:VSC458792 WBR458791:WBY458792 WLN458791:WLU458792 WVJ458791:WVQ458792 B524327:I524328 IX524327:JE524328 ST524327:TA524328 ACP524327:ACW524328 AML524327:AMS524328 AWH524327:AWO524328 BGD524327:BGK524328 BPZ524327:BQG524328 BZV524327:CAC524328 CJR524327:CJY524328 CTN524327:CTU524328 DDJ524327:DDQ524328 DNF524327:DNM524328 DXB524327:DXI524328 EGX524327:EHE524328 EQT524327:ERA524328 FAP524327:FAW524328 FKL524327:FKS524328 FUH524327:FUO524328 GED524327:GEK524328 GNZ524327:GOG524328 GXV524327:GYC524328 HHR524327:HHY524328 HRN524327:HRU524328 IBJ524327:IBQ524328 ILF524327:ILM524328 IVB524327:IVI524328 JEX524327:JFE524328 JOT524327:JPA524328 JYP524327:JYW524328 KIL524327:KIS524328 KSH524327:KSO524328 LCD524327:LCK524328 LLZ524327:LMG524328 LVV524327:LWC524328 MFR524327:MFY524328 MPN524327:MPU524328 MZJ524327:MZQ524328 NJF524327:NJM524328 NTB524327:NTI524328 OCX524327:ODE524328 OMT524327:ONA524328 OWP524327:OWW524328 PGL524327:PGS524328 PQH524327:PQO524328 QAD524327:QAK524328 QJZ524327:QKG524328 QTV524327:QUC524328 RDR524327:RDY524328 RNN524327:RNU524328 RXJ524327:RXQ524328 SHF524327:SHM524328 SRB524327:SRI524328 TAX524327:TBE524328 TKT524327:TLA524328 TUP524327:TUW524328 UEL524327:UES524328 UOH524327:UOO524328 UYD524327:UYK524328 VHZ524327:VIG524328 VRV524327:VSC524328 WBR524327:WBY524328 WLN524327:WLU524328 WVJ524327:WVQ524328 B589863:I589864 IX589863:JE589864 ST589863:TA589864 ACP589863:ACW589864 AML589863:AMS589864 AWH589863:AWO589864 BGD589863:BGK589864 BPZ589863:BQG589864 BZV589863:CAC589864 CJR589863:CJY589864 CTN589863:CTU589864 DDJ589863:DDQ589864 DNF589863:DNM589864 DXB589863:DXI589864 EGX589863:EHE589864 EQT589863:ERA589864 FAP589863:FAW589864 FKL589863:FKS589864 FUH589863:FUO589864 GED589863:GEK589864 GNZ589863:GOG589864 GXV589863:GYC589864 HHR589863:HHY589864 HRN589863:HRU589864 IBJ589863:IBQ589864 ILF589863:ILM589864 IVB589863:IVI589864 JEX589863:JFE589864 JOT589863:JPA589864 JYP589863:JYW589864 KIL589863:KIS589864 KSH589863:KSO589864 LCD589863:LCK589864 LLZ589863:LMG589864 LVV589863:LWC589864 MFR589863:MFY589864 MPN589863:MPU589864 MZJ589863:MZQ589864 NJF589863:NJM589864 NTB589863:NTI589864 OCX589863:ODE589864 OMT589863:ONA589864 OWP589863:OWW589864 PGL589863:PGS589864 PQH589863:PQO589864 QAD589863:QAK589864 QJZ589863:QKG589864 QTV589863:QUC589864 RDR589863:RDY589864 RNN589863:RNU589864 RXJ589863:RXQ589864 SHF589863:SHM589864 SRB589863:SRI589864 TAX589863:TBE589864 TKT589863:TLA589864 TUP589863:TUW589864 UEL589863:UES589864 UOH589863:UOO589864 UYD589863:UYK589864 VHZ589863:VIG589864 VRV589863:VSC589864 WBR589863:WBY589864 WLN589863:WLU589864 WVJ589863:WVQ589864 B655399:I655400 IX655399:JE655400 ST655399:TA655400 ACP655399:ACW655400 AML655399:AMS655400 AWH655399:AWO655400 BGD655399:BGK655400 BPZ655399:BQG655400 BZV655399:CAC655400 CJR655399:CJY655400 CTN655399:CTU655400 DDJ655399:DDQ655400 DNF655399:DNM655400 DXB655399:DXI655400 EGX655399:EHE655400 EQT655399:ERA655400 FAP655399:FAW655400 FKL655399:FKS655400 FUH655399:FUO655400 GED655399:GEK655400 GNZ655399:GOG655400 GXV655399:GYC655400 HHR655399:HHY655400 HRN655399:HRU655400 IBJ655399:IBQ655400 ILF655399:ILM655400 IVB655399:IVI655400 JEX655399:JFE655400 JOT655399:JPA655400 JYP655399:JYW655400 KIL655399:KIS655400 KSH655399:KSO655400 LCD655399:LCK655400 LLZ655399:LMG655400 LVV655399:LWC655400 MFR655399:MFY655400 MPN655399:MPU655400 MZJ655399:MZQ655400 NJF655399:NJM655400 NTB655399:NTI655400 OCX655399:ODE655400 OMT655399:ONA655400 OWP655399:OWW655400 PGL655399:PGS655400 PQH655399:PQO655400 QAD655399:QAK655400 QJZ655399:QKG655400 QTV655399:QUC655400 RDR655399:RDY655400 RNN655399:RNU655400 RXJ655399:RXQ655400 SHF655399:SHM655400 SRB655399:SRI655400 TAX655399:TBE655400 TKT655399:TLA655400 TUP655399:TUW655400 UEL655399:UES655400 UOH655399:UOO655400 UYD655399:UYK655400 VHZ655399:VIG655400 VRV655399:VSC655400 WBR655399:WBY655400 WLN655399:WLU655400 WVJ655399:WVQ655400 B720935:I720936 IX720935:JE720936 ST720935:TA720936 ACP720935:ACW720936 AML720935:AMS720936 AWH720935:AWO720936 BGD720935:BGK720936 BPZ720935:BQG720936 BZV720935:CAC720936 CJR720935:CJY720936 CTN720935:CTU720936 DDJ720935:DDQ720936 DNF720935:DNM720936 DXB720935:DXI720936 EGX720935:EHE720936 EQT720935:ERA720936 FAP720935:FAW720936 FKL720935:FKS720936 FUH720935:FUO720936 GED720935:GEK720936 GNZ720935:GOG720936 GXV720935:GYC720936 HHR720935:HHY720936 HRN720935:HRU720936 IBJ720935:IBQ720936 ILF720935:ILM720936 IVB720935:IVI720936 JEX720935:JFE720936 JOT720935:JPA720936 JYP720935:JYW720936 KIL720935:KIS720936 KSH720935:KSO720936 LCD720935:LCK720936 LLZ720935:LMG720936 LVV720935:LWC720936 MFR720935:MFY720936 MPN720935:MPU720936 MZJ720935:MZQ720936 NJF720935:NJM720936 NTB720935:NTI720936 OCX720935:ODE720936 OMT720935:ONA720936 OWP720935:OWW720936 PGL720935:PGS720936 PQH720935:PQO720936 QAD720935:QAK720936 QJZ720935:QKG720936 QTV720935:QUC720936 RDR720935:RDY720936 RNN720935:RNU720936 RXJ720935:RXQ720936 SHF720935:SHM720936 SRB720935:SRI720936 TAX720935:TBE720936 TKT720935:TLA720936 TUP720935:TUW720936 UEL720935:UES720936 UOH720935:UOO720936 UYD720935:UYK720936 VHZ720935:VIG720936 VRV720935:VSC720936 WBR720935:WBY720936 WLN720935:WLU720936 WVJ720935:WVQ720936 B786471:I786472 IX786471:JE786472 ST786471:TA786472 ACP786471:ACW786472 AML786471:AMS786472 AWH786471:AWO786472 BGD786471:BGK786472 BPZ786471:BQG786472 BZV786471:CAC786472 CJR786471:CJY786472 CTN786471:CTU786472 DDJ786471:DDQ786472 DNF786471:DNM786472 DXB786471:DXI786472 EGX786471:EHE786472 EQT786471:ERA786472 FAP786471:FAW786472 FKL786471:FKS786472 FUH786471:FUO786472 GED786471:GEK786472 GNZ786471:GOG786472 GXV786471:GYC786472 HHR786471:HHY786472 HRN786471:HRU786472 IBJ786471:IBQ786472 ILF786471:ILM786472 IVB786471:IVI786472 JEX786471:JFE786472 JOT786471:JPA786472 JYP786471:JYW786472 KIL786471:KIS786472 KSH786471:KSO786472 LCD786471:LCK786472 LLZ786471:LMG786472 LVV786471:LWC786472 MFR786471:MFY786472 MPN786471:MPU786472 MZJ786471:MZQ786472 NJF786471:NJM786472 NTB786471:NTI786472 OCX786471:ODE786472 OMT786471:ONA786472 OWP786471:OWW786472 PGL786471:PGS786472 PQH786471:PQO786472 QAD786471:QAK786472 QJZ786471:QKG786472 QTV786471:QUC786472 RDR786471:RDY786472 RNN786471:RNU786472 RXJ786471:RXQ786472 SHF786471:SHM786472 SRB786471:SRI786472 TAX786471:TBE786472 TKT786471:TLA786472 TUP786471:TUW786472 UEL786471:UES786472 UOH786471:UOO786472 UYD786471:UYK786472 VHZ786471:VIG786472 VRV786471:VSC786472 WBR786471:WBY786472 WLN786471:WLU786472 WVJ786471:WVQ786472 B852007:I852008 IX852007:JE852008 ST852007:TA852008 ACP852007:ACW852008 AML852007:AMS852008 AWH852007:AWO852008 BGD852007:BGK852008 BPZ852007:BQG852008 BZV852007:CAC852008 CJR852007:CJY852008 CTN852007:CTU852008 DDJ852007:DDQ852008 DNF852007:DNM852008 DXB852007:DXI852008 EGX852007:EHE852008 EQT852007:ERA852008 FAP852007:FAW852008 FKL852007:FKS852008 FUH852007:FUO852008 GED852007:GEK852008 GNZ852007:GOG852008 GXV852007:GYC852008 HHR852007:HHY852008 HRN852007:HRU852008 IBJ852007:IBQ852008 ILF852007:ILM852008 IVB852007:IVI852008 JEX852007:JFE852008 JOT852007:JPA852008 JYP852007:JYW852008 KIL852007:KIS852008 KSH852007:KSO852008 LCD852007:LCK852008 LLZ852007:LMG852008 LVV852007:LWC852008 MFR852007:MFY852008 MPN852007:MPU852008 MZJ852007:MZQ852008 NJF852007:NJM852008 NTB852007:NTI852008 OCX852007:ODE852008 OMT852007:ONA852008 OWP852007:OWW852008 PGL852007:PGS852008 PQH852007:PQO852008 QAD852007:QAK852008 QJZ852007:QKG852008 QTV852007:QUC852008 RDR852007:RDY852008 RNN852007:RNU852008 RXJ852007:RXQ852008 SHF852007:SHM852008 SRB852007:SRI852008 TAX852007:TBE852008 TKT852007:TLA852008 TUP852007:TUW852008 UEL852007:UES852008 UOH852007:UOO852008 UYD852007:UYK852008 VHZ852007:VIG852008 VRV852007:VSC852008 WBR852007:WBY852008 WLN852007:WLU852008 WVJ852007:WVQ852008 B917543:I917544 IX917543:JE917544 ST917543:TA917544 ACP917543:ACW917544 AML917543:AMS917544 AWH917543:AWO917544 BGD917543:BGK917544 BPZ917543:BQG917544 BZV917543:CAC917544 CJR917543:CJY917544 CTN917543:CTU917544 DDJ917543:DDQ917544 DNF917543:DNM917544 DXB917543:DXI917544 EGX917543:EHE917544 EQT917543:ERA917544 FAP917543:FAW917544 FKL917543:FKS917544 FUH917543:FUO917544 GED917543:GEK917544 GNZ917543:GOG917544 GXV917543:GYC917544 HHR917543:HHY917544 HRN917543:HRU917544 IBJ917543:IBQ917544 ILF917543:ILM917544 IVB917543:IVI917544 JEX917543:JFE917544 JOT917543:JPA917544 JYP917543:JYW917544 KIL917543:KIS917544 KSH917543:KSO917544 LCD917543:LCK917544 LLZ917543:LMG917544 LVV917543:LWC917544 MFR917543:MFY917544 MPN917543:MPU917544 MZJ917543:MZQ917544 NJF917543:NJM917544 NTB917543:NTI917544 OCX917543:ODE917544 OMT917543:ONA917544 OWP917543:OWW917544 PGL917543:PGS917544 PQH917543:PQO917544 QAD917543:QAK917544 QJZ917543:QKG917544 QTV917543:QUC917544 RDR917543:RDY917544 RNN917543:RNU917544 RXJ917543:RXQ917544 SHF917543:SHM917544 SRB917543:SRI917544 TAX917543:TBE917544 TKT917543:TLA917544 TUP917543:TUW917544 UEL917543:UES917544 UOH917543:UOO917544 UYD917543:UYK917544 VHZ917543:VIG917544 VRV917543:VSC917544 WBR917543:WBY917544 WLN917543:WLU917544 WVJ917543:WVQ917544 B983079:I983080 IX983079:JE983080 ST983079:TA983080 ACP983079:ACW983080 AML983079:AMS983080 AWH983079:AWO983080 BGD983079:BGK983080 BPZ983079:BQG983080 BZV983079:CAC983080 CJR983079:CJY983080 CTN983079:CTU983080 DDJ983079:DDQ983080 DNF983079:DNM983080 DXB983079:DXI983080 EGX983079:EHE983080 EQT983079:ERA983080 FAP983079:FAW983080 FKL983079:FKS983080 FUH983079:FUO983080 GED983079:GEK983080 GNZ983079:GOG983080 GXV983079:GYC983080 HHR983079:HHY983080 HRN983079:HRU983080 IBJ983079:IBQ983080 ILF983079:ILM983080 IVB983079:IVI983080 JEX983079:JFE983080 JOT983079:JPA983080 JYP983079:JYW983080 KIL983079:KIS983080 KSH983079:KSO983080 LCD983079:LCK983080 LLZ983079:LMG983080 LVV983079:LWC983080 MFR983079:MFY983080 MPN983079:MPU983080 MZJ983079:MZQ983080 NJF983079:NJM983080 NTB983079:NTI983080 OCX983079:ODE983080 OMT983079:ONA983080 OWP983079:OWW983080 PGL983079:PGS983080 PQH983079:PQO983080 QAD983079:QAK983080 QJZ983079:QKG983080 QTV983079:QUC983080 RDR983079:RDY983080 RNN983079:RNU983080 RXJ983079:RXQ983080 SHF983079:SHM983080 SRB983079:SRI983080 TAX983079:TBE983080 TKT983079:TLA983080 TUP983079:TUW983080 UEL983079:UES983080 UOH983079:UOO983080 UYD983079:UYK983080 VHZ983079:VIG983080 VRV983079:VSC983080 WBR983079:WBY983080 WLN983079:WLU983080 WVJ983079:WVQ983080 B11:I12 IX11:JE12 ST11:TA12 ACP11:ACW12 AML11:AMS12 AWH11:AWO12 BGD11:BGK12 BPZ11:BQG12 BZV11:CAC12 CJR11:CJY12 CTN11:CTU12 DDJ11:DDQ12 DNF11:DNM12 DXB11:DXI12 EGX11:EHE12 EQT11:ERA12 FAP11:FAW12 FKL11:FKS12 FUH11:FUO12 GED11:GEK12 GNZ11:GOG12 GXV11:GYC12 HHR11:HHY12 HRN11:HRU12 IBJ11:IBQ12 ILF11:ILM12 IVB11:IVI12 JEX11:JFE12 JOT11:JPA12 JYP11:JYW12 KIL11:KIS12 KSH11:KSO12 LCD11:LCK12 LLZ11:LMG12 LVV11:LWC12 MFR11:MFY12 MPN11:MPU12 MZJ11:MZQ12 NJF11:NJM12 NTB11:NTI12 OCX11:ODE12 OMT11:ONA12 OWP11:OWW12 PGL11:PGS12 PQH11:PQO12 QAD11:QAK12 QJZ11:QKG12 QTV11:QUC12 RDR11:RDY12 RNN11:RNU12 RXJ11:RXQ12 SHF11:SHM12 SRB11:SRI12 TAX11:TBE12 TKT11:TLA12 TUP11:TUW12 UEL11:UES12 UOH11:UOO12 UYD11:UYK12 VHZ11:VIG12 VRV11:VSC12 WBR11:WBY12 WLN11:WLU12 WVJ11:WVQ12 B65547:I65548 IX65547:JE65548 ST65547:TA65548 ACP65547:ACW65548 AML65547:AMS65548 AWH65547:AWO65548 BGD65547:BGK65548 BPZ65547:BQG65548 BZV65547:CAC65548 CJR65547:CJY65548 CTN65547:CTU65548 DDJ65547:DDQ65548 DNF65547:DNM65548 DXB65547:DXI65548 EGX65547:EHE65548 EQT65547:ERA65548 FAP65547:FAW65548 FKL65547:FKS65548 FUH65547:FUO65548 GED65547:GEK65548 GNZ65547:GOG65548 GXV65547:GYC65548 HHR65547:HHY65548 HRN65547:HRU65548 IBJ65547:IBQ65548 ILF65547:ILM65548 IVB65547:IVI65548 JEX65547:JFE65548 JOT65547:JPA65548 JYP65547:JYW65548 KIL65547:KIS65548 KSH65547:KSO65548 LCD65547:LCK65548 LLZ65547:LMG65548 LVV65547:LWC65548 MFR65547:MFY65548 MPN65547:MPU65548 MZJ65547:MZQ65548 NJF65547:NJM65548 NTB65547:NTI65548 OCX65547:ODE65548 OMT65547:ONA65548 OWP65547:OWW65548 PGL65547:PGS65548 PQH65547:PQO65548 QAD65547:QAK65548 QJZ65547:QKG65548 QTV65547:QUC65548 RDR65547:RDY65548 RNN65547:RNU65548 RXJ65547:RXQ65548 SHF65547:SHM65548 SRB65547:SRI65548 TAX65547:TBE65548 TKT65547:TLA65548 TUP65547:TUW65548 UEL65547:UES65548 UOH65547:UOO65548 UYD65547:UYK65548 VHZ65547:VIG65548 VRV65547:VSC65548 WBR65547:WBY65548 WLN65547:WLU65548 WVJ65547:WVQ65548 B131083:I131084 IX131083:JE131084 ST131083:TA131084 ACP131083:ACW131084 AML131083:AMS131084 AWH131083:AWO131084 BGD131083:BGK131084 BPZ131083:BQG131084 BZV131083:CAC131084 CJR131083:CJY131084 CTN131083:CTU131084 DDJ131083:DDQ131084 DNF131083:DNM131084 DXB131083:DXI131084 EGX131083:EHE131084 EQT131083:ERA131084 FAP131083:FAW131084 FKL131083:FKS131084 FUH131083:FUO131084 GED131083:GEK131084 GNZ131083:GOG131084 GXV131083:GYC131084 HHR131083:HHY131084 HRN131083:HRU131084 IBJ131083:IBQ131084 ILF131083:ILM131084 IVB131083:IVI131084 JEX131083:JFE131084 JOT131083:JPA131084 JYP131083:JYW131084 KIL131083:KIS131084 KSH131083:KSO131084 LCD131083:LCK131084 LLZ131083:LMG131084 LVV131083:LWC131084 MFR131083:MFY131084 MPN131083:MPU131084 MZJ131083:MZQ131084 NJF131083:NJM131084 NTB131083:NTI131084 OCX131083:ODE131084 OMT131083:ONA131084 OWP131083:OWW131084 PGL131083:PGS131084 PQH131083:PQO131084 QAD131083:QAK131084 QJZ131083:QKG131084 QTV131083:QUC131084 RDR131083:RDY131084 RNN131083:RNU131084 RXJ131083:RXQ131084 SHF131083:SHM131084 SRB131083:SRI131084 TAX131083:TBE131084 TKT131083:TLA131084 TUP131083:TUW131084 UEL131083:UES131084 UOH131083:UOO131084 UYD131083:UYK131084 VHZ131083:VIG131084 VRV131083:VSC131084 WBR131083:WBY131084 WLN131083:WLU131084 WVJ131083:WVQ131084 B196619:I196620 IX196619:JE196620 ST196619:TA196620 ACP196619:ACW196620 AML196619:AMS196620 AWH196619:AWO196620 BGD196619:BGK196620 BPZ196619:BQG196620 BZV196619:CAC196620 CJR196619:CJY196620 CTN196619:CTU196620 DDJ196619:DDQ196620 DNF196619:DNM196620 DXB196619:DXI196620 EGX196619:EHE196620 EQT196619:ERA196620 FAP196619:FAW196620 FKL196619:FKS196620 FUH196619:FUO196620 GED196619:GEK196620 GNZ196619:GOG196620 GXV196619:GYC196620 HHR196619:HHY196620 HRN196619:HRU196620 IBJ196619:IBQ196620 ILF196619:ILM196620 IVB196619:IVI196620 JEX196619:JFE196620 JOT196619:JPA196620 JYP196619:JYW196620 KIL196619:KIS196620 KSH196619:KSO196620 LCD196619:LCK196620 LLZ196619:LMG196620 LVV196619:LWC196620 MFR196619:MFY196620 MPN196619:MPU196620 MZJ196619:MZQ196620 NJF196619:NJM196620 NTB196619:NTI196620 OCX196619:ODE196620 OMT196619:ONA196620 OWP196619:OWW196620 PGL196619:PGS196620 PQH196619:PQO196620 QAD196619:QAK196620 QJZ196619:QKG196620 QTV196619:QUC196620 RDR196619:RDY196620 RNN196619:RNU196620 RXJ196619:RXQ196620 SHF196619:SHM196620 SRB196619:SRI196620 TAX196619:TBE196620 TKT196619:TLA196620 TUP196619:TUW196620 UEL196619:UES196620 UOH196619:UOO196620 UYD196619:UYK196620 VHZ196619:VIG196620 VRV196619:VSC196620 WBR196619:WBY196620 WLN196619:WLU196620 WVJ196619:WVQ196620 B262155:I262156 IX262155:JE262156 ST262155:TA262156 ACP262155:ACW262156 AML262155:AMS262156 AWH262155:AWO262156 BGD262155:BGK262156 BPZ262155:BQG262156 BZV262155:CAC262156 CJR262155:CJY262156 CTN262155:CTU262156 DDJ262155:DDQ262156 DNF262155:DNM262156 DXB262155:DXI262156 EGX262155:EHE262156 EQT262155:ERA262156 FAP262155:FAW262156 FKL262155:FKS262156 FUH262155:FUO262156 GED262155:GEK262156 GNZ262155:GOG262156 GXV262155:GYC262156 HHR262155:HHY262156 HRN262155:HRU262156 IBJ262155:IBQ262156 ILF262155:ILM262156 IVB262155:IVI262156 JEX262155:JFE262156 JOT262155:JPA262156 JYP262155:JYW262156 KIL262155:KIS262156 KSH262155:KSO262156 LCD262155:LCK262156 LLZ262155:LMG262156 LVV262155:LWC262156 MFR262155:MFY262156 MPN262155:MPU262156 MZJ262155:MZQ262156 NJF262155:NJM262156 NTB262155:NTI262156 OCX262155:ODE262156 OMT262155:ONA262156 OWP262155:OWW262156 PGL262155:PGS262156 PQH262155:PQO262156 QAD262155:QAK262156 QJZ262155:QKG262156 QTV262155:QUC262156 RDR262155:RDY262156 RNN262155:RNU262156 RXJ262155:RXQ262156 SHF262155:SHM262156 SRB262155:SRI262156 TAX262155:TBE262156 TKT262155:TLA262156 TUP262155:TUW262156 UEL262155:UES262156 UOH262155:UOO262156 UYD262155:UYK262156 VHZ262155:VIG262156 VRV262155:VSC262156 WBR262155:WBY262156 WLN262155:WLU262156 WVJ262155:WVQ262156 B327691:I327692 IX327691:JE327692 ST327691:TA327692 ACP327691:ACW327692 AML327691:AMS327692 AWH327691:AWO327692 BGD327691:BGK327692 BPZ327691:BQG327692 BZV327691:CAC327692 CJR327691:CJY327692 CTN327691:CTU327692 DDJ327691:DDQ327692 DNF327691:DNM327692 DXB327691:DXI327692 EGX327691:EHE327692 EQT327691:ERA327692 FAP327691:FAW327692 FKL327691:FKS327692 FUH327691:FUO327692 GED327691:GEK327692 GNZ327691:GOG327692 GXV327691:GYC327692 HHR327691:HHY327692 HRN327691:HRU327692 IBJ327691:IBQ327692 ILF327691:ILM327692 IVB327691:IVI327692 JEX327691:JFE327692 JOT327691:JPA327692 JYP327691:JYW327692 KIL327691:KIS327692 KSH327691:KSO327692 LCD327691:LCK327692 LLZ327691:LMG327692 LVV327691:LWC327692 MFR327691:MFY327692 MPN327691:MPU327692 MZJ327691:MZQ327692 NJF327691:NJM327692 NTB327691:NTI327692 OCX327691:ODE327692 OMT327691:ONA327692 OWP327691:OWW327692 PGL327691:PGS327692 PQH327691:PQO327692 QAD327691:QAK327692 QJZ327691:QKG327692 QTV327691:QUC327692 RDR327691:RDY327692 RNN327691:RNU327692 RXJ327691:RXQ327692 SHF327691:SHM327692 SRB327691:SRI327692 TAX327691:TBE327692 TKT327691:TLA327692 TUP327691:TUW327692 UEL327691:UES327692 UOH327691:UOO327692 UYD327691:UYK327692 VHZ327691:VIG327692 VRV327691:VSC327692 WBR327691:WBY327692 WLN327691:WLU327692 WVJ327691:WVQ327692 B393227:I393228 IX393227:JE393228 ST393227:TA393228 ACP393227:ACW393228 AML393227:AMS393228 AWH393227:AWO393228 BGD393227:BGK393228 BPZ393227:BQG393228 BZV393227:CAC393228 CJR393227:CJY393228 CTN393227:CTU393228 DDJ393227:DDQ393228 DNF393227:DNM393228 DXB393227:DXI393228 EGX393227:EHE393228 EQT393227:ERA393228 FAP393227:FAW393228 FKL393227:FKS393228 FUH393227:FUO393228 GED393227:GEK393228 GNZ393227:GOG393228 GXV393227:GYC393228 HHR393227:HHY393228 HRN393227:HRU393228 IBJ393227:IBQ393228 ILF393227:ILM393228 IVB393227:IVI393228 JEX393227:JFE393228 JOT393227:JPA393228 JYP393227:JYW393228 KIL393227:KIS393228 KSH393227:KSO393228 LCD393227:LCK393228 LLZ393227:LMG393228 LVV393227:LWC393228 MFR393227:MFY393228 MPN393227:MPU393228 MZJ393227:MZQ393228 NJF393227:NJM393228 NTB393227:NTI393228 OCX393227:ODE393228 OMT393227:ONA393228 OWP393227:OWW393228 PGL393227:PGS393228 PQH393227:PQO393228 QAD393227:QAK393228 QJZ393227:QKG393228 QTV393227:QUC393228 RDR393227:RDY393228 RNN393227:RNU393228 RXJ393227:RXQ393228 SHF393227:SHM393228 SRB393227:SRI393228 TAX393227:TBE393228 TKT393227:TLA393228 TUP393227:TUW393228 UEL393227:UES393228 UOH393227:UOO393228 UYD393227:UYK393228 VHZ393227:VIG393228 VRV393227:VSC393228 WBR393227:WBY393228 WLN393227:WLU393228 WVJ393227:WVQ393228 B458763:I458764 IX458763:JE458764 ST458763:TA458764 ACP458763:ACW458764 AML458763:AMS458764 AWH458763:AWO458764 BGD458763:BGK458764 BPZ458763:BQG458764 BZV458763:CAC458764 CJR458763:CJY458764 CTN458763:CTU458764 DDJ458763:DDQ458764 DNF458763:DNM458764 DXB458763:DXI458764 EGX458763:EHE458764 EQT458763:ERA458764 FAP458763:FAW458764 FKL458763:FKS458764 FUH458763:FUO458764 GED458763:GEK458764 GNZ458763:GOG458764 GXV458763:GYC458764 HHR458763:HHY458764 HRN458763:HRU458764 IBJ458763:IBQ458764 ILF458763:ILM458764 IVB458763:IVI458764 JEX458763:JFE458764 JOT458763:JPA458764 JYP458763:JYW458764 KIL458763:KIS458764 KSH458763:KSO458764 LCD458763:LCK458764 LLZ458763:LMG458764 LVV458763:LWC458764 MFR458763:MFY458764 MPN458763:MPU458764 MZJ458763:MZQ458764 NJF458763:NJM458764 NTB458763:NTI458764 OCX458763:ODE458764 OMT458763:ONA458764 OWP458763:OWW458764 PGL458763:PGS458764 PQH458763:PQO458764 QAD458763:QAK458764 QJZ458763:QKG458764 QTV458763:QUC458764 RDR458763:RDY458764 RNN458763:RNU458764 RXJ458763:RXQ458764 SHF458763:SHM458764 SRB458763:SRI458764 TAX458763:TBE458764 TKT458763:TLA458764 TUP458763:TUW458764 UEL458763:UES458764 UOH458763:UOO458764 UYD458763:UYK458764 VHZ458763:VIG458764 VRV458763:VSC458764 WBR458763:WBY458764 WLN458763:WLU458764 WVJ458763:WVQ458764 B524299:I524300 IX524299:JE524300 ST524299:TA524300 ACP524299:ACW524300 AML524299:AMS524300 AWH524299:AWO524300 BGD524299:BGK524300 BPZ524299:BQG524300 BZV524299:CAC524300 CJR524299:CJY524300 CTN524299:CTU524300 DDJ524299:DDQ524300 DNF524299:DNM524300 DXB524299:DXI524300 EGX524299:EHE524300 EQT524299:ERA524300 FAP524299:FAW524300 FKL524299:FKS524300 FUH524299:FUO524300 GED524299:GEK524300 GNZ524299:GOG524300 GXV524299:GYC524300 HHR524299:HHY524300 HRN524299:HRU524300 IBJ524299:IBQ524300 ILF524299:ILM524300 IVB524299:IVI524300 JEX524299:JFE524300 JOT524299:JPA524300 JYP524299:JYW524300 KIL524299:KIS524300 KSH524299:KSO524300 LCD524299:LCK524300 LLZ524299:LMG524300 LVV524299:LWC524300 MFR524299:MFY524300 MPN524299:MPU524300 MZJ524299:MZQ524300 NJF524299:NJM524300 NTB524299:NTI524300 OCX524299:ODE524300 OMT524299:ONA524300 OWP524299:OWW524300 PGL524299:PGS524300 PQH524299:PQO524300 QAD524299:QAK524300 QJZ524299:QKG524300 QTV524299:QUC524300 RDR524299:RDY524300 RNN524299:RNU524300 RXJ524299:RXQ524300 SHF524299:SHM524300 SRB524299:SRI524300 TAX524299:TBE524300 TKT524299:TLA524300 TUP524299:TUW524300 UEL524299:UES524300 UOH524299:UOO524300 UYD524299:UYK524300 VHZ524299:VIG524300 VRV524299:VSC524300 WBR524299:WBY524300 WLN524299:WLU524300 WVJ524299:WVQ524300 B589835:I589836 IX589835:JE589836 ST589835:TA589836 ACP589835:ACW589836 AML589835:AMS589836 AWH589835:AWO589836 BGD589835:BGK589836 BPZ589835:BQG589836 BZV589835:CAC589836 CJR589835:CJY589836 CTN589835:CTU589836 DDJ589835:DDQ589836 DNF589835:DNM589836 DXB589835:DXI589836 EGX589835:EHE589836 EQT589835:ERA589836 FAP589835:FAW589836 FKL589835:FKS589836 FUH589835:FUO589836 GED589835:GEK589836 GNZ589835:GOG589836 GXV589835:GYC589836 HHR589835:HHY589836 HRN589835:HRU589836 IBJ589835:IBQ589836 ILF589835:ILM589836 IVB589835:IVI589836 JEX589835:JFE589836 JOT589835:JPA589836 JYP589835:JYW589836 KIL589835:KIS589836 KSH589835:KSO589836 LCD589835:LCK589836 LLZ589835:LMG589836 LVV589835:LWC589836 MFR589835:MFY589836 MPN589835:MPU589836 MZJ589835:MZQ589836 NJF589835:NJM589836 NTB589835:NTI589836 OCX589835:ODE589836 OMT589835:ONA589836 OWP589835:OWW589836 PGL589835:PGS589836 PQH589835:PQO589836 QAD589835:QAK589836 QJZ589835:QKG589836 QTV589835:QUC589836 RDR589835:RDY589836 RNN589835:RNU589836 RXJ589835:RXQ589836 SHF589835:SHM589836 SRB589835:SRI589836 TAX589835:TBE589836 TKT589835:TLA589836 TUP589835:TUW589836 UEL589835:UES589836 UOH589835:UOO589836 UYD589835:UYK589836 VHZ589835:VIG589836 VRV589835:VSC589836 WBR589835:WBY589836 WLN589835:WLU589836 WVJ589835:WVQ589836 B655371:I655372 IX655371:JE655372 ST655371:TA655372 ACP655371:ACW655372 AML655371:AMS655372 AWH655371:AWO655372 BGD655371:BGK655372 BPZ655371:BQG655372 BZV655371:CAC655372 CJR655371:CJY655372 CTN655371:CTU655372 DDJ655371:DDQ655372 DNF655371:DNM655372 DXB655371:DXI655372 EGX655371:EHE655372 EQT655371:ERA655372 FAP655371:FAW655372 FKL655371:FKS655372 FUH655371:FUO655372 GED655371:GEK655372 GNZ655371:GOG655372 GXV655371:GYC655372 HHR655371:HHY655372 HRN655371:HRU655372 IBJ655371:IBQ655372 ILF655371:ILM655372 IVB655371:IVI655372 JEX655371:JFE655372 JOT655371:JPA655372 JYP655371:JYW655372 KIL655371:KIS655372 KSH655371:KSO655372 LCD655371:LCK655372 LLZ655371:LMG655372 LVV655371:LWC655372 MFR655371:MFY655372 MPN655371:MPU655372 MZJ655371:MZQ655372 NJF655371:NJM655372 NTB655371:NTI655372 OCX655371:ODE655372 OMT655371:ONA655372 OWP655371:OWW655372 PGL655371:PGS655372 PQH655371:PQO655372 QAD655371:QAK655372 QJZ655371:QKG655372 QTV655371:QUC655372 RDR655371:RDY655372 RNN655371:RNU655372 RXJ655371:RXQ655372 SHF655371:SHM655372 SRB655371:SRI655372 TAX655371:TBE655372 TKT655371:TLA655372 TUP655371:TUW655372 UEL655371:UES655372 UOH655371:UOO655372 UYD655371:UYK655372 VHZ655371:VIG655372 VRV655371:VSC655372 WBR655371:WBY655372 WLN655371:WLU655372 WVJ655371:WVQ655372 B720907:I720908 IX720907:JE720908 ST720907:TA720908 ACP720907:ACW720908 AML720907:AMS720908 AWH720907:AWO720908 BGD720907:BGK720908 BPZ720907:BQG720908 BZV720907:CAC720908 CJR720907:CJY720908 CTN720907:CTU720908 DDJ720907:DDQ720908 DNF720907:DNM720908 DXB720907:DXI720908 EGX720907:EHE720908 EQT720907:ERA720908 FAP720907:FAW720908 FKL720907:FKS720908 FUH720907:FUO720908 GED720907:GEK720908 GNZ720907:GOG720908 GXV720907:GYC720908 HHR720907:HHY720908 HRN720907:HRU720908 IBJ720907:IBQ720908 ILF720907:ILM720908 IVB720907:IVI720908 JEX720907:JFE720908 JOT720907:JPA720908 JYP720907:JYW720908 KIL720907:KIS720908 KSH720907:KSO720908 LCD720907:LCK720908 LLZ720907:LMG720908 LVV720907:LWC720908 MFR720907:MFY720908 MPN720907:MPU720908 MZJ720907:MZQ720908 NJF720907:NJM720908 NTB720907:NTI720908 OCX720907:ODE720908 OMT720907:ONA720908 OWP720907:OWW720908 PGL720907:PGS720908 PQH720907:PQO720908 QAD720907:QAK720908 QJZ720907:QKG720908 QTV720907:QUC720908 RDR720907:RDY720908 RNN720907:RNU720908 RXJ720907:RXQ720908 SHF720907:SHM720908 SRB720907:SRI720908 TAX720907:TBE720908 TKT720907:TLA720908 TUP720907:TUW720908 UEL720907:UES720908 UOH720907:UOO720908 UYD720907:UYK720908 VHZ720907:VIG720908 VRV720907:VSC720908 WBR720907:WBY720908 WLN720907:WLU720908 WVJ720907:WVQ720908 B786443:I786444 IX786443:JE786444 ST786443:TA786444 ACP786443:ACW786444 AML786443:AMS786444 AWH786443:AWO786444 BGD786443:BGK786444 BPZ786443:BQG786444 BZV786443:CAC786444 CJR786443:CJY786444 CTN786443:CTU786444 DDJ786443:DDQ786444 DNF786443:DNM786444 DXB786443:DXI786444 EGX786443:EHE786444 EQT786443:ERA786444 FAP786443:FAW786444 FKL786443:FKS786444 FUH786443:FUO786444 GED786443:GEK786444 GNZ786443:GOG786444 GXV786443:GYC786444 HHR786443:HHY786444 HRN786443:HRU786444 IBJ786443:IBQ786444 ILF786443:ILM786444 IVB786443:IVI786444 JEX786443:JFE786444 JOT786443:JPA786444 JYP786443:JYW786444 KIL786443:KIS786444 KSH786443:KSO786444 LCD786443:LCK786444 LLZ786443:LMG786444 LVV786443:LWC786444 MFR786443:MFY786444 MPN786443:MPU786444 MZJ786443:MZQ786444 NJF786443:NJM786444 NTB786443:NTI786444 OCX786443:ODE786444 OMT786443:ONA786444 OWP786443:OWW786444 PGL786443:PGS786444 PQH786443:PQO786444 QAD786443:QAK786444 QJZ786443:QKG786444 QTV786443:QUC786444 RDR786443:RDY786444 RNN786443:RNU786444 RXJ786443:RXQ786444 SHF786443:SHM786444 SRB786443:SRI786444 TAX786443:TBE786444 TKT786443:TLA786444 TUP786443:TUW786444 UEL786443:UES786444 UOH786443:UOO786444 UYD786443:UYK786444 VHZ786443:VIG786444 VRV786443:VSC786444 WBR786443:WBY786444 WLN786443:WLU786444 WVJ786443:WVQ786444 B851979:I851980 IX851979:JE851980 ST851979:TA851980 ACP851979:ACW851980 AML851979:AMS851980 AWH851979:AWO851980 BGD851979:BGK851980 BPZ851979:BQG851980 BZV851979:CAC851980 CJR851979:CJY851980 CTN851979:CTU851980 DDJ851979:DDQ851980 DNF851979:DNM851980 DXB851979:DXI851980 EGX851979:EHE851980 EQT851979:ERA851980 FAP851979:FAW851980 FKL851979:FKS851980 FUH851979:FUO851980 GED851979:GEK851980 GNZ851979:GOG851980 GXV851979:GYC851980 HHR851979:HHY851980 HRN851979:HRU851980 IBJ851979:IBQ851980 ILF851979:ILM851980 IVB851979:IVI851980 JEX851979:JFE851980 JOT851979:JPA851980 JYP851979:JYW851980 KIL851979:KIS851980 KSH851979:KSO851980 LCD851979:LCK851980 LLZ851979:LMG851980 LVV851979:LWC851980 MFR851979:MFY851980 MPN851979:MPU851980 MZJ851979:MZQ851980 NJF851979:NJM851980 NTB851979:NTI851980 OCX851979:ODE851980 OMT851979:ONA851980 OWP851979:OWW851980 PGL851979:PGS851980 PQH851979:PQO851980 QAD851979:QAK851980 QJZ851979:QKG851980 QTV851979:QUC851980 RDR851979:RDY851980 RNN851979:RNU851980 RXJ851979:RXQ851980 SHF851979:SHM851980 SRB851979:SRI851980 TAX851979:TBE851980 TKT851979:TLA851980 TUP851979:TUW851980 UEL851979:UES851980 UOH851979:UOO851980 UYD851979:UYK851980 VHZ851979:VIG851980 VRV851979:VSC851980 WBR851979:WBY851980 WLN851979:WLU851980 WVJ851979:WVQ851980 B917515:I917516 IX917515:JE917516 ST917515:TA917516 ACP917515:ACW917516 AML917515:AMS917516 AWH917515:AWO917516 BGD917515:BGK917516 BPZ917515:BQG917516 BZV917515:CAC917516 CJR917515:CJY917516 CTN917515:CTU917516 DDJ917515:DDQ917516 DNF917515:DNM917516 DXB917515:DXI917516 EGX917515:EHE917516 EQT917515:ERA917516 FAP917515:FAW917516 FKL917515:FKS917516 FUH917515:FUO917516 GED917515:GEK917516 GNZ917515:GOG917516 GXV917515:GYC917516 HHR917515:HHY917516 HRN917515:HRU917516 IBJ917515:IBQ917516 ILF917515:ILM917516 IVB917515:IVI917516 JEX917515:JFE917516 JOT917515:JPA917516 JYP917515:JYW917516 KIL917515:KIS917516 KSH917515:KSO917516 LCD917515:LCK917516 LLZ917515:LMG917516 LVV917515:LWC917516 MFR917515:MFY917516 MPN917515:MPU917516 MZJ917515:MZQ917516 NJF917515:NJM917516 NTB917515:NTI917516 OCX917515:ODE917516 OMT917515:ONA917516 OWP917515:OWW917516 PGL917515:PGS917516 PQH917515:PQO917516 QAD917515:QAK917516 QJZ917515:QKG917516 QTV917515:QUC917516 RDR917515:RDY917516 RNN917515:RNU917516 RXJ917515:RXQ917516 SHF917515:SHM917516 SRB917515:SRI917516 TAX917515:TBE917516 TKT917515:TLA917516 TUP917515:TUW917516 UEL917515:UES917516 UOH917515:UOO917516 UYD917515:UYK917516 VHZ917515:VIG917516 VRV917515:VSC917516 WBR917515:WBY917516 WLN917515:WLU917516 WVJ917515:WVQ917516 B983051:I983052 IX983051:JE983052 ST983051:TA983052 ACP983051:ACW983052 AML983051:AMS983052 AWH983051:AWO983052 BGD983051:BGK983052 BPZ983051:BQG983052 BZV983051:CAC983052 CJR983051:CJY983052 CTN983051:CTU983052 DDJ983051:DDQ983052 DNF983051:DNM983052 DXB983051:DXI983052 EGX983051:EHE983052 EQT983051:ERA983052 FAP983051:FAW983052 FKL983051:FKS983052 FUH983051:FUO983052 GED983051:GEK983052 GNZ983051:GOG983052 GXV983051:GYC983052 HHR983051:HHY983052 HRN983051:HRU983052 IBJ983051:IBQ983052 ILF983051:ILM983052 IVB983051:IVI983052 JEX983051:JFE983052 JOT983051:JPA983052 JYP983051:JYW983052 KIL983051:KIS983052 KSH983051:KSO983052 LCD983051:LCK983052 LLZ983051:LMG983052 LVV983051:LWC983052 MFR983051:MFY983052 MPN983051:MPU983052 MZJ983051:MZQ983052 NJF983051:NJM983052 NTB983051:NTI983052 OCX983051:ODE983052 OMT983051:ONA983052 OWP983051:OWW983052 PGL983051:PGS983052 PQH983051:PQO983052 QAD983051:QAK983052 QJZ983051:QKG983052 QTV983051:QUC983052 RDR983051:RDY983052 RNN983051:RNU983052 RXJ983051:RXQ983052 SHF983051:SHM983052 SRB983051:SRI983052 TAX983051:TBE983052 TKT983051:TLA983052 TUP983051:TUW983052 UEL983051:UES983052 UOH983051:UOO983052 UYD983051:UYK983052 VHZ983051:VIG983052 VRV983051:VSC983052 WBR983051:WBY983052 WLN983051:WLU983052 WVJ983051:WVQ983052 B8:I9 IX8:JE9 ST8:TA9 ACP8:ACW9 AML8:AMS9 AWH8:AWO9 BGD8:BGK9 BPZ8:BQG9 BZV8:CAC9 CJR8:CJY9 CTN8:CTU9 DDJ8:DDQ9 DNF8:DNM9 DXB8:DXI9 EGX8:EHE9 EQT8:ERA9 FAP8:FAW9 FKL8:FKS9 FUH8:FUO9 GED8:GEK9 GNZ8:GOG9 GXV8:GYC9 HHR8:HHY9 HRN8:HRU9 IBJ8:IBQ9 ILF8:ILM9 IVB8:IVI9 JEX8:JFE9 JOT8:JPA9 JYP8:JYW9 KIL8:KIS9 KSH8:KSO9 LCD8:LCK9 LLZ8:LMG9 LVV8:LWC9 MFR8:MFY9 MPN8:MPU9 MZJ8:MZQ9 NJF8:NJM9 NTB8:NTI9 OCX8:ODE9 OMT8:ONA9 OWP8:OWW9 PGL8:PGS9 PQH8:PQO9 QAD8:QAK9 QJZ8:QKG9 QTV8:QUC9 RDR8:RDY9 RNN8:RNU9 RXJ8:RXQ9 SHF8:SHM9 SRB8:SRI9 TAX8:TBE9 TKT8:TLA9 TUP8:TUW9 UEL8:UES9 UOH8:UOO9 UYD8:UYK9 VHZ8:VIG9 VRV8:VSC9 WBR8:WBY9 WLN8:WLU9 WVJ8:WVQ9 B65544:I65545 IX65544:JE65545 ST65544:TA65545 ACP65544:ACW65545 AML65544:AMS65545 AWH65544:AWO65545 BGD65544:BGK65545 BPZ65544:BQG65545 BZV65544:CAC65545 CJR65544:CJY65545 CTN65544:CTU65545 DDJ65544:DDQ65545 DNF65544:DNM65545 DXB65544:DXI65545 EGX65544:EHE65545 EQT65544:ERA65545 FAP65544:FAW65545 FKL65544:FKS65545 FUH65544:FUO65545 GED65544:GEK65545 GNZ65544:GOG65545 GXV65544:GYC65545 HHR65544:HHY65545 HRN65544:HRU65545 IBJ65544:IBQ65545 ILF65544:ILM65545 IVB65544:IVI65545 JEX65544:JFE65545 JOT65544:JPA65545 JYP65544:JYW65545 KIL65544:KIS65545 KSH65544:KSO65545 LCD65544:LCK65545 LLZ65544:LMG65545 LVV65544:LWC65545 MFR65544:MFY65545 MPN65544:MPU65545 MZJ65544:MZQ65545 NJF65544:NJM65545 NTB65544:NTI65545 OCX65544:ODE65545 OMT65544:ONA65545 OWP65544:OWW65545 PGL65544:PGS65545 PQH65544:PQO65545 QAD65544:QAK65545 QJZ65544:QKG65545 QTV65544:QUC65545 RDR65544:RDY65545 RNN65544:RNU65545 RXJ65544:RXQ65545 SHF65544:SHM65545 SRB65544:SRI65545 TAX65544:TBE65545 TKT65544:TLA65545 TUP65544:TUW65545 UEL65544:UES65545 UOH65544:UOO65545 UYD65544:UYK65545 VHZ65544:VIG65545 VRV65544:VSC65545 WBR65544:WBY65545 WLN65544:WLU65545 WVJ65544:WVQ65545 B131080:I131081 IX131080:JE131081 ST131080:TA131081 ACP131080:ACW131081 AML131080:AMS131081 AWH131080:AWO131081 BGD131080:BGK131081 BPZ131080:BQG131081 BZV131080:CAC131081 CJR131080:CJY131081 CTN131080:CTU131081 DDJ131080:DDQ131081 DNF131080:DNM131081 DXB131080:DXI131081 EGX131080:EHE131081 EQT131080:ERA131081 FAP131080:FAW131081 FKL131080:FKS131081 FUH131080:FUO131081 GED131080:GEK131081 GNZ131080:GOG131081 GXV131080:GYC131081 HHR131080:HHY131081 HRN131080:HRU131081 IBJ131080:IBQ131081 ILF131080:ILM131081 IVB131080:IVI131081 JEX131080:JFE131081 JOT131080:JPA131081 JYP131080:JYW131081 KIL131080:KIS131081 KSH131080:KSO131081 LCD131080:LCK131081 LLZ131080:LMG131081 LVV131080:LWC131081 MFR131080:MFY131081 MPN131080:MPU131081 MZJ131080:MZQ131081 NJF131080:NJM131081 NTB131080:NTI131081 OCX131080:ODE131081 OMT131080:ONA131081 OWP131080:OWW131081 PGL131080:PGS131081 PQH131080:PQO131081 QAD131080:QAK131081 QJZ131080:QKG131081 QTV131080:QUC131081 RDR131080:RDY131081 RNN131080:RNU131081 RXJ131080:RXQ131081 SHF131080:SHM131081 SRB131080:SRI131081 TAX131080:TBE131081 TKT131080:TLA131081 TUP131080:TUW131081 UEL131080:UES131081 UOH131080:UOO131081 UYD131080:UYK131081 VHZ131080:VIG131081 VRV131080:VSC131081 WBR131080:WBY131081 WLN131080:WLU131081 WVJ131080:WVQ131081 B196616:I196617 IX196616:JE196617 ST196616:TA196617 ACP196616:ACW196617 AML196616:AMS196617 AWH196616:AWO196617 BGD196616:BGK196617 BPZ196616:BQG196617 BZV196616:CAC196617 CJR196616:CJY196617 CTN196616:CTU196617 DDJ196616:DDQ196617 DNF196616:DNM196617 DXB196616:DXI196617 EGX196616:EHE196617 EQT196616:ERA196617 FAP196616:FAW196617 FKL196616:FKS196617 FUH196616:FUO196617 GED196616:GEK196617 GNZ196616:GOG196617 GXV196616:GYC196617 HHR196616:HHY196617 HRN196616:HRU196617 IBJ196616:IBQ196617 ILF196616:ILM196617 IVB196616:IVI196617 JEX196616:JFE196617 JOT196616:JPA196617 JYP196616:JYW196617 KIL196616:KIS196617 KSH196616:KSO196617 LCD196616:LCK196617 LLZ196616:LMG196617 LVV196616:LWC196617 MFR196616:MFY196617 MPN196616:MPU196617 MZJ196616:MZQ196617 NJF196616:NJM196617 NTB196616:NTI196617 OCX196616:ODE196617 OMT196616:ONA196617 OWP196616:OWW196617 PGL196616:PGS196617 PQH196616:PQO196617 QAD196616:QAK196617 QJZ196616:QKG196617 QTV196616:QUC196617 RDR196616:RDY196617 RNN196616:RNU196617 RXJ196616:RXQ196617 SHF196616:SHM196617 SRB196616:SRI196617 TAX196616:TBE196617 TKT196616:TLA196617 TUP196616:TUW196617 UEL196616:UES196617 UOH196616:UOO196617 UYD196616:UYK196617 VHZ196616:VIG196617 VRV196616:VSC196617 WBR196616:WBY196617 WLN196616:WLU196617 WVJ196616:WVQ196617 B262152:I262153 IX262152:JE262153 ST262152:TA262153 ACP262152:ACW262153 AML262152:AMS262153 AWH262152:AWO262153 BGD262152:BGK262153 BPZ262152:BQG262153 BZV262152:CAC262153 CJR262152:CJY262153 CTN262152:CTU262153 DDJ262152:DDQ262153 DNF262152:DNM262153 DXB262152:DXI262153 EGX262152:EHE262153 EQT262152:ERA262153 FAP262152:FAW262153 FKL262152:FKS262153 FUH262152:FUO262153 GED262152:GEK262153 GNZ262152:GOG262153 GXV262152:GYC262153 HHR262152:HHY262153 HRN262152:HRU262153 IBJ262152:IBQ262153 ILF262152:ILM262153 IVB262152:IVI262153 JEX262152:JFE262153 JOT262152:JPA262153 JYP262152:JYW262153 KIL262152:KIS262153 KSH262152:KSO262153 LCD262152:LCK262153 LLZ262152:LMG262153 LVV262152:LWC262153 MFR262152:MFY262153 MPN262152:MPU262153 MZJ262152:MZQ262153 NJF262152:NJM262153 NTB262152:NTI262153 OCX262152:ODE262153 OMT262152:ONA262153 OWP262152:OWW262153 PGL262152:PGS262153 PQH262152:PQO262153 QAD262152:QAK262153 QJZ262152:QKG262153 QTV262152:QUC262153 RDR262152:RDY262153 RNN262152:RNU262153 RXJ262152:RXQ262153 SHF262152:SHM262153 SRB262152:SRI262153 TAX262152:TBE262153 TKT262152:TLA262153 TUP262152:TUW262153 UEL262152:UES262153 UOH262152:UOO262153 UYD262152:UYK262153 VHZ262152:VIG262153 VRV262152:VSC262153 WBR262152:WBY262153 WLN262152:WLU262153 WVJ262152:WVQ262153 B327688:I327689 IX327688:JE327689 ST327688:TA327689 ACP327688:ACW327689 AML327688:AMS327689 AWH327688:AWO327689 BGD327688:BGK327689 BPZ327688:BQG327689 BZV327688:CAC327689 CJR327688:CJY327689 CTN327688:CTU327689 DDJ327688:DDQ327689 DNF327688:DNM327689 DXB327688:DXI327689 EGX327688:EHE327689 EQT327688:ERA327689 FAP327688:FAW327689 FKL327688:FKS327689 FUH327688:FUO327689 GED327688:GEK327689 GNZ327688:GOG327689 GXV327688:GYC327689 HHR327688:HHY327689 HRN327688:HRU327689 IBJ327688:IBQ327689 ILF327688:ILM327689 IVB327688:IVI327689 JEX327688:JFE327689 JOT327688:JPA327689 JYP327688:JYW327689 KIL327688:KIS327689 KSH327688:KSO327689 LCD327688:LCK327689 LLZ327688:LMG327689 LVV327688:LWC327689 MFR327688:MFY327689 MPN327688:MPU327689 MZJ327688:MZQ327689 NJF327688:NJM327689 NTB327688:NTI327689 OCX327688:ODE327689 OMT327688:ONA327689 OWP327688:OWW327689 PGL327688:PGS327689 PQH327688:PQO327689 QAD327688:QAK327689 QJZ327688:QKG327689 QTV327688:QUC327689 RDR327688:RDY327689 RNN327688:RNU327689 RXJ327688:RXQ327689 SHF327688:SHM327689 SRB327688:SRI327689 TAX327688:TBE327689 TKT327688:TLA327689 TUP327688:TUW327689 UEL327688:UES327689 UOH327688:UOO327689 UYD327688:UYK327689 VHZ327688:VIG327689 VRV327688:VSC327689 WBR327688:WBY327689 WLN327688:WLU327689 WVJ327688:WVQ327689 B393224:I393225 IX393224:JE393225 ST393224:TA393225 ACP393224:ACW393225 AML393224:AMS393225 AWH393224:AWO393225 BGD393224:BGK393225 BPZ393224:BQG393225 BZV393224:CAC393225 CJR393224:CJY393225 CTN393224:CTU393225 DDJ393224:DDQ393225 DNF393224:DNM393225 DXB393224:DXI393225 EGX393224:EHE393225 EQT393224:ERA393225 FAP393224:FAW393225 FKL393224:FKS393225 FUH393224:FUO393225 GED393224:GEK393225 GNZ393224:GOG393225 GXV393224:GYC393225 HHR393224:HHY393225 HRN393224:HRU393225 IBJ393224:IBQ393225 ILF393224:ILM393225 IVB393224:IVI393225 JEX393224:JFE393225 JOT393224:JPA393225 JYP393224:JYW393225 KIL393224:KIS393225 KSH393224:KSO393225 LCD393224:LCK393225 LLZ393224:LMG393225 LVV393224:LWC393225 MFR393224:MFY393225 MPN393224:MPU393225 MZJ393224:MZQ393225 NJF393224:NJM393225 NTB393224:NTI393225 OCX393224:ODE393225 OMT393224:ONA393225 OWP393224:OWW393225 PGL393224:PGS393225 PQH393224:PQO393225 QAD393224:QAK393225 QJZ393224:QKG393225 QTV393224:QUC393225 RDR393224:RDY393225 RNN393224:RNU393225 RXJ393224:RXQ393225 SHF393224:SHM393225 SRB393224:SRI393225 TAX393224:TBE393225 TKT393224:TLA393225 TUP393224:TUW393225 UEL393224:UES393225 UOH393224:UOO393225 UYD393224:UYK393225 VHZ393224:VIG393225 VRV393224:VSC393225 WBR393224:WBY393225 WLN393224:WLU393225 WVJ393224:WVQ393225 B458760:I458761 IX458760:JE458761 ST458760:TA458761 ACP458760:ACW458761 AML458760:AMS458761 AWH458760:AWO458761 BGD458760:BGK458761 BPZ458760:BQG458761 BZV458760:CAC458761 CJR458760:CJY458761 CTN458760:CTU458761 DDJ458760:DDQ458761 DNF458760:DNM458761 DXB458760:DXI458761 EGX458760:EHE458761 EQT458760:ERA458761 FAP458760:FAW458761 FKL458760:FKS458761 FUH458760:FUO458761 GED458760:GEK458761 GNZ458760:GOG458761 GXV458760:GYC458761 HHR458760:HHY458761 HRN458760:HRU458761 IBJ458760:IBQ458761 ILF458760:ILM458761 IVB458760:IVI458761 JEX458760:JFE458761 JOT458760:JPA458761 JYP458760:JYW458761 KIL458760:KIS458761 KSH458760:KSO458761 LCD458760:LCK458761 LLZ458760:LMG458761 LVV458760:LWC458761 MFR458760:MFY458761 MPN458760:MPU458761 MZJ458760:MZQ458761 NJF458760:NJM458761 NTB458760:NTI458761 OCX458760:ODE458761 OMT458760:ONA458761 OWP458760:OWW458761 PGL458760:PGS458761 PQH458760:PQO458761 QAD458760:QAK458761 QJZ458760:QKG458761 QTV458760:QUC458761 RDR458760:RDY458761 RNN458760:RNU458761 RXJ458760:RXQ458761 SHF458760:SHM458761 SRB458760:SRI458761 TAX458760:TBE458761 TKT458760:TLA458761 TUP458760:TUW458761 UEL458760:UES458761 UOH458760:UOO458761 UYD458760:UYK458761 VHZ458760:VIG458761 VRV458760:VSC458761 WBR458760:WBY458761 WLN458760:WLU458761 WVJ458760:WVQ458761 B524296:I524297 IX524296:JE524297 ST524296:TA524297 ACP524296:ACW524297 AML524296:AMS524297 AWH524296:AWO524297 BGD524296:BGK524297 BPZ524296:BQG524297 BZV524296:CAC524297 CJR524296:CJY524297 CTN524296:CTU524297 DDJ524296:DDQ524297 DNF524296:DNM524297 DXB524296:DXI524297 EGX524296:EHE524297 EQT524296:ERA524297 FAP524296:FAW524297 FKL524296:FKS524297 FUH524296:FUO524297 GED524296:GEK524297 GNZ524296:GOG524297 GXV524296:GYC524297 HHR524296:HHY524297 HRN524296:HRU524297 IBJ524296:IBQ524297 ILF524296:ILM524297 IVB524296:IVI524297 JEX524296:JFE524297 JOT524296:JPA524297 JYP524296:JYW524297 KIL524296:KIS524297 KSH524296:KSO524297 LCD524296:LCK524297 LLZ524296:LMG524297 LVV524296:LWC524297 MFR524296:MFY524297 MPN524296:MPU524297 MZJ524296:MZQ524297 NJF524296:NJM524297 NTB524296:NTI524297 OCX524296:ODE524297 OMT524296:ONA524297 OWP524296:OWW524297 PGL524296:PGS524297 PQH524296:PQO524297 QAD524296:QAK524297 QJZ524296:QKG524297 QTV524296:QUC524297 RDR524296:RDY524297 RNN524296:RNU524297 RXJ524296:RXQ524297 SHF524296:SHM524297 SRB524296:SRI524297 TAX524296:TBE524297 TKT524296:TLA524297 TUP524296:TUW524297 UEL524296:UES524297 UOH524296:UOO524297 UYD524296:UYK524297 VHZ524296:VIG524297 VRV524296:VSC524297 WBR524296:WBY524297 WLN524296:WLU524297 WVJ524296:WVQ524297 B589832:I589833 IX589832:JE589833 ST589832:TA589833 ACP589832:ACW589833 AML589832:AMS589833 AWH589832:AWO589833 BGD589832:BGK589833 BPZ589832:BQG589833 BZV589832:CAC589833 CJR589832:CJY589833 CTN589832:CTU589833 DDJ589832:DDQ589833 DNF589832:DNM589833 DXB589832:DXI589833 EGX589832:EHE589833 EQT589832:ERA589833 FAP589832:FAW589833 FKL589832:FKS589833 FUH589832:FUO589833 GED589832:GEK589833 GNZ589832:GOG589833 GXV589832:GYC589833 HHR589832:HHY589833 HRN589832:HRU589833 IBJ589832:IBQ589833 ILF589832:ILM589833 IVB589832:IVI589833 JEX589832:JFE589833 JOT589832:JPA589833 JYP589832:JYW589833 KIL589832:KIS589833 KSH589832:KSO589833 LCD589832:LCK589833 LLZ589832:LMG589833 LVV589832:LWC589833 MFR589832:MFY589833 MPN589832:MPU589833 MZJ589832:MZQ589833 NJF589832:NJM589833 NTB589832:NTI589833 OCX589832:ODE589833 OMT589832:ONA589833 OWP589832:OWW589833 PGL589832:PGS589833 PQH589832:PQO589833 QAD589832:QAK589833 QJZ589832:QKG589833 QTV589832:QUC589833 RDR589832:RDY589833 RNN589832:RNU589833 RXJ589832:RXQ589833 SHF589832:SHM589833 SRB589832:SRI589833 TAX589832:TBE589833 TKT589832:TLA589833 TUP589832:TUW589833 UEL589832:UES589833 UOH589832:UOO589833 UYD589832:UYK589833 VHZ589832:VIG589833 VRV589832:VSC589833 WBR589832:WBY589833 WLN589832:WLU589833 WVJ589832:WVQ589833 B655368:I655369 IX655368:JE655369 ST655368:TA655369 ACP655368:ACW655369 AML655368:AMS655369 AWH655368:AWO655369 BGD655368:BGK655369 BPZ655368:BQG655369 BZV655368:CAC655369 CJR655368:CJY655369 CTN655368:CTU655369 DDJ655368:DDQ655369 DNF655368:DNM655369 DXB655368:DXI655369 EGX655368:EHE655369 EQT655368:ERA655369 FAP655368:FAW655369 FKL655368:FKS655369 FUH655368:FUO655369 GED655368:GEK655369 GNZ655368:GOG655369 GXV655368:GYC655369 HHR655368:HHY655369 HRN655368:HRU655369 IBJ655368:IBQ655369 ILF655368:ILM655369 IVB655368:IVI655369 JEX655368:JFE655369 JOT655368:JPA655369 JYP655368:JYW655369 KIL655368:KIS655369 KSH655368:KSO655369 LCD655368:LCK655369 LLZ655368:LMG655369 LVV655368:LWC655369 MFR655368:MFY655369 MPN655368:MPU655369 MZJ655368:MZQ655369 NJF655368:NJM655369 NTB655368:NTI655369 OCX655368:ODE655369 OMT655368:ONA655369 OWP655368:OWW655369 PGL655368:PGS655369 PQH655368:PQO655369 QAD655368:QAK655369 QJZ655368:QKG655369 QTV655368:QUC655369 RDR655368:RDY655369 RNN655368:RNU655369 RXJ655368:RXQ655369 SHF655368:SHM655369 SRB655368:SRI655369 TAX655368:TBE655369 TKT655368:TLA655369 TUP655368:TUW655369 UEL655368:UES655369 UOH655368:UOO655369 UYD655368:UYK655369 VHZ655368:VIG655369 VRV655368:VSC655369 WBR655368:WBY655369 WLN655368:WLU655369 WVJ655368:WVQ655369 B720904:I720905 IX720904:JE720905 ST720904:TA720905 ACP720904:ACW720905 AML720904:AMS720905 AWH720904:AWO720905 BGD720904:BGK720905 BPZ720904:BQG720905 BZV720904:CAC720905 CJR720904:CJY720905 CTN720904:CTU720905 DDJ720904:DDQ720905 DNF720904:DNM720905 DXB720904:DXI720905 EGX720904:EHE720905 EQT720904:ERA720905 FAP720904:FAW720905 FKL720904:FKS720905 FUH720904:FUO720905 GED720904:GEK720905 GNZ720904:GOG720905 GXV720904:GYC720905 HHR720904:HHY720905 HRN720904:HRU720905 IBJ720904:IBQ720905 ILF720904:ILM720905 IVB720904:IVI720905 JEX720904:JFE720905 JOT720904:JPA720905 JYP720904:JYW720905 KIL720904:KIS720905 KSH720904:KSO720905 LCD720904:LCK720905 LLZ720904:LMG720905 LVV720904:LWC720905 MFR720904:MFY720905 MPN720904:MPU720905 MZJ720904:MZQ720905 NJF720904:NJM720905 NTB720904:NTI720905 OCX720904:ODE720905 OMT720904:ONA720905 OWP720904:OWW720905 PGL720904:PGS720905 PQH720904:PQO720905 QAD720904:QAK720905 QJZ720904:QKG720905 QTV720904:QUC720905 RDR720904:RDY720905 RNN720904:RNU720905 RXJ720904:RXQ720905 SHF720904:SHM720905 SRB720904:SRI720905 TAX720904:TBE720905 TKT720904:TLA720905 TUP720904:TUW720905 UEL720904:UES720905 UOH720904:UOO720905 UYD720904:UYK720905 VHZ720904:VIG720905 VRV720904:VSC720905 WBR720904:WBY720905 WLN720904:WLU720905 WVJ720904:WVQ720905 B786440:I786441 IX786440:JE786441 ST786440:TA786441 ACP786440:ACW786441 AML786440:AMS786441 AWH786440:AWO786441 BGD786440:BGK786441 BPZ786440:BQG786441 BZV786440:CAC786441 CJR786440:CJY786441 CTN786440:CTU786441 DDJ786440:DDQ786441 DNF786440:DNM786441 DXB786440:DXI786441 EGX786440:EHE786441 EQT786440:ERA786441 FAP786440:FAW786441 FKL786440:FKS786441 FUH786440:FUO786441 GED786440:GEK786441 GNZ786440:GOG786441 GXV786440:GYC786441 HHR786440:HHY786441 HRN786440:HRU786441 IBJ786440:IBQ786441 ILF786440:ILM786441 IVB786440:IVI786441 JEX786440:JFE786441 JOT786440:JPA786441 JYP786440:JYW786441 KIL786440:KIS786441 KSH786440:KSO786441 LCD786440:LCK786441 LLZ786440:LMG786441 LVV786440:LWC786441 MFR786440:MFY786441 MPN786440:MPU786441 MZJ786440:MZQ786441 NJF786440:NJM786441 NTB786440:NTI786441 OCX786440:ODE786441 OMT786440:ONA786441 OWP786440:OWW786441 PGL786440:PGS786441 PQH786440:PQO786441 QAD786440:QAK786441 QJZ786440:QKG786441 QTV786440:QUC786441 RDR786440:RDY786441 RNN786440:RNU786441 RXJ786440:RXQ786441 SHF786440:SHM786441 SRB786440:SRI786441 TAX786440:TBE786441 TKT786440:TLA786441 TUP786440:TUW786441 UEL786440:UES786441 UOH786440:UOO786441 UYD786440:UYK786441 VHZ786440:VIG786441 VRV786440:VSC786441 WBR786440:WBY786441 WLN786440:WLU786441 WVJ786440:WVQ786441 B851976:I851977 IX851976:JE851977 ST851976:TA851977 ACP851976:ACW851977 AML851976:AMS851977 AWH851976:AWO851977 BGD851976:BGK851977 BPZ851976:BQG851977 BZV851976:CAC851977 CJR851976:CJY851977 CTN851976:CTU851977 DDJ851976:DDQ851977 DNF851976:DNM851977 DXB851976:DXI851977 EGX851976:EHE851977 EQT851976:ERA851977 FAP851976:FAW851977 FKL851976:FKS851977 FUH851976:FUO851977 GED851976:GEK851977 GNZ851976:GOG851977 GXV851976:GYC851977 HHR851976:HHY851977 HRN851976:HRU851977 IBJ851976:IBQ851977 ILF851976:ILM851977 IVB851976:IVI851977 JEX851976:JFE851977 JOT851976:JPA851977 JYP851976:JYW851977 KIL851976:KIS851977 KSH851976:KSO851977 LCD851976:LCK851977 LLZ851976:LMG851977 LVV851976:LWC851977 MFR851976:MFY851977 MPN851976:MPU851977 MZJ851976:MZQ851977 NJF851976:NJM851977 NTB851976:NTI851977 OCX851976:ODE851977 OMT851976:ONA851977 OWP851976:OWW851977 PGL851976:PGS851977 PQH851976:PQO851977 QAD851976:QAK851977 QJZ851976:QKG851977 QTV851976:QUC851977 RDR851976:RDY851977 RNN851976:RNU851977 RXJ851976:RXQ851977 SHF851976:SHM851977 SRB851976:SRI851977 TAX851976:TBE851977 TKT851976:TLA851977 TUP851976:TUW851977 UEL851976:UES851977 UOH851976:UOO851977 UYD851976:UYK851977 VHZ851976:VIG851977 VRV851976:VSC851977 WBR851976:WBY851977 WLN851976:WLU851977 WVJ851976:WVQ851977 B917512:I917513 IX917512:JE917513 ST917512:TA917513 ACP917512:ACW917513 AML917512:AMS917513 AWH917512:AWO917513 BGD917512:BGK917513 BPZ917512:BQG917513 BZV917512:CAC917513 CJR917512:CJY917513 CTN917512:CTU917513 DDJ917512:DDQ917513 DNF917512:DNM917513 DXB917512:DXI917513 EGX917512:EHE917513 EQT917512:ERA917513 FAP917512:FAW917513 FKL917512:FKS917513 FUH917512:FUO917513 GED917512:GEK917513 GNZ917512:GOG917513 GXV917512:GYC917513 HHR917512:HHY917513 HRN917512:HRU917513 IBJ917512:IBQ917513 ILF917512:ILM917513 IVB917512:IVI917513 JEX917512:JFE917513 JOT917512:JPA917513 JYP917512:JYW917513 KIL917512:KIS917513 KSH917512:KSO917513 LCD917512:LCK917513 LLZ917512:LMG917513 LVV917512:LWC917513 MFR917512:MFY917513 MPN917512:MPU917513 MZJ917512:MZQ917513 NJF917512:NJM917513 NTB917512:NTI917513 OCX917512:ODE917513 OMT917512:ONA917513 OWP917512:OWW917513 PGL917512:PGS917513 PQH917512:PQO917513 QAD917512:QAK917513 QJZ917512:QKG917513 QTV917512:QUC917513 RDR917512:RDY917513 RNN917512:RNU917513 RXJ917512:RXQ917513 SHF917512:SHM917513 SRB917512:SRI917513 TAX917512:TBE917513 TKT917512:TLA917513 TUP917512:TUW917513 UEL917512:UES917513 UOH917512:UOO917513 UYD917512:UYK917513 VHZ917512:VIG917513 VRV917512:VSC917513 WBR917512:WBY917513 WLN917512:WLU917513 WVJ917512:WVQ917513 B983048:I983049 IX983048:JE983049 ST983048:TA983049 ACP983048:ACW983049 AML983048:AMS983049 AWH983048:AWO983049 BGD983048:BGK983049 BPZ983048:BQG983049 BZV983048:CAC983049 CJR983048:CJY983049 CTN983048:CTU983049 DDJ983048:DDQ983049 DNF983048:DNM983049 DXB983048:DXI983049 EGX983048:EHE983049 EQT983048:ERA983049 FAP983048:FAW983049 FKL983048:FKS983049 FUH983048:FUO983049 GED983048:GEK983049 GNZ983048:GOG983049 GXV983048:GYC983049 HHR983048:HHY983049 HRN983048:HRU983049 IBJ983048:IBQ983049 ILF983048:ILM983049 IVB983048:IVI983049 JEX983048:JFE983049 JOT983048:JPA983049 JYP983048:JYW983049 KIL983048:KIS983049 KSH983048:KSO983049 LCD983048:LCK983049 LLZ983048:LMG983049 LVV983048:LWC983049 MFR983048:MFY983049 MPN983048:MPU983049 MZJ983048:MZQ983049 NJF983048:NJM983049 NTB983048:NTI983049 OCX983048:ODE983049 OMT983048:ONA983049 OWP983048:OWW983049 PGL983048:PGS983049 PQH983048:PQO983049 QAD983048:QAK983049 QJZ983048:QKG983049 QTV983048:QUC983049 RDR983048:RDY983049 RNN983048:RNU983049 RXJ983048:RXQ983049 SHF983048:SHM983049 SRB983048:SRI983049 TAX983048:TBE983049 TKT983048:TLA983049 TUP983048:TUW983049 UEL983048:UES983049 UOH983048:UOO983049 UYD983048:UYK983049 VHZ983048:VIG983049 VRV983048:VSC983049 WBR983048:WBY983049 WLN983048:WLU983049 WVJ983048:WVQ983049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10</vt:i4>
      </vt:variant>
    </vt:vector>
  </HeadingPairs>
  <TitlesOfParts>
    <vt:vector size="20" baseType="lpstr">
      <vt:lpstr>ž glavni 32</vt:lpstr>
      <vt:lpstr>m glavni 32 (3)</vt:lpstr>
      <vt:lpstr>m glavni 32</vt:lpstr>
      <vt:lpstr>m glavni 32 (2)</vt:lpstr>
      <vt:lpstr>m glavni 32 (4)</vt:lpstr>
      <vt:lpstr>m glavni 32 (5)</vt:lpstr>
      <vt:lpstr>m glavni 32 (6)</vt:lpstr>
      <vt:lpstr>m glavni 32 (7)</vt:lpstr>
      <vt:lpstr>razpored (8)</vt:lpstr>
      <vt:lpstr>razpored (9)</vt:lpstr>
      <vt:lpstr>'m glavni 32'!Področje_tiskanja</vt:lpstr>
      <vt:lpstr>'m glavni 32 (2)'!Področje_tiskanja</vt:lpstr>
      <vt:lpstr>'m glavni 32 (3)'!Področje_tiskanja</vt:lpstr>
      <vt:lpstr>'m glavni 32 (4)'!Področje_tiskanja</vt:lpstr>
      <vt:lpstr>'m glavni 32 (5)'!Področje_tiskanja</vt:lpstr>
      <vt:lpstr>'m glavni 32 (6)'!Področje_tiskanja</vt:lpstr>
      <vt:lpstr>'m glavni 32 (7)'!Področje_tiskanja</vt:lpstr>
      <vt:lpstr>'razpored (8)'!Področje_tiskanja</vt:lpstr>
      <vt:lpstr>'razpored (9)'!Področje_tiskanja</vt:lpstr>
      <vt:lpstr>'ž glavni 32'!Področje_tiskanja</vt:lpstr>
    </vt:vector>
  </TitlesOfParts>
  <Company>SS Domžale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SOLA</dc:creator>
  <cp:lastModifiedBy>Ogrinc Marjan</cp:lastModifiedBy>
  <cp:lastPrinted>2014-09-03T11:24:30Z</cp:lastPrinted>
  <dcterms:created xsi:type="dcterms:W3CDTF">2014-09-03T09:34:06Z</dcterms:created>
  <dcterms:modified xsi:type="dcterms:W3CDTF">2014-09-07T12:37:06Z</dcterms:modified>
</cp:coreProperties>
</file>