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8195" windowHeight="7995" activeTab="0"/>
  </bookViews>
  <sheets>
    <sheet name="mix dvojice " sheetId="1" r:id="rId1"/>
  </sheets>
  <externalReferences>
    <externalReference r:id="rId4"/>
  </externalReferences>
  <definedNames>
    <definedName name="_Order1" hidden="1">255</definedName>
    <definedName name="A">#REF!</definedName>
    <definedName name="B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'mix dvojice '!$A$1:$Q$79</definedName>
  </definedNames>
  <calcPr calcId="145621"/>
</workbook>
</file>

<file path=xl/comments1.xml><?xml version="1.0" encoding="utf-8"?>
<comments xmlns="http://schemas.openxmlformats.org/spreadsheetml/2006/main">
  <authors>
    <author>mta</author>
  </authors>
  <commentList>
    <comment ref="D7" authorId="0">
      <text>
        <r>
          <rPr>
            <b/>
            <sz val="8"/>
            <rFont val="Tahoma"/>
            <family val="2"/>
          </rPr>
          <t xml:space="preserve">
Če ne želiš, da je katerokoli polje v žrebni listi napisano v mastnem tisku (krepko oziroma "poboldano" po angleško, levoklikni na celico, izberi v  vrstici z meniji (zgornji del ekrana) Oblika, Pogojno oblikovanje, Oblika, Pisava, Slog pisave, Običajno in nato dvakrat V redu.
Če želiš, da je celica napisana v mastnem tisku (krepko), ponoviš vse zgoraj napisane postopke in klikneš Krepko. </t>
        </r>
      </text>
    </comment>
    <comment ref="D23" authorId="0">
      <text>
        <r>
          <rPr>
            <b/>
            <sz val="8"/>
            <rFont val="Tahoma"/>
            <family val="2"/>
          </rPr>
          <t xml:space="preserve">
Če ne želiš, da je katerokoli polje v žrebni listi napisano v mastnem tisku (krepko oziroma "poboldano" po angleško, levoklikni na celico, izberi v  vrstici z meniji (zgornji del ekrana) Oblika, Pogojno oblikovanje, Oblika, Pisava, Slog pisave, Običajno in nato dvakrat V redu.
Če želiš, da je celica napisana v mastnem tisku (krepko), ponoviš vse zgoraj napisane postopke in klikneš Krepko. </t>
        </r>
      </text>
    </comment>
    <comment ref="D51" authorId="0">
      <text>
        <r>
          <rPr>
            <b/>
            <sz val="8"/>
            <rFont val="Tahoma"/>
            <family val="2"/>
          </rPr>
          <t xml:space="preserve">
Če ne želiš, da je katerokoli polje v žrebni listi napisano v mastnem tisku (krepko oziroma "poboldano" po angleško, levoklikni na celico, izberi v  vrstici z meniji (zgornji del ekrana) Oblika, Pogojno oblikovanje, Oblika, Pisava, Slog pisave, Običajno in nato dvakrat V redu.
Če želiš, da je celica napisana v mastnem tisku (krepko), ponoviš vse zgoraj napisane postopke in klikneš Krepko. </t>
        </r>
      </text>
    </comment>
    <comment ref="D67" authorId="0">
      <text>
        <r>
          <rPr>
            <b/>
            <sz val="8"/>
            <rFont val="Tahoma"/>
            <family val="2"/>
          </rPr>
          <t xml:space="preserve">
Če ne želiš, da je katerokoli polje v žrebni listi napisano v mastnem tisku (krepko oziroma "poboldano" po angleško, levoklikni na celico, izberi v  vrstici z meniji (zgornji del ekrana) Oblika, Pogojno oblikovanje, Oblika, Pisava, Slog pisave, Običajno in nato dvakrat V redu.
Če želiš, da je celica napisana v mastnem tisku (krepko), ponoviš vse zgoraj napisane postopke in klikneš Krepko. </t>
        </r>
      </text>
    </comment>
    <comment ref="P71" authorId="0">
      <text>
        <r>
          <rPr>
            <b/>
            <sz val="8"/>
            <color indexed="10"/>
            <rFont val="Tahoma"/>
            <family val="2"/>
          </rPr>
          <t xml:space="preserve">Za pravilen vnos časa napiši datum in čas. 
Primer: 12.5.2008 ob 17.30
</t>
        </r>
      </text>
    </comment>
    <comment ref="Q72" authorId="0">
      <text>
        <r>
          <rPr>
            <b/>
            <sz val="8"/>
            <color indexed="10"/>
            <rFont val="Tahoma"/>
            <family val="2"/>
          </rPr>
          <t>Napiši priimka ter seštevek mest (na jakostni lestvici za posameznike) dvojice, ki se je zadnja neposredno (status D) uvrstila v žreb.
Primer:
Žemlja/Tkalec (28)</t>
        </r>
      </text>
    </comment>
  </commentList>
</comments>
</file>

<file path=xl/sharedStrings.xml><?xml version="1.0" encoding="utf-8"?>
<sst xmlns="http://schemas.openxmlformats.org/spreadsheetml/2006/main" count="73" uniqueCount="44">
  <si>
    <t>DVOJICE MOŠKI</t>
  </si>
  <si>
    <t>Glavni turnir</t>
  </si>
  <si>
    <t>vrsta turnirja</t>
  </si>
  <si>
    <t>datum</t>
  </si>
  <si>
    <t>klub</t>
  </si>
  <si>
    <t>rang turnirja</t>
  </si>
  <si>
    <t>vodja tekmovanja</t>
  </si>
  <si>
    <t>števlo dvojic</t>
  </si>
  <si>
    <t>vrhovni sodnik</t>
  </si>
  <si>
    <t>1</t>
  </si>
  <si>
    <t>status</t>
  </si>
  <si>
    <t>šifra</t>
  </si>
  <si>
    <t>nosilca</t>
  </si>
  <si>
    <t>priimek</t>
  </si>
  <si>
    <t>ime</t>
  </si>
  <si>
    <t>2. kolo</t>
  </si>
  <si>
    <t>polfinale</t>
  </si>
  <si>
    <t>finale</t>
  </si>
  <si>
    <t>zmagovalca</t>
  </si>
  <si>
    <t>Sodnik</t>
  </si>
  <si>
    <t>AS</t>
  </si>
  <si>
    <t>B</t>
  </si>
  <si>
    <t>bs</t>
  </si>
  <si>
    <t>BS</t>
  </si>
  <si>
    <t>jakostna lestvica</t>
  </si>
  <si>
    <t>#</t>
  </si>
  <si>
    <t>nosilci</t>
  </si>
  <si>
    <t>mesto</t>
  </si>
  <si>
    <t>nadomestila</t>
  </si>
  <si>
    <t>namesto</t>
  </si>
  <si>
    <t>čas žrebanja</t>
  </si>
  <si>
    <t>zadnja neposredo uvrščena dvojica</t>
  </si>
  <si>
    <t>2</t>
  </si>
  <si>
    <t>3</t>
  </si>
  <si>
    <t>predstavnik igralcev</t>
  </si>
  <si>
    <t>4</t>
  </si>
  <si>
    <t>5</t>
  </si>
  <si>
    <t>6</t>
  </si>
  <si>
    <t>podpis</t>
  </si>
  <si>
    <t>7</t>
  </si>
  <si>
    <t>8</t>
  </si>
  <si>
    <t>A</t>
  </si>
  <si>
    <t>98(4)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</si>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</sst>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\$#,##0\ ;\(\$#,##0\)"/>
  </numFmts>
  <fonts count="40"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8"/>
      <name val="Arial"/>
      <family val="2"/>
    </font>
    <font>
      <i/>
      <sz val="6"/>
      <color indexed="9"/>
      <name val="Arial"/>
      <family val="2"/>
    </font>
    <font>
      <sz val="8.5"/>
      <color indexed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Verdana"/>
      <family val="2"/>
    </font>
    <font>
      <sz val="10"/>
      <name val="MS Sans Serif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3" fillId="0" borderId="1" applyNumberFormat="0" applyFont="0" applyFill="0" applyAlignment="0" applyProtection="0"/>
  </cellStyleXfs>
  <cellXfs count="168">
    <xf numFmtId="0" fontId="0" fillId="0" borderId="0" xfId="0"/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14" fontId="13" fillId="0" borderId="2" xfId="0" applyNumberFormat="1" applyFont="1" applyBorder="1" applyAlignment="1">
      <alignment horizontal="left" vertical="center"/>
    </xf>
    <xf numFmtId="14" fontId="14" fillId="0" borderId="2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49" fontId="14" fillId="0" borderId="2" xfId="20" applyNumberFormat="1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>
      <alignment horizontal="center" vertical="center"/>
    </xf>
    <xf numFmtId="0" fontId="14" fillId="0" borderId="2" xfId="20" applyNumberFormat="1" applyFont="1" applyBorder="1" applyAlignment="1" applyProtection="1">
      <alignment horizontal="left" vertical="center"/>
      <protection locked="0"/>
    </xf>
    <xf numFmtId="1" fontId="14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3" xfId="0" applyFont="1" applyBorder="1" applyAlignment="1">
      <alignment vertical="center"/>
    </xf>
    <xf numFmtId="1" fontId="21" fillId="0" borderId="3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6" fillId="5" borderId="7" xfId="0" applyFont="1" applyFill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right" vertical="center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horizontal="right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right" vertical="center"/>
    </xf>
    <xf numFmtId="0" fontId="21" fillId="0" borderId="3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right" vertical="center"/>
    </xf>
    <xf numFmtId="0" fontId="22" fillId="4" borderId="3" xfId="0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4" borderId="0" xfId="0" applyFont="1" applyFill="1" applyAlignment="1">
      <alignment horizontal="center" vertical="center"/>
    </xf>
    <xf numFmtId="49" fontId="20" fillId="4" borderId="0" xfId="0" applyNumberFormat="1" applyFont="1" applyFill="1" applyAlignment="1">
      <alignment horizontal="center" vertical="center"/>
    </xf>
    <xf numFmtId="1" fontId="20" fillId="4" borderId="0" xfId="0" applyNumberFormat="1" applyFont="1" applyFill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0" fillId="4" borderId="0" xfId="0" applyNumberFormat="1" applyFont="1" applyFill="1" applyAlignment="1">
      <alignment vertical="center"/>
    </xf>
    <xf numFmtId="49" fontId="22" fillId="4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28" fillId="4" borderId="0" xfId="0" applyNumberFormat="1" applyFont="1" applyFill="1" applyAlignment="1">
      <alignment vertical="center"/>
    </xf>
    <xf numFmtId="49" fontId="29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/>
    </xf>
    <xf numFmtId="49" fontId="11" fillId="0" borderId="1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/>
    </xf>
    <xf numFmtId="49" fontId="16" fillId="0" borderId="13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6" fillId="0" borderId="7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1" fontId="16" fillId="0" borderId="7" xfId="0" applyNumberFormat="1" applyFont="1" applyFill="1" applyBorder="1" applyAlignment="1">
      <alignment vertical="center"/>
    </xf>
    <xf numFmtId="49" fontId="30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17" fillId="0" borderId="7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16" fillId="0" borderId="7" xfId="0" applyNumberFormat="1" applyFont="1" applyFill="1" applyBorder="1" applyAlignment="1">
      <alignment vertical="center"/>
    </xf>
    <xf numFmtId="49" fontId="16" fillId="0" borderId="3" xfId="0" applyNumberFormat="1" applyFont="1" applyFill="1" applyBorder="1" applyAlignment="1">
      <alignment vertical="center"/>
    </xf>
    <xf numFmtId="49" fontId="17" fillId="0" borderId="3" xfId="0" applyNumberFormat="1" applyFont="1" applyFill="1" applyBorder="1" applyAlignment="1">
      <alignment vertical="center"/>
    </xf>
    <xf numFmtId="49" fontId="17" fillId="0" borderId="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vertical="center"/>
    </xf>
    <xf numFmtId="49" fontId="16" fillId="0" borderId="0" xfId="0" applyNumberFormat="1" applyFont="1" applyFill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16" fillId="0" borderId="7" xfId="0" applyFont="1" applyFill="1" applyBorder="1" applyAlignment="1">
      <alignment horizontal="right" vertical="center"/>
    </xf>
    <xf numFmtId="49" fontId="16" fillId="0" borderId="18" xfId="0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 horizontal="right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49" fontId="16" fillId="0" borderId="5" xfId="0" applyNumberFormat="1" applyFont="1" applyFill="1" applyBorder="1" applyAlignment="1">
      <alignment vertical="center"/>
    </xf>
    <xf numFmtId="49" fontId="30" fillId="0" borderId="3" xfId="0" applyNumberFormat="1" applyFont="1" applyFill="1" applyBorder="1" applyAlignment="1">
      <alignment horizontal="center" vertical="center"/>
    </xf>
    <xf numFmtId="0" fontId="17" fillId="0" borderId="0" xfId="0" applyFont="1"/>
    <xf numFmtId="14" fontId="16" fillId="0" borderId="18" xfId="0" applyNumberFormat="1" applyFont="1" applyFill="1" applyBorder="1" applyAlignment="1">
      <alignment horizontal="left" vertical="center"/>
    </xf>
    <xf numFmtId="14" fontId="16" fillId="0" borderId="3" xfId="0" applyNumberFormat="1" applyFont="1" applyFill="1" applyBorder="1" applyAlignment="1">
      <alignment horizontal="left" vertical="center"/>
    </xf>
    <xf numFmtId="14" fontId="16" fillId="0" borderId="5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Alignment="1">
      <alignment horizontal="left" vertical="center"/>
    </xf>
    <xf numFmtId="49" fontId="16" fillId="0" borderId="7" xfId="0" applyNumberFormat="1" applyFont="1" applyFill="1" applyBorder="1" applyAlignment="1">
      <alignment horizontal="left" vertical="center"/>
    </xf>
    <xf numFmtId="49" fontId="16" fillId="0" borderId="3" xfId="0" applyNumberFormat="1" applyFont="1" applyFill="1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3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22" fontId="9" fillId="0" borderId="1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Comma0" xfId="21"/>
    <cellStyle name="Currency0" xfId="22"/>
    <cellStyle name="Date" xfId="23"/>
    <cellStyle name="Fixed" xfId="24"/>
    <cellStyle name="Heading 1" xfId="25"/>
    <cellStyle name="Heading 2" xfId="26"/>
    <cellStyle name="Navadno 4" xfId="27"/>
    <cellStyle name="Navadno 4 2" xfId="28"/>
    <cellStyle name="Normal_32_1" xfId="29"/>
    <cellStyle name="Total" xfId="30"/>
  </cellStyles>
  <dxfs count="34">
    <dxf>
      <font>
        <b val="0"/>
        <i val="0"/>
        <color indexed="9"/>
        <condense val="0"/>
        <extend val="0"/>
      </font>
      <fill>
        <patternFill patternType="solid">
          <bgColor indexed="9"/>
        </patternFill>
      </fill>
      <border/>
    </dxf>
    <dxf>
      <font>
        <b/>
        <i val="0"/>
        <color indexed="8"/>
        <condense val="0"/>
        <extend val="0"/>
      </font>
      <fill>
        <patternFill patternType="solid"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b/>
        <i val="0"/>
        <color auto="1"/>
        <condense val="0"/>
        <extend val="0"/>
      </font>
      <fill>
        <patternFill patternType="solid">
          <bgColor indexed="9"/>
        </patternFill>
      </fill>
      <border/>
    </dxf>
    <dxf>
      <font>
        <color indexed="42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b/>
        <i val="0"/>
        <color auto="1"/>
        <condense val="0"/>
        <extend val="0"/>
      </font>
      <fill>
        <patternFill patternType="solid">
          <bgColor indexed="9"/>
        </patternFill>
      </fill>
      <border/>
    </dxf>
    <dxf>
      <font>
        <color indexed="9"/>
        <condense val="0"/>
        <extend val="0"/>
      </font>
      <fill>
        <patternFill>
          <bgColor indexed="9"/>
        </patternFill>
      </fill>
      <border/>
    </dxf>
    <dxf>
      <font>
        <color indexed="9"/>
        <condense val="0"/>
        <extend val="0"/>
      </font>
      <fill>
        <patternFill>
          <bgColor indexed="9"/>
        </patternFill>
      </fill>
      <border/>
    </dxf>
    <dxf>
      <font>
        <b/>
        <i val="0"/>
        <color indexed="9"/>
        <condense val="0"/>
        <extend val="0"/>
      </font>
      <fill>
        <patternFill patternType="solid">
          <bgColor indexed="9"/>
        </patternFill>
      </fill>
      <border/>
    </dxf>
    <dxf>
      <fill>
        <patternFill>
          <bgColor indexed="9"/>
        </patternFill>
      </fill>
      <border/>
    </dxf>
    <dxf>
      <font>
        <i val="0"/>
        <color indexed="11"/>
        <condense val="0"/>
        <extend val="0"/>
      </font>
      <border/>
    </dxf>
    <dxf>
      <font>
        <b/>
        <i val="0"/>
        <color indexed="11"/>
        <condense val="0"/>
        <extend val="0"/>
      </font>
      <border/>
    </dxf>
    <dxf>
      <font>
        <b val="0"/>
        <i/>
        <color indexed="10"/>
        <condense val="0"/>
        <extend val="0"/>
      </font>
      <border/>
    </dxf>
    <dxf>
      <font>
        <b val="0"/>
        <i val="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 val="0"/>
        <i val="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 val="0"/>
        <i val="0"/>
        <condense val="0"/>
        <extend val="0"/>
      </font>
      <border/>
    </dxf>
    <dxf>
      <font>
        <b val="0"/>
        <i val="0"/>
        <condense val="0"/>
        <extend val="0"/>
      </font>
      <border/>
    </dxf>
    <dxf>
      <font>
        <b val="0"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i val="0"/>
        <color indexed="9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i val="0"/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0</xdr:row>
      <xdr:rowOff>9525</xdr:rowOff>
    </xdr:from>
    <xdr:to>
      <xdr:col>16</xdr:col>
      <xdr:colOff>85725</xdr:colOff>
      <xdr:row>1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14925" y="9525"/>
          <a:ext cx="13525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266700</xdr:colOff>
          <xdr:row>0</xdr:row>
          <xdr:rowOff>228600</xdr:rowOff>
        </xdr:from>
        <xdr:to>
          <xdr:col>13</xdr:col>
          <xdr:colOff>285750</xdr:colOff>
          <xdr:row>1</xdr:row>
          <xdr:rowOff>142875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sl-SI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skrij sodnike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266700</xdr:colOff>
          <xdr:row>0</xdr:row>
          <xdr:rowOff>9525</xdr:rowOff>
        </xdr:from>
        <xdr:to>
          <xdr:col>13</xdr:col>
          <xdr:colOff>285750</xdr:colOff>
          <xdr:row>0</xdr:row>
          <xdr:rowOff>219075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sl-SI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prikaži sodnike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sodni&#353;ki_program_2009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  <sheetName val="sodniški_program_2009_v1"/>
    </sheetNames>
    <definedNames>
      <definedName name="Jun_Hide_CU"/>
      <definedName name="Jun_Show_CU"/>
    </definedNames>
    <sheetDataSet>
      <sheetData sheetId="0"/>
      <sheetData sheetId="1"/>
      <sheetData sheetId="2">
        <row r="21">
          <cell r="P21" t="str">
            <v>Sodnik</v>
          </cell>
        </row>
        <row r="22">
          <cell r="P22" t="str">
            <v> </v>
          </cell>
        </row>
        <row r="23">
          <cell r="P23" t="str">
            <v> </v>
          </cell>
        </row>
        <row r="24">
          <cell r="P24" t="str">
            <v> </v>
          </cell>
        </row>
        <row r="25">
          <cell r="P25" t="str">
            <v> </v>
          </cell>
        </row>
        <row r="26">
          <cell r="P26" t="str">
            <v> </v>
          </cell>
        </row>
        <row r="27">
          <cell r="P27" t="str">
            <v> </v>
          </cell>
        </row>
        <row r="28">
          <cell r="P28" t="str">
            <v> </v>
          </cell>
        </row>
        <row r="29">
          <cell r="P29" t="str">
            <v> </v>
          </cell>
        </row>
        <row r="30">
          <cell r="P30" t="str">
            <v>Brez sodnika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A7" t="str">
            <v>št.</v>
          </cell>
          <cell r="B7" t="str">
            <v>šifra</v>
          </cell>
          <cell r="C7" t="str">
            <v>priimek</v>
          </cell>
          <cell r="D7" t="str">
            <v>ime</v>
          </cell>
          <cell r="E7" t="str">
            <v>klub</v>
          </cell>
          <cell r="I7" t="str">
            <v>mesto mednar.</v>
          </cell>
          <cell r="J7" t="str">
            <v>mesto TZS</v>
          </cell>
          <cell r="R7" t="str">
            <v>šifra</v>
          </cell>
          <cell r="S7" t="str">
            <v>priimek</v>
          </cell>
          <cell r="T7" t="str">
            <v>ime</v>
          </cell>
          <cell r="U7" t="str">
            <v>klub</v>
          </cell>
          <cell r="Y7" t="str">
            <v>mesto mednar. </v>
          </cell>
          <cell r="Z7" t="str">
            <v>mesto TZS</v>
          </cell>
          <cell r="AQ7" t="str">
            <v>metoda rangiranja</v>
          </cell>
          <cell r="AR7" t="str">
            <v>mesto skupaj</v>
          </cell>
          <cell r="AS7" t="str">
            <v>rang TZS</v>
          </cell>
          <cell r="AU7" t="str">
            <v>Status
D,V,N</v>
          </cell>
          <cell r="AV7" t="str">
            <v>status
D,V,N</v>
          </cell>
          <cell r="AW7" t="str">
            <v>nosilca</v>
          </cell>
          <cell r="BD7" t="str">
            <v>MDO</v>
          </cell>
          <cell r="BK7" t="str">
            <v>metoda rangiranja</v>
          </cell>
          <cell r="BL7" t="str">
            <v>Acc
Rank
within
Method</v>
          </cell>
          <cell r="BM7" t="str">
            <v>TB
Rank</v>
          </cell>
          <cell r="BN7" t="str">
            <v>Acc. TB</v>
          </cell>
          <cell r="BO7" t="str">
            <v>To Draw
MD</v>
          </cell>
          <cell r="BP7" t="str">
            <v>Status
D,V,N</v>
          </cell>
        </row>
        <row r="8">
          <cell r="A8">
            <v>1</v>
          </cell>
          <cell r="C8" t="str">
            <v>Glavaš</v>
          </cell>
          <cell r="D8" t="str">
            <v>Sheila</v>
          </cell>
          <cell r="S8" t="str">
            <v>Slapniik Trošt</v>
          </cell>
          <cell r="T8" t="str">
            <v>Dan</v>
          </cell>
          <cell r="AD8">
            <v>20</v>
          </cell>
          <cell r="AH8" t="str">
            <v/>
          </cell>
          <cell r="AI8">
            <v>6</v>
          </cell>
          <cell r="AQ8">
            <v>6</v>
          </cell>
          <cell r="AR8" t="str">
            <v>Žreb</v>
          </cell>
          <cell r="AS8" t="str">
            <v/>
          </cell>
          <cell r="AV8" t="str">
            <v>D</v>
          </cell>
          <cell r="AW8">
            <v>1</v>
          </cell>
          <cell r="AX8" t="str">
            <v/>
          </cell>
          <cell r="AY8" t="str">
            <v>f</v>
          </cell>
          <cell r="BG8" t="str">
            <v>f</v>
          </cell>
          <cell r="BH8" t="str">
            <v/>
          </cell>
          <cell r="BI8" t="str">
            <v>Draw</v>
          </cell>
          <cell r="BK8" t="str">
            <v>GT</v>
          </cell>
          <cell r="BM8" t="str">
            <v/>
          </cell>
        </row>
        <row r="9">
          <cell r="A9">
            <v>2</v>
          </cell>
          <cell r="C9" t="str">
            <v>Kalan</v>
          </cell>
          <cell r="D9" t="str">
            <v>Eva</v>
          </cell>
          <cell r="S9" t="str">
            <v>Berghaus</v>
          </cell>
          <cell r="T9" t="str">
            <v>Enej</v>
          </cell>
          <cell r="AD9">
            <v>20</v>
          </cell>
          <cell r="AH9" t="str">
            <v/>
          </cell>
          <cell r="AI9">
            <v>6</v>
          </cell>
          <cell r="AQ9">
            <v>6</v>
          </cell>
          <cell r="AR9" t="str">
            <v>Žreb</v>
          </cell>
          <cell r="AS9" t="str">
            <v/>
          </cell>
          <cell r="AU9" t="str">
            <v>gt</v>
          </cell>
          <cell r="AV9" t="str">
            <v>D</v>
          </cell>
          <cell r="AW9">
            <v>2</v>
          </cell>
          <cell r="BB9" t="str">
            <v>c</v>
          </cell>
          <cell r="BC9" t="str">
            <v/>
          </cell>
          <cell r="BK9" t="str">
            <v>c</v>
          </cell>
          <cell r="BL9">
            <v>0</v>
          </cell>
          <cell r="BM9" t="str">
            <v>Few'stTn</v>
          </cell>
        </row>
        <row r="10">
          <cell r="A10">
            <v>3</v>
          </cell>
          <cell r="C10" t="str">
            <v>Benedejčič</v>
          </cell>
          <cell r="D10" t="str">
            <v>Lian</v>
          </cell>
          <cell r="S10" t="str">
            <v>Popovič</v>
          </cell>
          <cell r="T10" t="str">
            <v>Nik</v>
          </cell>
          <cell r="AD10">
            <v>20</v>
          </cell>
          <cell r="AH10" t="str">
            <v/>
          </cell>
          <cell r="AI10">
            <v>6</v>
          </cell>
          <cell r="AQ10">
            <v>6</v>
          </cell>
          <cell r="AR10" t="str">
            <v>Žreb</v>
          </cell>
          <cell r="AS10" t="str">
            <v/>
          </cell>
          <cell r="AV10" t="str">
            <v>D</v>
          </cell>
          <cell r="AW10">
            <v>3</v>
          </cell>
          <cell r="BK10" t="str">
            <v/>
          </cell>
        </row>
        <row r="11">
          <cell r="A11">
            <v>4</v>
          </cell>
          <cell r="C11" t="str">
            <v>Ule</v>
          </cell>
          <cell r="D11" t="str">
            <v>Zala</v>
          </cell>
          <cell r="S11" t="str">
            <v>Cepak</v>
          </cell>
          <cell r="T11" t="str">
            <v>David</v>
          </cell>
          <cell r="AD11">
            <v>20</v>
          </cell>
          <cell r="AH11" t="str">
            <v/>
          </cell>
          <cell r="AI11">
            <v>6</v>
          </cell>
          <cell r="AQ11">
            <v>6</v>
          </cell>
          <cell r="AR11" t="str">
            <v>Žreb</v>
          </cell>
          <cell r="AS11" t="str">
            <v/>
          </cell>
          <cell r="AV11" t="str">
            <v>D</v>
          </cell>
          <cell r="AW11">
            <v>4</v>
          </cell>
          <cell r="BK11" t="str">
            <v/>
          </cell>
        </row>
        <row r="12">
          <cell r="A12">
            <v>5</v>
          </cell>
          <cell r="C12" t="str">
            <v>Tepavčevič</v>
          </cell>
          <cell r="D12" t="str">
            <v>Saša</v>
          </cell>
          <cell r="S12" t="str">
            <v>Pate</v>
          </cell>
          <cell r="T12" t="str">
            <v>Samuel</v>
          </cell>
          <cell r="AD12">
            <v>20</v>
          </cell>
          <cell r="AH12" t="str">
            <v/>
          </cell>
          <cell r="AI12">
            <v>6</v>
          </cell>
          <cell r="AQ12">
            <v>6</v>
          </cell>
          <cell r="AR12" t="str">
            <v>Žreb</v>
          </cell>
          <cell r="AS12" t="str">
            <v/>
          </cell>
          <cell r="AV12" t="str">
            <v>D</v>
          </cell>
          <cell r="BK12" t="str">
            <v/>
          </cell>
        </row>
        <row r="13">
          <cell r="A13">
            <v>6</v>
          </cell>
          <cell r="C13" t="str">
            <v>Belinger</v>
          </cell>
          <cell r="D13" t="str">
            <v>Alja</v>
          </cell>
          <cell r="S13" t="str">
            <v>Kaljevič</v>
          </cell>
          <cell r="T13" t="str">
            <v>Filp</v>
          </cell>
          <cell r="AD13">
            <v>20</v>
          </cell>
          <cell r="AH13" t="str">
            <v/>
          </cell>
          <cell r="AI13">
            <v>6</v>
          </cell>
          <cell r="AQ13">
            <v>6</v>
          </cell>
          <cell r="AR13" t="str">
            <v>Žreb</v>
          </cell>
          <cell r="AS13" t="str">
            <v/>
          </cell>
          <cell r="AV13" t="str">
            <v>D</v>
          </cell>
          <cell r="BB13" t="str">
            <v>c</v>
          </cell>
          <cell r="BC13" t="str">
            <v/>
          </cell>
          <cell r="BK13" t="str">
            <v>c</v>
          </cell>
          <cell r="BL13">
            <v>0</v>
          </cell>
          <cell r="BM13" t="str">
            <v>Few'stTn</v>
          </cell>
        </row>
        <row r="14">
          <cell r="A14">
            <v>7</v>
          </cell>
          <cell r="C14" t="str">
            <v>Dujc</v>
          </cell>
          <cell r="D14" t="str">
            <v>Tina</v>
          </cell>
          <cell r="S14" t="str">
            <v>Vidovič</v>
          </cell>
          <cell r="T14" t="str">
            <v>Mai</v>
          </cell>
          <cell r="AD14">
            <v>20</v>
          </cell>
          <cell r="AH14" t="str">
            <v/>
          </cell>
          <cell r="AI14">
            <v>6</v>
          </cell>
          <cell r="AQ14">
            <v>6</v>
          </cell>
          <cell r="AR14" t="str">
            <v>Žreb</v>
          </cell>
          <cell r="AS14" t="str">
            <v/>
          </cell>
          <cell r="AV14" t="str">
            <v>D</v>
          </cell>
          <cell r="BB14" t="str">
            <v>c</v>
          </cell>
          <cell r="BC14" t="str">
            <v/>
          </cell>
          <cell r="BK14" t="str">
            <v>c</v>
          </cell>
        </row>
        <row r="15">
          <cell r="A15">
            <v>8</v>
          </cell>
          <cell r="C15" t="str">
            <v>Gobec</v>
          </cell>
          <cell r="D15" t="str">
            <v>Petra</v>
          </cell>
          <cell r="S15" t="str">
            <v>Tašner</v>
          </cell>
          <cell r="T15" t="str">
            <v>Klemen</v>
          </cell>
          <cell r="AD15">
            <v>20</v>
          </cell>
          <cell r="AH15" t="str">
            <v/>
          </cell>
          <cell r="AI15">
            <v>6</v>
          </cell>
          <cell r="AQ15">
            <v>6</v>
          </cell>
          <cell r="AR15" t="str">
            <v>Žreb</v>
          </cell>
          <cell r="AS15" t="str">
            <v/>
          </cell>
          <cell r="AU15" t="str">
            <v>gt</v>
          </cell>
          <cell r="AV15" t="str">
            <v>D</v>
          </cell>
          <cell r="BB15" t="str">
            <v>d</v>
          </cell>
          <cell r="BC15" t="str">
            <v/>
          </cell>
          <cell r="BK15" t="str">
            <v>d</v>
          </cell>
        </row>
        <row r="16">
          <cell r="A16">
            <v>9</v>
          </cell>
          <cell r="C16" t="str">
            <v>Kukovič</v>
          </cell>
          <cell r="D16" t="str">
            <v>Mia</v>
          </cell>
          <cell r="S16" t="str">
            <v>Kofol</v>
          </cell>
          <cell r="T16" t="str">
            <v>Aleks</v>
          </cell>
          <cell r="AD16">
            <v>20</v>
          </cell>
          <cell r="AH16" t="str">
            <v/>
          </cell>
          <cell r="AI16">
            <v>6</v>
          </cell>
          <cell r="AQ16">
            <v>6</v>
          </cell>
          <cell r="AR16" t="str">
            <v>Žreb</v>
          </cell>
          <cell r="AS16" t="str">
            <v/>
          </cell>
          <cell r="AU16" t="str">
            <v>gt</v>
          </cell>
          <cell r="AV16" t="str">
            <v>D</v>
          </cell>
          <cell r="BB16" t="str">
            <v>d</v>
          </cell>
          <cell r="BC16" t="str">
            <v/>
          </cell>
          <cell r="BK16" t="str">
            <v>d</v>
          </cell>
        </row>
        <row r="17">
          <cell r="A17">
            <v>10</v>
          </cell>
          <cell r="AD17">
            <v>20</v>
          </cell>
          <cell r="AH17" t="str">
            <v/>
          </cell>
          <cell r="AI17" t="str">
            <v/>
          </cell>
          <cell r="AQ17" t="str">
            <v/>
          </cell>
          <cell r="AR17" t="str">
            <v/>
          </cell>
          <cell r="AS17" t="str">
            <v/>
          </cell>
          <cell r="AU17" t="str">
            <v>gt</v>
          </cell>
          <cell r="BB17" t="str">
            <v/>
          </cell>
          <cell r="BC17" t="str">
            <v/>
          </cell>
          <cell r="BK17" t="str">
            <v/>
          </cell>
        </row>
        <row r="18">
          <cell r="A18">
            <v>11</v>
          </cell>
          <cell r="AD18">
            <v>20</v>
          </cell>
          <cell r="AH18" t="str">
            <v/>
          </cell>
          <cell r="AI18" t="str">
            <v/>
          </cell>
          <cell r="AQ18" t="str">
            <v/>
          </cell>
          <cell r="AR18" t="str">
            <v/>
          </cell>
          <cell r="AS18" t="str">
            <v/>
          </cell>
          <cell r="BB18" t="str">
            <v/>
          </cell>
          <cell r="BC18" t="str">
            <v/>
          </cell>
          <cell r="BK18" t="str">
            <v/>
          </cell>
        </row>
        <row r="19">
          <cell r="A19">
            <v>12</v>
          </cell>
          <cell r="AD19">
            <v>20</v>
          </cell>
          <cell r="AH19" t="str">
            <v/>
          </cell>
          <cell r="AI19" t="str">
            <v/>
          </cell>
          <cell r="AQ19" t="str">
            <v/>
          </cell>
          <cell r="AR19" t="str">
            <v/>
          </cell>
          <cell r="AS19" t="str">
            <v/>
          </cell>
          <cell r="BB19" t="str">
            <v/>
          </cell>
          <cell r="BC19" t="str">
            <v/>
          </cell>
          <cell r="BK19" t="str">
            <v/>
          </cell>
        </row>
        <row r="20">
          <cell r="A20">
            <v>13</v>
          </cell>
          <cell r="AD20">
            <v>20</v>
          </cell>
          <cell r="AH20" t="str">
            <v/>
          </cell>
          <cell r="AI20" t="str">
            <v/>
          </cell>
          <cell r="AQ20" t="str">
            <v/>
          </cell>
          <cell r="AR20" t="str">
            <v/>
          </cell>
          <cell r="AS20" t="str">
            <v/>
          </cell>
          <cell r="BB20" t="str">
            <v/>
          </cell>
          <cell r="BC20" t="str">
            <v/>
          </cell>
          <cell r="BK20" t="str">
            <v/>
          </cell>
        </row>
        <row r="21">
          <cell r="A21">
            <v>14</v>
          </cell>
          <cell r="AD21">
            <v>20</v>
          </cell>
          <cell r="AH21" t="str">
            <v/>
          </cell>
          <cell r="AI21" t="str">
            <v/>
          </cell>
          <cell r="AQ21" t="str">
            <v/>
          </cell>
          <cell r="AR21" t="str">
            <v/>
          </cell>
          <cell r="AS21" t="str">
            <v/>
          </cell>
          <cell r="BB21" t="str">
            <v/>
          </cell>
          <cell r="BC21" t="str">
            <v/>
          </cell>
          <cell r="BK21" t="str">
            <v/>
          </cell>
        </row>
        <row r="22">
          <cell r="A22">
            <v>15</v>
          </cell>
          <cell r="AD22">
            <v>20</v>
          </cell>
          <cell r="AH22" t="str">
            <v/>
          </cell>
          <cell r="AI22" t="str">
            <v/>
          </cell>
          <cell r="AQ22" t="str">
            <v/>
          </cell>
          <cell r="AR22" t="str">
            <v/>
          </cell>
          <cell r="AS22" t="str">
            <v/>
          </cell>
          <cell r="BB22" t="str">
            <v/>
          </cell>
          <cell r="BC22" t="str">
            <v/>
          </cell>
          <cell r="BK22" t="str">
            <v/>
          </cell>
        </row>
        <row r="23">
          <cell r="A23">
            <v>16</v>
          </cell>
          <cell r="AD23">
            <v>20</v>
          </cell>
          <cell r="AH23" t="str">
            <v/>
          </cell>
          <cell r="AI23" t="str">
            <v/>
          </cell>
          <cell r="AQ23" t="str">
            <v/>
          </cell>
          <cell r="AR23" t="str">
            <v/>
          </cell>
          <cell r="AS23" t="str">
            <v/>
          </cell>
          <cell r="BB23" t="str">
            <v/>
          </cell>
          <cell r="BC23" t="str">
            <v/>
          </cell>
          <cell r="BK23" t="str">
            <v/>
          </cell>
        </row>
        <row r="24">
          <cell r="A24">
            <v>17</v>
          </cell>
          <cell r="N24">
            <v>30</v>
          </cell>
          <cell r="AH24" t="str">
            <v/>
          </cell>
          <cell r="AI24" t="str">
            <v/>
          </cell>
          <cell r="AQ24" t="str">
            <v/>
          </cell>
          <cell r="AR24" t="str">
            <v/>
          </cell>
          <cell r="BB24" t="str">
            <v/>
          </cell>
          <cell r="BC24" t="str">
            <v/>
          </cell>
        </row>
        <row r="25">
          <cell r="A25">
            <v>18</v>
          </cell>
          <cell r="N25">
            <v>30</v>
          </cell>
          <cell r="AH25" t="str">
            <v/>
          </cell>
          <cell r="AI25" t="str">
            <v/>
          </cell>
          <cell r="AQ25" t="str">
            <v/>
          </cell>
          <cell r="AR25" t="str">
            <v/>
          </cell>
          <cell r="BB25" t="str">
            <v/>
          </cell>
          <cell r="BC25" t="str">
            <v/>
          </cell>
        </row>
        <row r="26">
          <cell r="A26">
            <v>19</v>
          </cell>
          <cell r="N26">
            <v>30</v>
          </cell>
          <cell r="AH26" t="str">
            <v/>
          </cell>
          <cell r="AI26" t="str">
            <v/>
          </cell>
          <cell r="AQ26" t="str">
            <v/>
          </cell>
          <cell r="AR26" t="str">
            <v/>
          </cell>
          <cell r="BB26" t="str">
            <v/>
          </cell>
          <cell r="BC26" t="str">
            <v/>
          </cell>
        </row>
        <row r="27">
          <cell r="A27">
            <v>20</v>
          </cell>
          <cell r="AH27" t="str">
            <v/>
          </cell>
          <cell r="AI27" t="str">
            <v/>
          </cell>
          <cell r="AQ27" t="str">
            <v/>
          </cell>
          <cell r="AR27" t="str">
            <v/>
          </cell>
          <cell r="BB27" t="str">
            <v/>
          </cell>
          <cell r="BC27" t="str">
            <v/>
          </cell>
        </row>
        <row r="28">
          <cell r="A28">
            <v>21</v>
          </cell>
          <cell r="AH28" t="str">
            <v/>
          </cell>
          <cell r="AI28" t="str">
            <v/>
          </cell>
          <cell r="AQ28" t="str">
            <v/>
          </cell>
          <cell r="AR28" t="str">
            <v/>
          </cell>
          <cell r="BB28" t="str">
            <v/>
          </cell>
          <cell r="BC28" t="str">
            <v/>
          </cell>
        </row>
        <row r="29">
          <cell r="A29">
            <v>22</v>
          </cell>
          <cell r="AH29" t="str">
            <v/>
          </cell>
          <cell r="AI29" t="str">
            <v/>
          </cell>
          <cell r="AQ29" t="str">
            <v/>
          </cell>
          <cell r="AR29" t="str">
            <v/>
          </cell>
          <cell r="BB29" t="str">
            <v/>
          </cell>
          <cell r="BC29" t="str">
            <v/>
          </cell>
        </row>
        <row r="30">
          <cell r="A30">
            <v>23</v>
          </cell>
          <cell r="AH30" t="str">
            <v/>
          </cell>
          <cell r="AI30" t="str">
            <v/>
          </cell>
          <cell r="AQ30" t="str">
            <v/>
          </cell>
          <cell r="AR30" t="str">
            <v/>
          </cell>
          <cell r="BB30" t="str">
            <v/>
          </cell>
          <cell r="BC30" t="str">
            <v/>
          </cell>
        </row>
        <row r="31">
          <cell r="A31">
            <v>24</v>
          </cell>
          <cell r="AH31" t="str">
            <v/>
          </cell>
          <cell r="AI31" t="str">
            <v/>
          </cell>
          <cell r="AQ31" t="str">
            <v/>
          </cell>
          <cell r="AR31" t="str">
            <v/>
          </cell>
          <cell r="BB31" t="str">
            <v/>
          </cell>
          <cell r="BC31" t="str">
            <v/>
          </cell>
        </row>
        <row r="32">
          <cell r="AH32" t="str">
            <v/>
          </cell>
          <cell r="AI32" t="str">
            <v/>
          </cell>
          <cell r="AR32" t="str">
            <v/>
          </cell>
          <cell r="BB32" t="str">
            <v/>
          </cell>
          <cell r="BC32" t="str">
            <v/>
          </cell>
        </row>
        <row r="33">
          <cell r="AH33" t="str">
            <v/>
          </cell>
          <cell r="AI33" t="str">
            <v/>
          </cell>
          <cell r="AR33" t="str">
            <v/>
          </cell>
        </row>
        <row r="34">
          <cell r="AH34" t="str">
            <v/>
          </cell>
          <cell r="AI34" t="str">
            <v/>
          </cell>
          <cell r="AR34" t="str">
            <v/>
          </cell>
        </row>
        <row r="35">
          <cell r="AH35" t="str">
            <v/>
          </cell>
          <cell r="AI35" t="str">
            <v/>
          </cell>
          <cell r="AR35" t="str">
            <v/>
          </cell>
        </row>
        <row r="36">
          <cell r="AH36" t="str">
            <v/>
          </cell>
          <cell r="AI36" t="str">
            <v/>
          </cell>
          <cell r="AR36" t="str">
            <v/>
          </cell>
        </row>
        <row r="37">
          <cell r="AH37" t="str">
            <v/>
          </cell>
          <cell r="AI37" t="str">
            <v/>
          </cell>
          <cell r="AR37" t="str">
            <v/>
          </cell>
        </row>
        <row r="38">
          <cell r="AH38" t="str">
            <v/>
          </cell>
          <cell r="AI38" t="str">
            <v/>
          </cell>
          <cell r="AR38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showGridLines="0" showZeros="0" tabSelected="1" workbookViewId="0" topLeftCell="A1">
      <selection activeCell="N55" sqref="N55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2" customWidth="1"/>
    <col min="10" max="10" width="10.7109375" style="0" customWidth="1"/>
    <col min="11" max="11" width="1.7109375" style="152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52" customWidth="1"/>
    <col min="16" max="16" width="10.7109375" style="0" customWidth="1"/>
    <col min="17" max="17" width="1.7109375" style="13" customWidth="1"/>
    <col min="18" max="18" width="6.28125" style="0" customWidth="1"/>
    <col min="19" max="19" width="8.28125" style="0" customWidth="1"/>
    <col min="20" max="20" width="4.57421875" style="0" hidden="1" customWidth="1"/>
    <col min="21" max="21" width="8.421875" style="0" customWidth="1"/>
    <col min="22" max="22" width="7.421875" style="0" hidden="1" customWidth="1"/>
  </cols>
  <sheetData>
    <row r="1" spans="1:17" s="3" customFormat="1" ht="21.75" customHeight="1">
      <c r="A1" s="1">
        <f>'[1]vnos podatkov'!$A$6</f>
        <v>0</v>
      </c>
      <c r="B1" s="2"/>
      <c r="I1" s="4"/>
      <c r="J1" s="5" t="s">
        <v>0</v>
      </c>
      <c r="K1" s="4"/>
      <c r="L1" s="6"/>
      <c r="M1" s="4"/>
      <c r="N1" s="4"/>
      <c r="O1" s="4"/>
      <c r="Q1" s="4"/>
    </row>
    <row r="2" spans="1:17" s="11" customFormat="1" ht="12.75">
      <c r="A2" s="7">
        <f>'[1]vnos podatkov'!$A$8</f>
        <v>0</v>
      </c>
      <c r="B2" s="8">
        <f>'[1]vnos podatkov'!$B$8</f>
        <v>0</v>
      </c>
      <c r="C2" s="9">
        <f>'[1]vnos podatkov'!$C$8</f>
        <v>0</v>
      </c>
      <c r="D2" s="10"/>
      <c r="F2" s="12"/>
      <c r="I2" s="13"/>
      <c r="J2" s="14" t="s">
        <v>1</v>
      </c>
      <c r="K2" s="6"/>
      <c r="L2" s="6"/>
      <c r="M2" s="13"/>
      <c r="O2" s="13"/>
      <c r="Q2" s="13"/>
    </row>
    <row r="3" spans="1:17" s="21" customFormat="1" ht="11.25" customHeight="1">
      <c r="A3" s="15" t="s">
        <v>2</v>
      </c>
      <c r="B3" s="16"/>
      <c r="C3" s="16"/>
      <c r="D3" s="15" t="s">
        <v>3</v>
      </c>
      <c r="E3" s="16"/>
      <c r="F3" s="160" t="s">
        <v>4</v>
      </c>
      <c r="G3" s="161"/>
      <c r="H3" s="161"/>
      <c r="I3" s="17"/>
      <c r="J3" s="15" t="s">
        <v>5</v>
      </c>
      <c r="K3" s="15"/>
      <c r="L3" s="18" t="s">
        <v>6</v>
      </c>
      <c r="M3" s="17"/>
      <c r="N3" s="19" t="s">
        <v>7</v>
      </c>
      <c r="O3" s="17"/>
      <c r="P3" s="16"/>
      <c r="Q3" s="20" t="s">
        <v>8</v>
      </c>
    </row>
    <row r="4" spans="1:17" s="30" customFormat="1" ht="11.25" customHeight="1" thickBot="1">
      <c r="A4" s="22">
        <f>'[1]vnos podatkov'!$D$8</f>
        <v>0</v>
      </c>
      <c r="B4" s="23"/>
      <c r="C4" s="23"/>
      <c r="D4" s="23">
        <f>'[1]vnos podatkov'!$A$10</f>
        <v>0</v>
      </c>
      <c r="E4" s="24"/>
      <c r="F4" s="162">
        <f>'[1]vnos podatkov'!$C$10</f>
        <v>0</v>
      </c>
      <c r="G4" s="163"/>
      <c r="H4" s="163"/>
      <c r="I4" s="25"/>
      <c r="J4" s="26" t="s">
        <v>9</v>
      </c>
      <c r="K4" s="27"/>
      <c r="L4" s="28">
        <f>'[1]vnos podatkov'!$B$10</f>
        <v>0</v>
      </c>
      <c r="M4" s="25"/>
      <c r="N4" s="29">
        <f>COUNTIF(D7:D69,"&gt;0")/2</f>
        <v>9</v>
      </c>
      <c r="O4" s="164">
        <f>'[1]vnos podatkov'!$E$10</f>
        <v>0</v>
      </c>
      <c r="P4" s="165"/>
      <c r="Q4" s="165"/>
    </row>
    <row r="5" spans="1:17" s="21" customFormat="1" ht="9.75">
      <c r="A5" s="31"/>
      <c r="B5" s="32" t="s">
        <v>10</v>
      </c>
      <c r="C5" s="32" t="s">
        <v>11</v>
      </c>
      <c r="D5" s="32" t="s">
        <v>12</v>
      </c>
      <c r="E5" s="33" t="s">
        <v>13</v>
      </c>
      <c r="F5" s="33" t="s">
        <v>14</v>
      </c>
      <c r="G5" s="33"/>
      <c r="H5" s="33" t="s">
        <v>4</v>
      </c>
      <c r="I5" s="33"/>
      <c r="J5" s="32" t="s">
        <v>15</v>
      </c>
      <c r="K5" s="34"/>
      <c r="L5" s="32" t="s">
        <v>16</v>
      </c>
      <c r="M5" s="34"/>
      <c r="N5" s="32" t="s">
        <v>17</v>
      </c>
      <c r="O5" s="34"/>
      <c r="P5" s="32" t="s">
        <v>18</v>
      </c>
      <c r="Q5" s="35"/>
    </row>
    <row r="6" spans="1:17" s="21" customFormat="1" ht="3.75" customHeight="1" thickBot="1">
      <c r="A6" s="36"/>
      <c r="B6" s="37"/>
      <c r="C6" s="37"/>
      <c r="D6" s="37"/>
      <c r="E6" s="38"/>
      <c r="F6" s="38"/>
      <c r="G6" s="39"/>
      <c r="H6" s="38"/>
      <c r="I6" s="40"/>
      <c r="J6" s="37"/>
      <c r="K6" s="40"/>
      <c r="L6" s="37"/>
      <c r="M6" s="40"/>
      <c r="N6" s="37"/>
      <c r="O6" s="40"/>
      <c r="P6" s="37"/>
      <c r="Q6" s="41"/>
    </row>
    <row r="7" spans="1:22" s="52" customFormat="1" ht="10.5" customHeight="1">
      <c r="A7" s="42">
        <v>1</v>
      </c>
      <c r="B7" s="43" t="str">
        <f>IF($D7="","",VLOOKUP($D7,'[1]m dvojice žrebna lista '!$A$7:$BP$38,48))</f>
        <v>D</v>
      </c>
      <c r="C7" s="44" t="str">
        <f>UPPER(IF($D7="","",VLOOKUP($D7,'[1]m dvojice žrebna lista '!$A$7:$BL$38,2)))</f>
        <v/>
      </c>
      <c r="D7" s="45">
        <v>1</v>
      </c>
      <c r="E7" s="43" t="str">
        <f>UPPER(IF($D7="","",VLOOKUP($D7,'[1]m dvojice žrebna lista '!$A$7:$BL$38,3)))</f>
        <v>GLAVAŠ</v>
      </c>
      <c r="F7" s="43" t="str">
        <f>IF($D7="","",VLOOKUP($D7,'[1]m dvojice žrebna lista '!$A$7:$BL$38,4))</f>
        <v>Sheila</v>
      </c>
      <c r="G7" s="46"/>
      <c r="H7" s="43">
        <f>IF($D7="","",VLOOKUP($D7,'[1]m dvojice žrebna lista '!$A$7:$BL$38,5))</f>
        <v>0</v>
      </c>
      <c r="I7" s="47"/>
      <c r="J7" s="48"/>
      <c r="K7" s="49"/>
      <c r="L7" s="48"/>
      <c r="M7" s="49"/>
      <c r="N7" s="48"/>
      <c r="O7" s="49"/>
      <c r="P7" s="48"/>
      <c r="Q7" s="50"/>
      <c r="R7" s="51"/>
      <c r="T7" s="53" t="str">
        <f>'[1]glavni sodniki'!P21</f>
        <v>Sodnik</v>
      </c>
      <c r="V7" s="53" t="str">
        <f>F$7&amp;" "&amp;UPPER(E$7)&amp;" /"</f>
        <v>Sheila GLAVAŠ /</v>
      </c>
    </row>
    <row r="8" spans="1:22" s="52" customFormat="1" ht="9.6" customHeight="1">
      <c r="A8" s="54"/>
      <c r="B8" s="55"/>
      <c r="C8" s="56" t="str">
        <f>UPPER(IF($D8="","",VLOOKUP($D8,'[1]m dvojice žrebna lista '!$A$7:$BL$38,18)))</f>
        <v/>
      </c>
      <c r="D8" s="57">
        <f>IF(D7="","",D7)</f>
        <v>1</v>
      </c>
      <c r="E8" s="43" t="str">
        <f>UPPER(IF($D7="","",VLOOKUP($D7,'[1]m dvojice žrebna lista '!$A$7:$BL$38,19)))</f>
        <v>SLAPNIIK TROŠT</v>
      </c>
      <c r="F8" s="43" t="str">
        <f>IF($D7="","",VLOOKUP($D7,'[1]m dvojice žrebna lista '!$A$7:$BL$38,20))</f>
        <v>Dan</v>
      </c>
      <c r="G8" s="46"/>
      <c r="H8" s="43">
        <f>IF($D7="","",VLOOKUP($D7,'[1]m dvojice žrebna lista '!$A$7:$BL$38,21))</f>
        <v>0</v>
      </c>
      <c r="I8" s="58"/>
      <c r="J8" s="59" t="str">
        <f>IF(I8="a",E7,IF(I8="b",E9,""))</f>
        <v/>
      </c>
      <c r="K8" s="49"/>
      <c r="L8" s="48"/>
      <c r="M8" s="49"/>
      <c r="N8" s="48"/>
      <c r="O8" s="49"/>
      <c r="P8" s="48"/>
      <c r="Q8" s="50"/>
      <c r="R8" s="51"/>
      <c r="T8" s="60" t="str">
        <f>'[1]glavni sodniki'!P22</f>
        <v xml:space="preserve"> </v>
      </c>
      <c r="V8" s="60" t="str">
        <f>"/ "&amp;F$8&amp;" "&amp;UPPER(E$8)</f>
        <v>/ Dan SLAPNIIK TROŠT</v>
      </c>
    </row>
    <row r="9" spans="1:22" s="52" customFormat="1" ht="9.6" customHeight="1">
      <c r="A9" s="54"/>
      <c r="B9" s="61"/>
      <c r="C9" s="62"/>
      <c r="D9" s="61"/>
      <c r="E9" s="63"/>
      <c r="F9" s="63"/>
      <c r="G9" s="39"/>
      <c r="H9" s="63"/>
      <c r="I9" s="64"/>
      <c r="J9" s="65" t="str">
        <f>UPPER(IF(OR(I10="a",I10="as"),E7,IF(OR(I10="b",I10="bs"),E11,)))</f>
        <v>GLAVAŠ</v>
      </c>
      <c r="K9" s="66"/>
      <c r="L9" s="48"/>
      <c r="M9" s="49"/>
      <c r="N9" s="48"/>
      <c r="O9" s="49"/>
      <c r="P9" s="48"/>
      <c r="Q9" s="50"/>
      <c r="R9" s="51"/>
      <c r="T9" s="60" t="str">
        <f>'[1]glavni sodniki'!P23</f>
        <v xml:space="preserve"> </v>
      </c>
      <c r="V9" s="60" t="str">
        <f>F$11&amp;" "&amp;UPPER(E$11)&amp;" /"</f>
        <v xml:space="preserve">  /</v>
      </c>
    </row>
    <row r="10" spans="1:22" s="52" customFormat="1" ht="9.6" customHeight="1">
      <c r="A10" s="54"/>
      <c r="B10" s="61"/>
      <c r="C10" s="62"/>
      <c r="D10" s="61"/>
      <c r="E10" s="63"/>
      <c r="F10" s="63"/>
      <c r="G10" s="39"/>
      <c r="H10" s="67" t="s">
        <v>19</v>
      </c>
      <c r="I10" s="68" t="s">
        <v>20</v>
      </c>
      <c r="J10" s="69" t="str">
        <f>UPPER(IF(OR(I10="a",I10="as"),E8,IF(OR(I10="b",I10="bs"),E12,)))</f>
        <v>SLAPNIIK TROŠT</v>
      </c>
      <c r="K10" s="70"/>
      <c r="L10" s="48"/>
      <c r="M10" s="49"/>
      <c r="N10" s="48"/>
      <c r="O10" s="49"/>
      <c r="P10" s="48"/>
      <c r="Q10" s="50"/>
      <c r="R10" s="51"/>
      <c r="T10" s="60" t="str">
        <f>'[1]glavni sodniki'!P24</f>
        <v xml:space="preserve"> </v>
      </c>
      <c r="V10" s="60" t="str">
        <f>"/ "&amp;F$12&amp;" "&amp;UPPER(E$12)</f>
        <v xml:space="preserve">/  </v>
      </c>
    </row>
    <row r="11" spans="1:22" s="52" customFormat="1" ht="9.6" customHeight="1">
      <c r="A11" s="54">
        <v>2</v>
      </c>
      <c r="B11" s="71" t="str">
        <f>IF($D11="","",VLOOKUP($D11,'[1]m dvojice žrebna lista '!$A$7:$BP$38,48))</f>
        <v/>
      </c>
      <c r="C11" s="72" t="str">
        <f>UPPER(IF($D11="","",VLOOKUP($D11,'[1]m dvojice žrebna lista '!$A$7:$BL$38,2)))</f>
        <v/>
      </c>
      <c r="D11" s="45"/>
      <c r="E11" s="43" t="str">
        <f>UPPER(IF($D11="","",VLOOKUP($D11,'[1]m dvojice žrebna lista '!$A$7:$BL$38,3)))</f>
        <v/>
      </c>
      <c r="F11" s="43" t="str">
        <f>IF($D11="","",VLOOKUP($D11,'[1]m dvojice žrebna lista '!$A$7:$BL$38,4))</f>
        <v/>
      </c>
      <c r="G11" s="46"/>
      <c r="H11" s="43" t="str">
        <f>IF($D11="","",VLOOKUP($D11,'[1]m dvojice žrebna lista '!$A$7:$BL$38,5))</f>
        <v/>
      </c>
      <c r="I11" s="73"/>
      <c r="J11" s="48"/>
      <c r="K11" s="74"/>
      <c r="L11" s="75"/>
      <c r="M11" s="66"/>
      <c r="N11" s="48"/>
      <c r="O11" s="49"/>
      <c r="P11" s="48"/>
      <c r="Q11" s="50"/>
      <c r="R11" s="51"/>
      <c r="T11" s="60" t="str">
        <f>'[1]glavni sodniki'!P25</f>
        <v xml:space="preserve"> </v>
      </c>
      <c r="V11" s="60" t="str">
        <f>F$15&amp;" "&amp;UPPER(E$15)&amp;" /"</f>
        <v>Alja BELINGER /</v>
      </c>
    </row>
    <row r="12" spans="1:22" s="52" customFormat="1" ht="9.6" customHeight="1">
      <c r="A12" s="54"/>
      <c r="B12" s="76"/>
      <c r="C12" s="77" t="str">
        <f>UPPER(IF($D12="","",VLOOKUP($D12,'[1]m dvojice žrebna lista '!$A$7:$BL$38,18)))</f>
        <v/>
      </c>
      <c r="D12" s="57" t="str">
        <f>IF(D11="","",D11)</f>
        <v/>
      </c>
      <c r="E12" s="43" t="str">
        <f>UPPER(IF($D11="","",VLOOKUP($D11,'[1]m dvojice žrebna lista '!$A$7:$BL$38,19)))</f>
        <v/>
      </c>
      <c r="F12" s="43" t="str">
        <f>IF($D11="","",VLOOKUP($D11,'[1]m dvojice žrebna lista '!$A$7:$BL$38,20))</f>
        <v/>
      </c>
      <c r="G12" s="46"/>
      <c r="H12" s="43" t="str">
        <f>IF($D11="","",VLOOKUP($D11,'[1]m dvojice žrebna lista '!$A$7:$BL$38,21))</f>
        <v/>
      </c>
      <c r="I12" s="58"/>
      <c r="J12" s="48"/>
      <c r="K12" s="74"/>
      <c r="L12" s="78"/>
      <c r="M12" s="79"/>
      <c r="N12" s="48"/>
      <c r="O12" s="49"/>
      <c r="P12" s="48"/>
      <c r="Q12" s="50"/>
      <c r="R12" s="51"/>
      <c r="T12" s="60" t="str">
        <f>'[1]glavni sodniki'!P26</f>
        <v xml:space="preserve"> </v>
      </c>
      <c r="V12" s="60" t="str">
        <f>"/ "&amp;F$16&amp;" "&amp;UPPER(E$16)</f>
        <v>/ Filp KALJEVIČ</v>
      </c>
    </row>
    <row r="13" spans="1:22" s="52" customFormat="1" ht="9.6" customHeight="1">
      <c r="A13" s="54"/>
      <c r="B13" s="61"/>
      <c r="C13" s="62"/>
      <c r="D13" s="80"/>
      <c r="E13" s="63"/>
      <c r="F13" s="63"/>
      <c r="G13" s="39"/>
      <c r="H13" s="63"/>
      <c r="I13" s="57"/>
      <c r="J13" s="48"/>
      <c r="K13" s="64"/>
      <c r="L13" s="65" t="str">
        <f>UPPER(IF(OR(K14="a",K14="as"),J9,IF(OR(K14="b",K14="bs"),J17,)))</f>
        <v>GLAVAŠ</v>
      </c>
      <c r="M13" s="49"/>
      <c r="N13" s="48"/>
      <c r="O13" s="49"/>
      <c r="P13" s="48"/>
      <c r="Q13" s="50"/>
      <c r="R13" s="51"/>
      <c r="T13" s="60" t="str">
        <f>'[1]glavni sodniki'!P27</f>
        <v xml:space="preserve"> </v>
      </c>
      <c r="V13" s="60" t="str">
        <f>F$19&amp;" "&amp;UPPER(E$19)&amp;" /"</f>
        <v>Saša TEPAVČEVIČ /</v>
      </c>
    </row>
    <row r="14" spans="1:22" s="52" customFormat="1" ht="9.6" customHeight="1">
      <c r="A14" s="54"/>
      <c r="B14" s="61"/>
      <c r="C14" s="62"/>
      <c r="D14" s="80"/>
      <c r="E14" s="63"/>
      <c r="F14" s="63"/>
      <c r="G14" s="39"/>
      <c r="H14" s="63"/>
      <c r="I14" s="57"/>
      <c r="J14" s="67" t="s">
        <v>19</v>
      </c>
      <c r="K14" s="68" t="s">
        <v>43</v>
      </c>
      <c r="L14" s="69" t="str">
        <f>UPPER(IF(OR(K14="a",K14="as"),J10,IF(OR(K14="b",K14="bs"),J18,)))</f>
        <v>SLAPNIIK TROŠT</v>
      </c>
      <c r="M14" s="70"/>
      <c r="N14" s="48"/>
      <c r="O14" s="49"/>
      <c r="P14" s="48"/>
      <c r="Q14" s="50"/>
      <c r="R14" s="51"/>
      <c r="T14" s="60" t="str">
        <f>'[1]glavni sodniki'!P28</f>
        <v xml:space="preserve"> </v>
      </c>
      <c r="V14" s="60" t="str">
        <f>"/ "&amp;F$20&amp;" "&amp;UPPER(E$20)</f>
        <v>/ Samuel PATE</v>
      </c>
    </row>
    <row r="15" spans="1:22" s="52" customFormat="1" ht="9.6" customHeight="1">
      <c r="A15" s="81">
        <v>3</v>
      </c>
      <c r="B15" s="71" t="str">
        <f>IF($D15="","",VLOOKUP($D15,'[1]m dvojice žrebna lista '!$A$7:$BP$38,48))</f>
        <v>D</v>
      </c>
      <c r="C15" s="72" t="str">
        <f>UPPER(IF($D15="","",VLOOKUP($D15,'[1]m dvojice žrebna lista '!$A$7:$BL$38,2)))</f>
        <v/>
      </c>
      <c r="D15" s="45">
        <v>6</v>
      </c>
      <c r="E15" s="43" t="str">
        <f>UPPER(IF($D15="","",VLOOKUP($D15,'[1]m dvojice žrebna lista '!$A$7:$BL$38,3)))</f>
        <v>BELINGER</v>
      </c>
      <c r="F15" s="43" t="str">
        <f>IF($D15="","",VLOOKUP($D15,'[1]m dvojice žrebna lista '!$A$7:$BL$38,4))</f>
        <v>Alja</v>
      </c>
      <c r="G15" s="46"/>
      <c r="H15" s="43">
        <f>IF($D15="","",VLOOKUP($D15,'[1]m dvojice žrebna lista '!$A$7:$BL$38,5))</f>
        <v>0</v>
      </c>
      <c r="I15" s="47"/>
      <c r="J15" s="48"/>
      <c r="K15" s="74"/>
      <c r="L15" s="48">
        <v>96</v>
      </c>
      <c r="M15" s="74"/>
      <c r="N15" s="75"/>
      <c r="O15" s="49"/>
      <c r="P15" s="48"/>
      <c r="Q15" s="50"/>
      <c r="R15" s="51"/>
      <c r="T15" s="60" t="str">
        <f>'[1]glavni sodniki'!P29</f>
        <v xml:space="preserve"> </v>
      </c>
      <c r="V15" s="60" t="str">
        <f>F$23&amp;" "&amp;UPPER(E$23)&amp;" /"</f>
        <v>Zala ULE /</v>
      </c>
    </row>
    <row r="16" spans="1:22" s="52" customFormat="1" ht="9.6" customHeight="1" thickBot="1">
      <c r="A16" s="54"/>
      <c r="B16" s="76"/>
      <c r="C16" s="77" t="str">
        <f>UPPER(IF($D16="","",VLOOKUP($D16,'[1]m dvojice žrebna lista '!$A$7:$BL$38,18)))</f>
        <v/>
      </c>
      <c r="D16" s="57">
        <f>IF(D15="","",D15)</f>
        <v>6</v>
      </c>
      <c r="E16" s="43" t="str">
        <f>UPPER(IF($D15="","",VLOOKUP($D15,'[1]m dvojice žrebna lista '!$A$7:$BL$38,19)))</f>
        <v>KALJEVIČ</v>
      </c>
      <c r="F16" s="43" t="str">
        <f>IF($D15="","",VLOOKUP($D15,'[1]m dvojice žrebna lista '!$A$7:$BL$38,20))</f>
        <v>Filp</v>
      </c>
      <c r="G16" s="46"/>
      <c r="H16" s="43">
        <f>IF($D15="","",VLOOKUP($D15,'[1]m dvojice žrebna lista '!$A$7:$BL$38,21))</f>
        <v>0</v>
      </c>
      <c r="I16" s="58"/>
      <c r="J16" s="59" t="str">
        <f>IF(I16="a",E15,IF(I16="b",E17,""))</f>
        <v/>
      </c>
      <c r="K16" s="74"/>
      <c r="L16" s="48"/>
      <c r="M16" s="74"/>
      <c r="N16" s="48"/>
      <c r="O16" s="49"/>
      <c r="P16" s="48"/>
      <c r="Q16" s="50"/>
      <c r="R16" s="51"/>
      <c r="T16" s="82" t="str">
        <f>'[1]glavni sodniki'!P30</f>
        <v>Brez sodnika</v>
      </c>
      <c r="V16" s="60" t="str">
        <f>"/ "&amp;F$24&amp;" "&amp;UPPER(E$24)</f>
        <v>/ David CEPAK</v>
      </c>
    </row>
    <row r="17" spans="1:22" s="52" customFormat="1" ht="9.6" customHeight="1">
      <c r="A17" s="54"/>
      <c r="B17" s="61"/>
      <c r="C17" s="62"/>
      <c r="D17" s="80"/>
      <c r="E17" s="63"/>
      <c r="F17" s="63"/>
      <c r="G17" s="39"/>
      <c r="H17" s="63"/>
      <c r="I17" s="64"/>
      <c r="J17" s="65" t="str">
        <f>UPPER(IF(OR(I18="a",I18="as"),E15,IF(OR(I18="b",I18="bs"),E19,)))</f>
        <v>BELINGER</v>
      </c>
      <c r="K17" s="83"/>
      <c r="L17" s="48"/>
      <c r="M17" s="74"/>
      <c r="N17" s="48"/>
      <c r="O17" s="49"/>
      <c r="P17" s="48"/>
      <c r="Q17" s="50"/>
      <c r="R17" s="51"/>
      <c r="V17" s="60" t="str">
        <f>F$27&amp;" "&amp;UPPER(E$27)&amp;" /"</f>
        <v xml:space="preserve">  /</v>
      </c>
    </row>
    <row r="18" spans="1:22" s="52" customFormat="1" ht="9.6" customHeight="1">
      <c r="A18" s="54"/>
      <c r="B18" s="61"/>
      <c r="C18" s="62"/>
      <c r="D18" s="80"/>
      <c r="E18" s="63"/>
      <c r="F18" s="63"/>
      <c r="G18" s="39"/>
      <c r="H18" s="67" t="s">
        <v>19</v>
      </c>
      <c r="I18" s="68" t="s">
        <v>41</v>
      </c>
      <c r="J18" s="69" t="str">
        <f>UPPER(IF(OR(I18="a",I18="as"),E16,IF(OR(I18="b",I18="bs"),E20,)))</f>
        <v>KALJEVIČ</v>
      </c>
      <c r="K18" s="58"/>
      <c r="L18" s="48"/>
      <c r="M18" s="74"/>
      <c r="N18" s="48"/>
      <c r="O18" s="49"/>
      <c r="P18" s="48"/>
      <c r="Q18" s="50"/>
      <c r="R18" s="51"/>
      <c r="V18" s="60" t="str">
        <f>"/ "&amp;F$28&amp;" "&amp;UPPER(E$28)</f>
        <v xml:space="preserve">/  </v>
      </c>
    </row>
    <row r="19" spans="1:22" s="52" customFormat="1" ht="9.6" customHeight="1">
      <c r="A19" s="54">
        <v>4</v>
      </c>
      <c r="B19" s="71" t="str">
        <f>IF($D19="","",VLOOKUP($D19,'[1]m dvojice žrebna lista '!$A$7:$BP$38,48))</f>
        <v>D</v>
      </c>
      <c r="C19" s="72" t="str">
        <f>UPPER(IF($D19="","",VLOOKUP($D19,'[1]m dvojice žrebna lista '!$A$7:$BL$38,2)))</f>
        <v/>
      </c>
      <c r="D19" s="45">
        <v>5</v>
      </c>
      <c r="E19" s="43" t="str">
        <f>UPPER(IF($D19="","",VLOOKUP($D19,'[1]m dvojice žrebna lista '!$A$7:$BL$38,3)))</f>
        <v>TEPAVČEVIČ</v>
      </c>
      <c r="F19" s="43" t="str">
        <f>IF($D19="","",VLOOKUP($D19,'[1]m dvojice žrebna lista '!$A$7:$BL$38,4))</f>
        <v>Saša</v>
      </c>
      <c r="G19" s="46"/>
      <c r="H19" s="43">
        <f>IF($D19="","",VLOOKUP($D19,'[1]m dvojice žrebna lista '!$A$7:$BL$38,5))</f>
        <v>0</v>
      </c>
      <c r="I19" s="73"/>
      <c r="J19" s="48">
        <v>95</v>
      </c>
      <c r="K19" s="49"/>
      <c r="L19" s="75"/>
      <c r="M19" s="83"/>
      <c r="N19" s="48"/>
      <c r="O19" s="49"/>
      <c r="P19" s="48"/>
      <c r="Q19" s="50"/>
      <c r="R19" s="51"/>
      <c r="V19" s="60" t="str">
        <f>F$31&amp;" "&amp;UPPER(E$31)&amp;" /"</f>
        <v xml:space="preserve">  /</v>
      </c>
    </row>
    <row r="20" spans="1:22" s="52" customFormat="1" ht="9.6" customHeight="1">
      <c r="A20" s="54"/>
      <c r="B20" s="76"/>
      <c r="C20" s="77" t="str">
        <f>UPPER(IF($D20="","",VLOOKUP($D20,'[1]m dvojice žrebna lista '!$A$7:$BL$38,18)))</f>
        <v/>
      </c>
      <c r="D20" s="57">
        <f>IF(D19="","",D19)</f>
        <v>5</v>
      </c>
      <c r="E20" s="43" t="str">
        <f>UPPER(IF($D19="","",VLOOKUP($D19,'[1]m dvojice žrebna lista '!$A$7:$BL$38,19)))</f>
        <v>PATE</v>
      </c>
      <c r="F20" s="43" t="str">
        <f>IF($D19="","",VLOOKUP($D19,'[1]m dvojice žrebna lista '!$A$7:$BL$38,20))</f>
        <v>Samuel</v>
      </c>
      <c r="G20" s="46"/>
      <c r="H20" s="43">
        <f>IF($D19="","",VLOOKUP($D19,'[1]m dvojice žrebna lista '!$A$7:$BL$38,21))</f>
        <v>0</v>
      </c>
      <c r="I20" s="58"/>
      <c r="J20" s="48"/>
      <c r="K20" s="49"/>
      <c r="L20" s="78"/>
      <c r="M20" s="84"/>
      <c r="N20" s="48"/>
      <c r="O20" s="49"/>
      <c r="P20" s="48"/>
      <c r="Q20" s="50"/>
      <c r="R20" s="51"/>
      <c r="V20" s="60" t="str">
        <f>"/ "&amp;F$32&amp;" "&amp;UPPER(E$32)</f>
        <v xml:space="preserve">/  </v>
      </c>
    </row>
    <row r="21" spans="1:22" s="52" customFormat="1" ht="9.6" customHeight="1">
      <c r="A21" s="54"/>
      <c r="B21" s="61"/>
      <c r="C21" s="62"/>
      <c r="D21" s="61"/>
      <c r="E21" s="63"/>
      <c r="F21" s="63"/>
      <c r="G21" s="39"/>
      <c r="H21" s="63"/>
      <c r="I21" s="57"/>
      <c r="J21" s="48"/>
      <c r="K21" s="49"/>
      <c r="L21" s="48"/>
      <c r="M21" s="64"/>
      <c r="N21" s="65" t="str">
        <f>UPPER(IF(OR(M22="a",M22="as"),L13,IF(OR(M22="b",M22="bs"),L29,)))</f>
        <v>GLAVAŠ</v>
      </c>
      <c r="O21" s="49"/>
      <c r="P21" s="48"/>
      <c r="Q21" s="50"/>
      <c r="R21" s="51"/>
      <c r="V21" s="60" t="str">
        <f>F$35&amp;" "&amp;UPPER(E$35)&amp;" /"</f>
        <v>Petra GOBEC /</v>
      </c>
    </row>
    <row r="22" spans="1:22" s="52" customFormat="1" ht="9.6" customHeight="1">
      <c r="A22" s="54"/>
      <c r="B22" s="61"/>
      <c r="C22" s="62"/>
      <c r="D22" s="61"/>
      <c r="E22" s="63"/>
      <c r="F22" s="63"/>
      <c r="G22" s="39"/>
      <c r="H22" s="63"/>
      <c r="I22" s="57"/>
      <c r="J22" s="48"/>
      <c r="K22" s="49"/>
      <c r="L22" s="67" t="s">
        <v>19</v>
      </c>
      <c r="M22" s="68" t="s">
        <v>43</v>
      </c>
      <c r="N22" s="69" t="str">
        <f>UPPER(IF(OR(M22="a",M22="as"),L14,IF(OR(M22="b",M22="bs"),L30,)))</f>
        <v>SLAPNIIK TROŠT</v>
      </c>
      <c r="O22" s="70"/>
      <c r="P22" s="48"/>
      <c r="Q22" s="50"/>
      <c r="R22" s="51"/>
      <c r="V22" s="60" t="str">
        <f>"/ "&amp;F$36&amp;" "&amp;UPPER(E$36)</f>
        <v>/ Klemen TAŠNER</v>
      </c>
    </row>
    <row r="23" spans="1:22" s="52" customFormat="1" ht="9.6" customHeight="1">
      <c r="A23" s="42">
        <v>5</v>
      </c>
      <c r="B23" s="43" t="str">
        <f>IF($D23="","",VLOOKUP($D23,'[1]m dvojice žrebna lista '!$A$7:$BP$38,48))</f>
        <v>D</v>
      </c>
      <c r="C23" s="85" t="str">
        <f>UPPER(IF($D23="","",VLOOKUP($D23,'[1]m dvojice žrebna lista '!$A$7:$BL$38,2)))</f>
        <v/>
      </c>
      <c r="D23" s="45">
        <v>4</v>
      </c>
      <c r="E23" s="43" t="str">
        <f>UPPER(IF($D23="","",VLOOKUP($D23,'[1]m dvojice žrebna lista '!$A$7:$BL$38,3)))</f>
        <v>ULE</v>
      </c>
      <c r="F23" s="43" t="str">
        <f>IF($D23="","",VLOOKUP($D23,'[1]m dvojice žrebna lista '!$A$7:$BL$38,4))</f>
        <v>Zala</v>
      </c>
      <c r="G23" s="46"/>
      <c r="H23" s="43">
        <f>IF($D23="","",VLOOKUP($D23,'[1]m dvojice žrebna lista '!$A$7:$BL$38,5))</f>
        <v>0</v>
      </c>
      <c r="I23" s="47"/>
      <c r="J23" s="48"/>
      <c r="K23" s="49"/>
      <c r="L23" s="48"/>
      <c r="M23" s="74"/>
      <c r="N23" s="48">
        <v>95</v>
      </c>
      <c r="O23" s="74"/>
      <c r="P23" s="48"/>
      <c r="Q23" s="50"/>
      <c r="R23" s="51"/>
      <c r="V23" s="60" t="str">
        <f>F$39&amp;" "&amp;UPPER(E$39)&amp;" /"</f>
        <v xml:space="preserve">  /</v>
      </c>
    </row>
    <row r="24" spans="1:22" s="52" customFormat="1" ht="9.6" customHeight="1">
      <c r="A24" s="54"/>
      <c r="B24" s="76"/>
      <c r="C24" s="56" t="str">
        <f>UPPER(IF($D24="","",VLOOKUP($D24,'[1]m dvojice žrebna lista '!$A$7:$BL$38,18)))</f>
        <v/>
      </c>
      <c r="D24" s="57">
        <f>IF(D23="","",D23)</f>
        <v>4</v>
      </c>
      <c r="E24" s="43" t="str">
        <f>UPPER(IF($D23="","",VLOOKUP($D23,'[1]m dvojice žrebna lista '!$A$7:$BL$38,19)))</f>
        <v>CEPAK</v>
      </c>
      <c r="F24" s="43" t="str">
        <f>IF($D23="","",VLOOKUP($D23,'[1]m dvojice žrebna lista '!$A$7:$BL$38,20))</f>
        <v>David</v>
      </c>
      <c r="G24" s="46"/>
      <c r="H24" s="43">
        <f>IF($D23="","",VLOOKUP($D23,'[1]m dvojice žrebna lista '!$A$7:$BL$38,21))</f>
        <v>0</v>
      </c>
      <c r="I24" s="58"/>
      <c r="J24" s="59" t="str">
        <f>IF(I24="a",E23,IF(I24="b",E25,""))</f>
        <v/>
      </c>
      <c r="K24" s="49"/>
      <c r="L24" s="48"/>
      <c r="M24" s="74"/>
      <c r="N24" s="48"/>
      <c r="O24" s="74"/>
      <c r="P24" s="48"/>
      <c r="Q24" s="50"/>
      <c r="R24" s="51"/>
      <c r="V24" s="60" t="str">
        <f>"/ "&amp;F$40&amp;" "&amp;UPPER(E$40)</f>
        <v xml:space="preserve">/  </v>
      </c>
    </row>
    <row r="25" spans="1:22" s="52" customFormat="1" ht="9.6" customHeight="1">
      <c r="A25" s="54"/>
      <c r="B25" s="61"/>
      <c r="C25" s="62"/>
      <c r="D25" s="61"/>
      <c r="E25" s="63"/>
      <c r="F25" s="63"/>
      <c r="G25" s="39"/>
      <c r="H25" s="63"/>
      <c r="I25" s="64"/>
      <c r="J25" s="65" t="str">
        <f>UPPER(IF(OR(I26="a",I26="as"),E23,IF(OR(I26="b",I26="bs"),E27,)))</f>
        <v>ULE</v>
      </c>
      <c r="K25" s="66"/>
      <c r="L25" s="48"/>
      <c r="M25" s="74"/>
      <c r="N25" s="48"/>
      <c r="O25" s="74"/>
      <c r="P25" s="48"/>
      <c r="Q25" s="50"/>
      <c r="R25" s="51"/>
      <c r="V25" s="60" t="str">
        <f>F$43&amp;" "&amp;UPPER(E$43)&amp;" /"</f>
        <v>Mia KUKOVIČ /</v>
      </c>
    </row>
    <row r="26" spans="1:22" s="52" customFormat="1" ht="9.6" customHeight="1">
      <c r="A26" s="54"/>
      <c r="B26" s="61"/>
      <c r="C26" s="62"/>
      <c r="D26" s="61"/>
      <c r="E26" s="63"/>
      <c r="F26" s="63"/>
      <c r="G26" s="39"/>
      <c r="H26" s="67" t="s">
        <v>19</v>
      </c>
      <c r="I26" s="68" t="s">
        <v>20</v>
      </c>
      <c r="J26" s="69" t="str">
        <f>UPPER(IF(OR(I26="a",I26="as"),E24,IF(OR(I26="b",I26="bs"),E28,)))</f>
        <v>CEPAK</v>
      </c>
      <c r="K26" s="70"/>
      <c r="L26" s="48"/>
      <c r="M26" s="74"/>
      <c r="N26" s="48"/>
      <c r="O26" s="74"/>
      <c r="P26" s="48"/>
      <c r="Q26" s="50"/>
      <c r="R26" s="51"/>
      <c r="V26" s="60" t="str">
        <f>"/ "&amp;F$44&amp;" "&amp;UPPER(E$44)</f>
        <v>/ Aleks KOFOL</v>
      </c>
    </row>
    <row r="27" spans="1:22" s="52" customFormat="1" ht="9.6" customHeight="1">
      <c r="A27" s="54">
        <v>6</v>
      </c>
      <c r="B27" s="71" t="str">
        <f>IF($D27="","",VLOOKUP($D27,'[1]m dvojice žrebna lista '!$A$7:$BP$38,48))</f>
        <v/>
      </c>
      <c r="C27" s="72" t="str">
        <f>UPPER(IF($D27="","",VLOOKUP($D27,'[1]m dvojice žrebna lista '!$A$7:$BL$38,2)))</f>
        <v/>
      </c>
      <c r="D27" s="45"/>
      <c r="E27" s="43" t="str">
        <f>UPPER(IF($D27="","",VLOOKUP($D27,'[1]m dvojice žrebna lista '!$A$7:$BL$38,3)))</f>
        <v/>
      </c>
      <c r="F27" s="43" t="str">
        <f>IF($D27="","",VLOOKUP($D27,'[1]m dvojice žrebna lista '!$A$7:$BL$38,4))</f>
        <v/>
      </c>
      <c r="G27" s="46"/>
      <c r="H27" s="43" t="str">
        <f>IF($D27="","",VLOOKUP($D27,'[1]m dvojice žrebna lista '!$A$7:$BL$38,5))</f>
        <v/>
      </c>
      <c r="I27" s="73"/>
      <c r="J27" s="48"/>
      <c r="K27" s="74"/>
      <c r="L27" s="75"/>
      <c r="M27" s="83"/>
      <c r="N27" s="48"/>
      <c r="O27" s="74"/>
      <c r="P27" s="48"/>
      <c r="Q27" s="50"/>
      <c r="R27" s="51"/>
      <c r="V27" s="60" t="str">
        <f>F$47&amp;" "&amp;UPPER(E$47)&amp;" /"</f>
        <v xml:space="preserve">  /</v>
      </c>
    </row>
    <row r="28" spans="1:22" s="52" customFormat="1" ht="9.6" customHeight="1">
      <c r="A28" s="54"/>
      <c r="B28" s="76"/>
      <c r="C28" s="77" t="str">
        <f>UPPER(IF($D28="","",VLOOKUP($D28,'[1]m dvojice žrebna lista '!$A$7:$BL$38,18)))</f>
        <v/>
      </c>
      <c r="D28" s="57" t="str">
        <f>IF(D27="","",D27)</f>
        <v/>
      </c>
      <c r="E28" s="43" t="str">
        <f>UPPER(IF($D27="","",VLOOKUP($D27,'[1]m dvojice žrebna lista '!$A$7:$BL$38,19)))</f>
        <v/>
      </c>
      <c r="F28" s="43" t="str">
        <f>IF($D27="","",VLOOKUP($D27,'[1]m dvojice žrebna lista '!$A$7:$BL$38,20))</f>
        <v/>
      </c>
      <c r="G28" s="46"/>
      <c r="H28" s="43" t="str">
        <f>IF($D27="","",VLOOKUP($D27,'[1]m dvojice žrebna lista '!$A$7:$BL$38,21))</f>
        <v/>
      </c>
      <c r="I28" s="58"/>
      <c r="J28" s="48"/>
      <c r="K28" s="74"/>
      <c r="L28" s="78"/>
      <c r="M28" s="84"/>
      <c r="N28" s="48"/>
      <c r="O28" s="74"/>
      <c r="P28" s="48"/>
      <c r="Q28" s="50"/>
      <c r="R28" s="51"/>
      <c r="V28" s="60" t="str">
        <f>"/ "&amp;F$48&amp;" "&amp;UPPER(E$48)</f>
        <v xml:space="preserve">/  </v>
      </c>
    </row>
    <row r="29" spans="1:22" s="52" customFormat="1" ht="9.6" customHeight="1">
      <c r="A29" s="54"/>
      <c r="B29" s="61"/>
      <c r="C29" s="62"/>
      <c r="D29" s="80"/>
      <c r="E29" s="63"/>
      <c r="F29" s="63"/>
      <c r="G29" s="39"/>
      <c r="H29" s="63"/>
      <c r="I29" s="57"/>
      <c r="J29" s="48"/>
      <c r="K29" s="64"/>
      <c r="L29" s="65" t="str">
        <f>UPPER(IF(OR(K30="a",K30="as"),J25,IF(OR(K30="b",K30="bs"),J33,)))</f>
        <v>ULE</v>
      </c>
      <c r="M29" s="74"/>
      <c r="N29" s="48"/>
      <c r="O29" s="74"/>
      <c r="P29" s="48"/>
      <c r="Q29" s="50"/>
      <c r="R29" s="51"/>
      <c r="V29" s="60" t="str">
        <f>F$51&amp;" "&amp;UPPER(E$51)&amp;" /"</f>
        <v>Lian BENEDEJČIČ /</v>
      </c>
    </row>
    <row r="30" spans="1:22" s="52" customFormat="1" ht="9.6" customHeight="1">
      <c r="A30" s="54"/>
      <c r="B30" s="61"/>
      <c r="C30" s="62"/>
      <c r="D30" s="80"/>
      <c r="E30" s="63"/>
      <c r="F30" s="63"/>
      <c r="G30" s="39"/>
      <c r="H30" s="63"/>
      <c r="I30" s="57"/>
      <c r="J30" s="67" t="s">
        <v>19</v>
      </c>
      <c r="K30" s="68" t="s">
        <v>20</v>
      </c>
      <c r="L30" s="69" t="str">
        <f>UPPER(IF(OR(K30="a",K30="as"),J26,IF(OR(K30="b",K30="bs"),J34,)))</f>
        <v>CEPAK</v>
      </c>
      <c r="M30" s="58"/>
      <c r="N30" s="48"/>
      <c r="O30" s="74"/>
      <c r="P30" s="48"/>
      <c r="Q30" s="50"/>
      <c r="R30" s="51"/>
      <c r="V30" s="60" t="str">
        <f>"/ "&amp;F$52&amp;" "&amp;UPPER(E$52)</f>
        <v>/ Nik POPOVIČ</v>
      </c>
    </row>
    <row r="31" spans="1:22" s="52" customFormat="1" ht="9.6" customHeight="1">
      <c r="A31" s="81">
        <v>7</v>
      </c>
      <c r="B31" s="71" t="str">
        <f>IF($D31="","",VLOOKUP($D31,'[1]m dvojice žrebna lista '!$A$7:$BP$38,48))</f>
        <v/>
      </c>
      <c r="C31" s="72" t="str">
        <f>UPPER(IF($D31="","",VLOOKUP($D31,'[1]m dvojice žrebna lista '!$A$7:$BL$38,2)))</f>
        <v/>
      </c>
      <c r="D31" s="45"/>
      <c r="E31" s="43" t="str">
        <f>UPPER(IF($D31="","",VLOOKUP($D31,'[1]m dvojice žrebna lista '!$A$7:$BL$38,3)))</f>
        <v/>
      </c>
      <c r="F31" s="43" t="str">
        <f>IF($D31="","",VLOOKUP($D31,'[1]m dvojice žrebna lista '!$A$7:$BL$38,4))</f>
        <v/>
      </c>
      <c r="G31" s="46"/>
      <c r="H31" s="43" t="str">
        <f>IF($D31="","",VLOOKUP($D31,'[1]m dvojice žrebna lista '!$A$7:$BL$38,5))</f>
        <v/>
      </c>
      <c r="I31" s="47"/>
      <c r="J31" s="48"/>
      <c r="K31" s="74"/>
      <c r="L31" s="48" t="s">
        <v>42</v>
      </c>
      <c r="M31" s="49"/>
      <c r="N31" s="75"/>
      <c r="O31" s="74"/>
      <c r="P31" s="48"/>
      <c r="Q31" s="50"/>
      <c r="R31" s="51"/>
      <c r="V31" s="60" t="str">
        <f>F$55&amp;" "&amp;UPPER(E$55)&amp;" /"</f>
        <v xml:space="preserve">  /</v>
      </c>
    </row>
    <row r="32" spans="1:22" s="52" customFormat="1" ht="9.6" customHeight="1">
      <c r="A32" s="54"/>
      <c r="B32" s="76"/>
      <c r="C32" s="77" t="str">
        <f>UPPER(IF($D32="","",VLOOKUP($D32,'[1]m dvojice žrebna lista '!$A$7:$BL$38,18)))</f>
        <v/>
      </c>
      <c r="D32" s="57" t="str">
        <f>IF(D31="","",D31)</f>
        <v/>
      </c>
      <c r="E32" s="43" t="str">
        <f>UPPER(IF($D31="","",VLOOKUP($D31,'[1]m dvojice žrebna lista '!$A$7:$BL$38,19)))</f>
        <v/>
      </c>
      <c r="F32" s="43" t="str">
        <f>IF($D31="","",VLOOKUP($D31,'[1]m dvojice žrebna lista '!$A$7:$BL$38,20))</f>
        <v/>
      </c>
      <c r="G32" s="46"/>
      <c r="H32" s="43" t="str">
        <f>IF($D31="","",VLOOKUP($D31,'[1]m dvojice žrebna lista '!$A$7:$BL$38,21))</f>
        <v/>
      </c>
      <c r="I32" s="58"/>
      <c r="J32" s="59" t="str">
        <f>IF(I32="a",E31,IF(I32="b",E33,""))</f>
        <v/>
      </c>
      <c r="K32" s="74"/>
      <c r="L32" s="48"/>
      <c r="M32" s="49"/>
      <c r="N32" s="48"/>
      <c r="O32" s="74"/>
      <c r="P32" s="48"/>
      <c r="Q32" s="50"/>
      <c r="R32" s="51"/>
      <c r="V32" s="60" t="str">
        <f>"/ "&amp;F$56&amp;" "&amp;UPPER(E$56)</f>
        <v xml:space="preserve">/  </v>
      </c>
    </row>
    <row r="33" spans="1:22" s="52" customFormat="1" ht="9.6" customHeight="1">
      <c r="A33" s="54"/>
      <c r="B33" s="61"/>
      <c r="C33" s="62"/>
      <c r="D33" s="80"/>
      <c r="E33" s="63"/>
      <c r="F33" s="63"/>
      <c r="G33" s="39"/>
      <c r="H33" s="63"/>
      <c r="I33" s="64"/>
      <c r="J33" s="65" t="str">
        <f>UPPER(IF(OR(I34="a",I34="as"),E31,IF(OR(I34="b",I34="bs"),E35,)))</f>
        <v>GOBEC</v>
      </c>
      <c r="K33" s="83"/>
      <c r="L33" s="48"/>
      <c r="M33" s="49"/>
      <c r="N33" s="48"/>
      <c r="O33" s="74"/>
      <c r="P33" s="48"/>
      <c r="Q33" s="50"/>
      <c r="R33" s="51"/>
      <c r="V33" s="60" t="str">
        <f>F$59&amp;" "&amp;UPPER(E$59)&amp;" /"</f>
        <v>Tina DUJC /</v>
      </c>
    </row>
    <row r="34" spans="1:22" s="52" customFormat="1" ht="9.6" customHeight="1">
      <c r="A34" s="54"/>
      <c r="B34" s="61"/>
      <c r="C34" s="62"/>
      <c r="D34" s="80"/>
      <c r="E34" s="63"/>
      <c r="F34" s="63"/>
      <c r="G34" s="39"/>
      <c r="H34" s="67" t="s">
        <v>19</v>
      </c>
      <c r="I34" s="68" t="s">
        <v>21</v>
      </c>
      <c r="J34" s="69" t="str">
        <f>UPPER(IF(OR(I34="a",I34="as"),E32,IF(OR(I34="b",I34="bs"),E36,)))</f>
        <v>TAŠNER</v>
      </c>
      <c r="K34" s="58"/>
      <c r="L34" s="48"/>
      <c r="M34" s="49"/>
      <c r="N34" s="48"/>
      <c r="O34" s="74"/>
      <c r="P34" s="48"/>
      <c r="Q34" s="50"/>
      <c r="R34" s="51"/>
      <c r="V34" s="60" t="str">
        <f>"/ "&amp;F$60&amp;" "&amp;UPPER(E$60)</f>
        <v>/ Mai VIDOVIČ</v>
      </c>
    </row>
    <row r="35" spans="1:22" s="52" customFormat="1" ht="9.6" customHeight="1">
      <c r="A35" s="54">
        <v>8</v>
      </c>
      <c r="B35" s="71" t="str">
        <f>IF($D35="","",VLOOKUP($D35,'[1]m dvojice žrebna lista '!$A$7:$BP$38,48))</f>
        <v>D</v>
      </c>
      <c r="C35" s="72" t="str">
        <f>UPPER(IF($D35="","",VLOOKUP($D35,'[1]m dvojice žrebna lista '!$A$7:$BL$38,2)))</f>
        <v/>
      </c>
      <c r="D35" s="45">
        <v>8</v>
      </c>
      <c r="E35" s="43" t="str">
        <f>UPPER(IF($D35="","",VLOOKUP($D35,'[1]m dvojice žrebna lista '!$A$7:$BL$38,3)))</f>
        <v>GOBEC</v>
      </c>
      <c r="F35" s="43" t="str">
        <f>IF($D35="","",VLOOKUP($D35,'[1]m dvojice žrebna lista '!$A$7:$BL$38,4))</f>
        <v>Petra</v>
      </c>
      <c r="G35" s="46"/>
      <c r="H35" s="43">
        <f>IF($D35="","",VLOOKUP($D35,'[1]m dvojice žrebna lista '!$A$7:$BL$38,5))</f>
        <v>0</v>
      </c>
      <c r="I35" s="73"/>
      <c r="J35" s="48"/>
      <c r="K35" s="49"/>
      <c r="L35" s="75"/>
      <c r="M35" s="66"/>
      <c r="N35" s="48"/>
      <c r="O35" s="74"/>
      <c r="P35" s="48"/>
      <c r="Q35" s="50"/>
      <c r="R35" s="51"/>
      <c r="V35" s="60" t="str">
        <f>F$63&amp;" "&amp;UPPER(E$63)&amp;" /"</f>
        <v xml:space="preserve">  /</v>
      </c>
    </row>
    <row r="36" spans="1:22" s="52" customFormat="1" ht="9.6" customHeight="1">
      <c r="A36" s="54"/>
      <c r="B36" s="76"/>
      <c r="C36" s="77" t="str">
        <f>UPPER(IF($D36="","",VLOOKUP($D36,'[1]m dvojice žrebna lista '!$A$7:$BL$38,18)))</f>
        <v/>
      </c>
      <c r="D36" s="57">
        <f>IF(D35="","",D35)</f>
        <v>8</v>
      </c>
      <c r="E36" s="43" t="str">
        <f>UPPER(IF($D35="","",VLOOKUP($D35,'[1]m dvojice žrebna lista '!$A$7:$BL$38,19)))</f>
        <v>TAŠNER</v>
      </c>
      <c r="F36" s="43" t="str">
        <f>IF($D35="","",VLOOKUP($D35,'[1]m dvojice žrebna lista '!$A$7:$BL$38,20))</f>
        <v>Klemen</v>
      </c>
      <c r="G36" s="46"/>
      <c r="H36" s="43">
        <f>IF($D35="","",VLOOKUP($D35,'[1]m dvojice žrebna lista '!$A$7:$BL$38,21))</f>
        <v>0</v>
      </c>
      <c r="I36" s="58"/>
      <c r="J36" s="48"/>
      <c r="K36" s="49"/>
      <c r="L36" s="78"/>
      <c r="M36" s="79"/>
      <c r="N36" s="48"/>
      <c r="O36" s="74"/>
      <c r="P36" s="48"/>
      <c r="Q36" s="50"/>
      <c r="R36" s="51"/>
      <c r="V36" s="60" t="str">
        <f>"/ "&amp;F$64&amp;" "&amp;UPPER(E$64)</f>
        <v xml:space="preserve">/  </v>
      </c>
    </row>
    <row r="37" spans="1:22" s="52" customFormat="1" ht="9.6" customHeight="1">
      <c r="A37" s="54"/>
      <c r="B37" s="61"/>
      <c r="C37" s="62"/>
      <c r="D37" s="80"/>
      <c r="E37" s="63"/>
      <c r="F37" s="63"/>
      <c r="G37" s="39"/>
      <c r="H37" s="63"/>
      <c r="I37" s="57"/>
      <c r="J37" s="48"/>
      <c r="K37" s="49"/>
      <c r="L37" s="48"/>
      <c r="M37" s="49"/>
      <c r="N37" s="49"/>
      <c r="O37" s="64"/>
      <c r="P37" s="65" t="str">
        <f>UPPER(IF(OR(O38="a",O38="as"),N21,IF(OR(O38="b",O38="bs"),N53,)))</f>
        <v>GLAVAŠ</v>
      </c>
      <c r="Q37" s="86"/>
      <c r="R37" s="51"/>
      <c r="V37" s="60" t="str">
        <f>F$67&amp;" "&amp;UPPER(E$67)&amp;" /"</f>
        <v>Eva KALAN /</v>
      </c>
    </row>
    <row r="38" spans="1:22" s="52" customFormat="1" ht="9.6" customHeight="1" thickBot="1">
      <c r="A38" s="54"/>
      <c r="B38" s="61"/>
      <c r="C38" s="62"/>
      <c r="D38" s="80"/>
      <c r="E38" s="63"/>
      <c r="F38" s="63"/>
      <c r="G38" s="39"/>
      <c r="H38" s="63"/>
      <c r="I38" s="57"/>
      <c r="J38" s="48"/>
      <c r="K38" s="49"/>
      <c r="L38" s="48"/>
      <c r="M38" s="49"/>
      <c r="N38" s="67" t="s">
        <v>19</v>
      </c>
      <c r="O38" s="68" t="s">
        <v>43</v>
      </c>
      <c r="P38" s="69" t="str">
        <f>UPPER(IF(OR(O38="a",O38="as"),N22,IF(OR(O38="b",O38="bs"),N54,)))</f>
        <v>SLAPNIIK TROŠT</v>
      </c>
      <c r="Q38" s="87"/>
      <c r="R38" s="51"/>
      <c r="V38" s="82" t="str">
        <f>"/ "&amp;F$68&amp;" "&amp;UPPER(E$68)</f>
        <v>/ Enej BERGHAUS</v>
      </c>
    </row>
    <row r="39" spans="1:18" s="52" customFormat="1" ht="9.6" customHeight="1">
      <c r="A39" s="81">
        <v>9</v>
      </c>
      <c r="B39" s="71" t="str">
        <f>IF($D39="","",VLOOKUP($D39,'[1]m dvojice žrebna lista '!$A$7:$BP$38,48))</f>
        <v/>
      </c>
      <c r="C39" s="72" t="str">
        <f>UPPER(IF($D39="","",VLOOKUP($D39,'[1]m dvojice žrebna lista '!$A$7:$BL$38,2)))</f>
        <v/>
      </c>
      <c r="D39" s="45"/>
      <c r="E39" s="43" t="str">
        <f>UPPER(IF($D39="","",VLOOKUP($D39,'[1]m dvojice žrebna lista '!$A$7:$BL$38,3)))</f>
        <v/>
      </c>
      <c r="F39" s="43" t="str">
        <f>IF($D39="","",VLOOKUP($D39,'[1]m dvojice žrebna lista '!$A$7:$BL$38,4))</f>
        <v/>
      </c>
      <c r="G39" s="46"/>
      <c r="H39" s="43" t="str">
        <f>IF($D39="","",VLOOKUP($D39,'[1]m dvojice žrebna lista '!$A$7:$BL$38,5))</f>
        <v/>
      </c>
      <c r="I39" s="47"/>
      <c r="J39" s="48"/>
      <c r="K39" s="49"/>
      <c r="L39" s="88"/>
      <c r="M39" s="49"/>
      <c r="N39" s="48"/>
      <c r="O39" s="74"/>
      <c r="P39" s="75">
        <v>97</v>
      </c>
      <c r="Q39" s="50"/>
      <c r="R39" s="51"/>
    </row>
    <row r="40" spans="1:22" s="52" customFormat="1" ht="9.6" customHeight="1">
      <c r="A40" s="54"/>
      <c r="B40" s="76"/>
      <c r="C40" s="77" t="str">
        <f>UPPER(IF($D40="","",VLOOKUP($D40,'[1]m dvojice žrebna lista '!$A$7:$BL$38,18)))</f>
        <v/>
      </c>
      <c r="D40" s="57" t="str">
        <f>IF(D39="","",D39)</f>
        <v/>
      </c>
      <c r="E40" s="43" t="str">
        <f>UPPER(IF($D39="","",VLOOKUP($D39,'[1]m dvojice žrebna lista '!$A$7:$BL$38,19)))</f>
        <v/>
      </c>
      <c r="F40" s="43" t="str">
        <f>IF($D39="","",VLOOKUP($D39,'[1]m dvojice žrebna lista '!$A$7:$BL$38,20))</f>
        <v/>
      </c>
      <c r="G40" s="46"/>
      <c r="H40" s="43" t="str">
        <f>IF($D39="","",VLOOKUP($D39,'[1]m dvojice žrebna lista '!$A$7:$BL$38,21))</f>
        <v/>
      </c>
      <c r="I40" s="58"/>
      <c r="J40" s="59" t="str">
        <f>IF(I40="a",E39,IF(I40="b",E41,""))</f>
        <v/>
      </c>
      <c r="K40" s="49"/>
      <c r="L40" s="48"/>
      <c r="M40" s="49"/>
      <c r="N40" s="48"/>
      <c r="O40" s="74"/>
      <c r="P40" s="78"/>
      <c r="Q40" s="89"/>
      <c r="R40" s="51"/>
      <c r="V40" s="39"/>
    </row>
    <row r="41" spans="1:22" s="52" customFormat="1" ht="9.6" customHeight="1">
      <c r="A41" s="54"/>
      <c r="B41" s="61"/>
      <c r="C41" s="62"/>
      <c r="D41" s="80"/>
      <c r="E41" s="63"/>
      <c r="F41" s="63"/>
      <c r="G41" s="39"/>
      <c r="H41" s="63"/>
      <c r="I41" s="64"/>
      <c r="J41" s="65" t="str">
        <f>UPPER(IF(OR(I42="a",I42="as"),E39,IF(OR(I42="b",I42="bs"),E43,)))</f>
        <v>KUKOVIČ</v>
      </c>
      <c r="K41" s="66"/>
      <c r="L41" s="48"/>
      <c r="M41" s="49"/>
      <c r="N41" s="48"/>
      <c r="O41" s="74"/>
      <c r="P41" s="48"/>
      <c r="Q41" s="50"/>
      <c r="R41" s="51"/>
      <c r="V41" s="90"/>
    </row>
    <row r="42" spans="1:22" s="52" customFormat="1" ht="9.6" customHeight="1">
      <c r="A42" s="54"/>
      <c r="B42" s="61"/>
      <c r="C42" s="62"/>
      <c r="D42" s="91"/>
      <c r="E42" s="63"/>
      <c r="F42" s="63"/>
      <c r="G42" s="39"/>
      <c r="H42" s="67" t="s">
        <v>19</v>
      </c>
      <c r="I42" s="68" t="s">
        <v>21</v>
      </c>
      <c r="J42" s="69" t="str">
        <f>UPPER(IF(OR(I42="a",I42="as"),E40,IF(OR(I42="b",I42="bs"),E44,)))</f>
        <v>KOFOL</v>
      </c>
      <c r="K42" s="70"/>
      <c r="L42" s="48"/>
      <c r="M42" s="49"/>
      <c r="N42" s="48"/>
      <c r="O42" s="74"/>
      <c r="P42" s="48"/>
      <c r="Q42" s="50"/>
      <c r="R42" s="51"/>
      <c r="V42" s="90"/>
    </row>
    <row r="43" spans="1:22" s="52" customFormat="1" ht="9.6" customHeight="1">
      <c r="A43" s="54">
        <v>10</v>
      </c>
      <c r="B43" s="71" t="str">
        <f>IF($D43="","",VLOOKUP($D43,'[1]m dvojice žrebna lista '!$A$7:$BP$38,48))</f>
        <v>D</v>
      </c>
      <c r="C43" s="72" t="str">
        <f>UPPER(IF($D43="","",VLOOKUP($D43,'[1]m dvojice žrebna lista '!$A$7:$BL$38,2)))</f>
        <v/>
      </c>
      <c r="D43" s="45">
        <v>9</v>
      </c>
      <c r="E43" s="43" t="str">
        <f>UPPER(IF($D43="","",VLOOKUP($D43,'[1]m dvojice žrebna lista '!$A$7:$BL$38,3)))</f>
        <v>KUKOVIČ</v>
      </c>
      <c r="F43" s="43" t="str">
        <f>IF($D43="","",VLOOKUP($D43,'[1]m dvojice žrebna lista '!$A$7:$BL$38,4))</f>
        <v>Mia</v>
      </c>
      <c r="G43" s="46"/>
      <c r="H43" s="43">
        <f>IF($D43="","",VLOOKUP($D43,'[1]m dvojice žrebna lista '!$A$7:$BL$38,5))</f>
        <v>0</v>
      </c>
      <c r="I43" s="73"/>
      <c r="J43" s="48"/>
      <c r="K43" s="74"/>
      <c r="L43" s="75"/>
      <c r="M43" s="66"/>
      <c r="N43" s="48"/>
      <c r="O43" s="74"/>
      <c r="P43" s="48"/>
      <c r="Q43" s="50"/>
      <c r="R43" s="51"/>
      <c r="V43" s="90"/>
    </row>
    <row r="44" spans="1:22" s="52" customFormat="1" ht="9.6" customHeight="1">
      <c r="A44" s="54"/>
      <c r="B44" s="76"/>
      <c r="C44" s="77" t="str">
        <f>UPPER(IF($D44="","",VLOOKUP($D44,'[1]m dvojice žrebna lista '!$A$7:$BL$38,18)))</f>
        <v/>
      </c>
      <c r="D44" s="57">
        <f>IF(D43="","",D43)</f>
        <v>9</v>
      </c>
      <c r="E44" s="43" t="str">
        <f>UPPER(IF($D43="","",VLOOKUP($D43,'[1]m dvojice žrebna lista '!$A$7:$BL$38,19)))</f>
        <v>KOFOL</v>
      </c>
      <c r="F44" s="43" t="str">
        <f>IF($D43="","",VLOOKUP($D43,'[1]m dvojice žrebna lista '!$A$7:$BL$38,20))</f>
        <v>Aleks</v>
      </c>
      <c r="G44" s="46"/>
      <c r="H44" s="43">
        <f>IF($D43="","",VLOOKUP($D43,'[1]m dvojice žrebna lista '!$A$7:$BL$38,21))</f>
        <v>0</v>
      </c>
      <c r="I44" s="58"/>
      <c r="J44" s="48"/>
      <c r="K44" s="74"/>
      <c r="L44" s="78"/>
      <c r="M44" s="79"/>
      <c r="N44" s="48"/>
      <c r="O44" s="74"/>
      <c r="P44" s="48"/>
      <c r="Q44" s="50"/>
      <c r="R44" s="51"/>
      <c r="V44" s="90"/>
    </row>
    <row r="45" spans="1:22" s="52" customFormat="1" ht="9.6" customHeight="1">
      <c r="A45" s="54"/>
      <c r="B45" s="61"/>
      <c r="C45" s="62"/>
      <c r="D45" s="80"/>
      <c r="E45" s="63"/>
      <c r="F45" s="63"/>
      <c r="G45" s="39"/>
      <c r="H45" s="63"/>
      <c r="I45" s="57"/>
      <c r="J45" s="48"/>
      <c r="K45" s="64"/>
      <c r="L45" s="65" t="str">
        <f>UPPER(IF(OR(K46="a",K46="as"),J41,IF(OR(K46="b",K46="bs"),J49,)))</f>
        <v>BENEDEJČIČ</v>
      </c>
      <c r="M45" s="49"/>
      <c r="N45" s="48"/>
      <c r="O45" s="74"/>
      <c r="P45" s="48"/>
      <c r="Q45" s="50"/>
      <c r="R45" s="51"/>
      <c r="V45" s="90"/>
    </row>
    <row r="46" spans="1:22" s="52" customFormat="1" ht="9.6" customHeight="1">
      <c r="A46" s="54"/>
      <c r="B46" s="61"/>
      <c r="C46" s="62"/>
      <c r="D46" s="80"/>
      <c r="E46" s="63"/>
      <c r="F46" s="63"/>
      <c r="G46" s="39"/>
      <c r="H46" s="63"/>
      <c r="I46" s="57"/>
      <c r="J46" s="67" t="s">
        <v>19</v>
      </c>
      <c r="K46" s="68" t="s">
        <v>22</v>
      </c>
      <c r="L46" s="69" t="str">
        <f>UPPER(IF(OR(K46="a",K46="as"),J42,IF(OR(K46="b",K46="bs"),J50,)))</f>
        <v>POPOVIČ</v>
      </c>
      <c r="M46" s="70"/>
      <c r="N46" s="48"/>
      <c r="O46" s="74"/>
      <c r="P46" s="48"/>
      <c r="Q46" s="50"/>
      <c r="R46" s="51"/>
      <c r="V46" s="90"/>
    </row>
    <row r="47" spans="1:22" s="52" customFormat="1" ht="9.6" customHeight="1">
      <c r="A47" s="81">
        <v>11</v>
      </c>
      <c r="B47" s="71" t="str">
        <f>IF($D47="","",VLOOKUP($D47,'[1]m dvojice žrebna lista '!$A$7:$BP$38,48))</f>
        <v/>
      </c>
      <c r="C47" s="72" t="str">
        <f>UPPER(IF($D47="","",VLOOKUP($D47,'[1]m dvojice žrebna lista '!$A$7:$BL$38,2)))</f>
        <v/>
      </c>
      <c r="D47" s="45"/>
      <c r="E47" s="43" t="str">
        <f>UPPER(IF($D47="","",VLOOKUP($D47,'[1]m dvojice žrebna lista '!$A$7:$BL$38,3)))</f>
        <v/>
      </c>
      <c r="F47" s="43" t="str">
        <f>IF($D47="","",VLOOKUP($D47,'[1]m dvojice žrebna lista '!$A$7:$BL$38,4))</f>
        <v/>
      </c>
      <c r="G47" s="46"/>
      <c r="H47" s="43" t="str">
        <f>IF($D47="","",VLOOKUP($D47,'[1]m dvojice žrebna lista '!$A$7:$BL$38,5))</f>
        <v/>
      </c>
      <c r="I47" s="47"/>
      <c r="J47" s="48"/>
      <c r="K47" s="74"/>
      <c r="L47" s="48">
        <v>92</v>
      </c>
      <c r="M47" s="74"/>
      <c r="N47" s="75"/>
      <c r="O47" s="74"/>
      <c r="P47" s="48"/>
      <c r="Q47" s="50"/>
      <c r="R47" s="51"/>
      <c r="V47" s="90"/>
    </row>
    <row r="48" spans="1:22" s="52" customFormat="1" ht="9.6" customHeight="1">
      <c r="A48" s="54"/>
      <c r="B48" s="76"/>
      <c r="C48" s="77" t="str">
        <f>UPPER(IF($D48="","",VLOOKUP($D48,'[1]m dvojice žrebna lista '!$A$7:$BL$38,18)))</f>
        <v/>
      </c>
      <c r="D48" s="57" t="str">
        <f>IF(D47="","",D47)</f>
        <v/>
      </c>
      <c r="E48" s="43" t="str">
        <f>UPPER(IF($D47="","",VLOOKUP($D47,'[1]m dvojice žrebna lista '!$A$7:$BL$38,19)))</f>
        <v/>
      </c>
      <c r="F48" s="43" t="str">
        <f>IF($D47="","",VLOOKUP($D47,'[1]m dvojice žrebna lista '!$A$7:$BL$38,20))</f>
        <v/>
      </c>
      <c r="G48" s="46"/>
      <c r="H48" s="43" t="str">
        <f>IF($D47="","",VLOOKUP($D47,'[1]m dvojice žrebna lista '!$A$7:$BL$38,21))</f>
        <v/>
      </c>
      <c r="I48" s="58"/>
      <c r="J48" s="59" t="str">
        <f>IF(I48="a",E47,IF(I48="b",E49,""))</f>
        <v/>
      </c>
      <c r="K48" s="74"/>
      <c r="L48" s="48"/>
      <c r="M48" s="74"/>
      <c r="N48" s="48"/>
      <c r="O48" s="74"/>
      <c r="P48" s="48"/>
      <c r="Q48" s="50"/>
      <c r="R48" s="51"/>
      <c r="V48" s="90"/>
    </row>
    <row r="49" spans="1:22" s="52" customFormat="1" ht="9.6" customHeight="1">
      <c r="A49" s="54"/>
      <c r="B49" s="61"/>
      <c r="C49" s="62"/>
      <c r="D49" s="61"/>
      <c r="E49" s="63"/>
      <c r="F49" s="63"/>
      <c r="G49" s="39"/>
      <c r="H49" s="63"/>
      <c r="I49" s="64"/>
      <c r="J49" s="65" t="str">
        <f>UPPER(IF(OR(I50="a",I50="as"),E47,IF(OR(I50="b",I50="bs"),E51,)))</f>
        <v>BENEDEJČIČ</v>
      </c>
      <c r="K49" s="83"/>
      <c r="L49" s="48"/>
      <c r="M49" s="74"/>
      <c r="N49" s="48"/>
      <c r="O49" s="74"/>
      <c r="P49" s="48"/>
      <c r="Q49" s="50"/>
      <c r="R49" s="51"/>
      <c r="V49" s="90"/>
    </row>
    <row r="50" spans="1:22" s="52" customFormat="1" ht="9.6" customHeight="1">
      <c r="A50" s="54"/>
      <c r="B50" s="61"/>
      <c r="C50" s="62"/>
      <c r="D50" s="61"/>
      <c r="E50" s="63"/>
      <c r="F50" s="63"/>
      <c r="G50" s="39"/>
      <c r="H50" s="67" t="s">
        <v>19</v>
      </c>
      <c r="I50" s="68" t="s">
        <v>23</v>
      </c>
      <c r="J50" s="69" t="str">
        <f>UPPER(IF(OR(I50="a",I50="as"),E48,IF(OR(I50="b",I50="bs"),E52,)))</f>
        <v>POPOVIČ</v>
      </c>
      <c r="K50" s="58"/>
      <c r="L50" s="48"/>
      <c r="M50" s="74"/>
      <c r="N50" s="48"/>
      <c r="O50" s="74"/>
      <c r="P50" s="48"/>
      <c r="Q50" s="50"/>
      <c r="R50" s="51"/>
      <c r="V50" s="92"/>
    </row>
    <row r="51" spans="1:22" s="52" customFormat="1" ht="9.6" customHeight="1">
      <c r="A51" s="93">
        <v>12</v>
      </c>
      <c r="B51" s="43" t="str">
        <f>IF($D51="","",VLOOKUP($D51,'[1]m dvojice žrebna lista '!$A$7:$BP$38,48))</f>
        <v>D</v>
      </c>
      <c r="C51" s="85" t="str">
        <f>UPPER(IF($D51="","",VLOOKUP($D51,'[1]m dvojice žrebna lista '!$A$7:$BL$38,2)))</f>
        <v/>
      </c>
      <c r="D51" s="45">
        <v>3</v>
      </c>
      <c r="E51" s="43" t="str">
        <f>UPPER(IF($D51="","",VLOOKUP($D51,'[1]m dvojice žrebna lista '!$A$7:$BL$38,3)))</f>
        <v>BENEDEJČIČ</v>
      </c>
      <c r="F51" s="43" t="str">
        <f>IF($D51="","",VLOOKUP($D51,'[1]m dvojice žrebna lista '!$A$7:$BL$38,4))</f>
        <v>Lian</v>
      </c>
      <c r="G51" s="46"/>
      <c r="H51" s="43">
        <f>IF($D51="","",VLOOKUP($D51,'[1]m dvojice žrebna lista '!$A$7:$BL$38,5))</f>
        <v>0</v>
      </c>
      <c r="I51" s="73"/>
      <c r="J51" s="48"/>
      <c r="K51" s="49"/>
      <c r="L51" s="75"/>
      <c r="M51" s="83"/>
      <c r="N51" s="48"/>
      <c r="O51" s="74"/>
      <c r="P51" s="48"/>
      <c r="Q51" s="50"/>
      <c r="R51" s="51"/>
      <c r="V51" s="92"/>
    </row>
    <row r="52" spans="1:22" s="52" customFormat="1" ht="9.6" customHeight="1">
      <c r="A52" s="54"/>
      <c r="B52" s="76"/>
      <c r="C52" s="94" t="str">
        <f>UPPER(IF($D52="","",VLOOKUP($D52,'[1]m dvojice žrebna lista '!$A$7:$BL$38,18)))</f>
        <v/>
      </c>
      <c r="D52" s="57">
        <f>IF(D51="","",D51)</f>
        <v>3</v>
      </c>
      <c r="E52" s="43" t="str">
        <f>UPPER(IF($D51="","",VLOOKUP($D51,'[1]m dvojice žrebna lista '!$A$7:$BL$38,19)))</f>
        <v>POPOVIČ</v>
      </c>
      <c r="F52" s="43" t="str">
        <f>IF($D51="","",VLOOKUP($D51,'[1]m dvojice žrebna lista '!$A$7:$BL$38,20))</f>
        <v>Nik</v>
      </c>
      <c r="G52" s="46"/>
      <c r="H52" s="43">
        <f>IF($D51="","",VLOOKUP($D51,'[1]m dvojice žrebna lista '!$A$7:$BL$38,21))</f>
        <v>0</v>
      </c>
      <c r="I52" s="58"/>
      <c r="J52" s="48"/>
      <c r="K52" s="49"/>
      <c r="L52" s="78"/>
      <c r="M52" s="84"/>
      <c r="N52" s="48"/>
      <c r="O52" s="74"/>
      <c r="P52" s="48"/>
      <c r="Q52" s="50"/>
      <c r="R52" s="51"/>
      <c r="V52" s="92"/>
    </row>
    <row r="53" spans="1:22" s="52" customFormat="1" ht="9.6" customHeight="1">
      <c r="A53" s="54"/>
      <c r="B53" s="61"/>
      <c r="C53" s="62"/>
      <c r="D53" s="61"/>
      <c r="E53" s="63"/>
      <c r="F53" s="63"/>
      <c r="G53" s="39"/>
      <c r="H53" s="63"/>
      <c r="I53" s="57"/>
      <c r="J53" s="48"/>
      <c r="K53" s="49"/>
      <c r="L53" s="48"/>
      <c r="M53" s="64"/>
      <c r="N53" s="65" t="str">
        <f>UPPER(IF(OR(M54="a",M54="as"),L45,IF(OR(M54="b",M54="bs"),L61,)))</f>
        <v>KALAN</v>
      </c>
      <c r="O53" s="74"/>
      <c r="P53" s="48"/>
      <c r="Q53" s="50"/>
      <c r="R53" s="51"/>
      <c r="V53" s="92"/>
    </row>
    <row r="54" spans="1:22" s="52" customFormat="1" ht="9.6" customHeight="1">
      <c r="A54" s="54"/>
      <c r="B54" s="61"/>
      <c r="C54" s="62"/>
      <c r="D54" s="61"/>
      <c r="E54" s="63"/>
      <c r="F54" s="63"/>
      <c r="G54" s="39"/>
      <c r="H54" s="63"/>
      <c r="I54" s="57"/>
      <c r="J54" s="48"/>
      <c r="K54" s="49"/>
      <c r="L54" s="67" t="s">
        <v>19</v>
      </c>
      <c r="M54" s="68" t="s">
        <v>22</v>
      </c>
      <c r="N54" s="69" t="str">
        <f>UPPER(IF(OR(M54="a",M54="as"),L46,IF(OR(M54="b",M54="bs"),L62,)))</f>
        <v>BERGHAUS</v>
      </c>
      <c r="O54" s="58"/>
      <c r="P54" s="48"/>
      <c r="Q54" s="50"/>
      <c r="R54" s="51"/>
      <c r="V54" s="92"/>
    </row>
    <row r="55" spans="1:22" s="52" customFormat="1" ht="9.6" customHeight="1">
      <c r="A55" s="81">
        <v>13</v>
      </c>
      <c r="B55" s="71" t="str">
        <f>IF($D55="","",VLOOKUP($D55,'[1]m dvojice žrebna lista '!$A$7:$BP$38,48))</f>
        <v/>
      </c>
      <c r="C55" s="72" t="str">
        <f>UPPER(IF($D55="","",VLOOKUP($D55,'[1]m dvojice žrebna lista '!$A$7:$BL$38,2)))</f>
        <v/>
      </c>
      <c r="D55" s="45"/>
      <c r="E55" s="43" t="str">
        <f>UPPER(IF($D55="","",VLOOKUP($D55,'[1]m dvojice žrebna lista '!$A$7:$BL$38,3)))</f>
        <v/>
      </c>
      <c r="F55" s="43" t="str">
        <f>IF($D55="","",VLOOKUP($D55,'[1]m dvojice žrebna lista '!$A$7:$BL$38,4))</f>
        <v/>
      </c>
      <c r="G55" s="46"/>
      <c r="H55" s="43" t="str">
        <f>IF($D55="","",VLOOKUP($D55,'[1]m dvojice žrebna lista '!$A$7:$BL$38,5))</f>
        <v/>
      </c>
      <c r="I55" s="47"/>
      <c r="J55" s="48"/>
      <c r="K55" s="49"/>
      <c r="L55" s="48"/>
      <c r="M55" s="74"/>
      <c r="N55" s="48">
        <v>94</v>
      </c>
      <c r="O55" s="49"/>
      <c r="P55" s="48"/>
      <c r="Q55" s="50"/>
      <c r="R55" s="51"/>
      <c r="V55" s="92"/>
    </row>
    <row r="56" spans="1:22" s="52" customFormat="1" ht="9.6" customHeight="1">
      <c r="A56" s="54"/>
      <c r="B56" s="76"/>
      <c r="C56" s="77" t="str">
        <f>UPPER(IF($D56="","",VLOOKUP($D56,'[1]m dvojice žrebna lista '!$A$7:$BL$38,18)))</f>
        <v/>
      </c>
      <c r="D56" s="57" t="str">
        <f>IF(D55="","",D55)</f>
        <v/>
      </c>
      <c r="E56" s="43" t="str">
        <f>UPPER(IF($D55="","",VLOOKUP($D55,'[1]m dvojice žrebna lista '!$A$7:$BL$38,19)))</f>
        <v/>
      </c>
      <c r="F56" s="43" t="str">
        <f>IF($D55="","",VLOOKUP($D55,'[1]m dvojice žrebna lista '!$A$7:$BL$38,20))</f>
        <v/>
      </c>
      <c r="G56" s="46"/>
      <c r="H56" s="43" t="str">
        <f>IF($D55="","",VLOOKUP($D55,'[1]m dvojice žrebna lista '!$A$7:$BL$38,21))</f>
        <v/>
      </c>
      <c r="I56" s="58"/>
      <c r="J56" s="59" t="str">
        <f>IF(I56="a",E55,IF(I56="b",E57,""))</f>
        <v/>
      </c>
      <c r="K56" s="49"/>
      <c r="L56" s="48"/>
      <c r="M56" s="74"/>
      <c r="N56" s="48"/>
      <c r="O56" s="49"/>
      <c r="P56" s="48"/>
      <c r="Q56" s="50"/>
      <c r="R56" s="51"/>
      <c r="V56" s="92"/>
    </row>
    <row r="57" spans="1:22" s="52" customFormat="1" ht="9.6" customHeight="1">
      <c r="A57" s="54"/>
      <c r="B57" s="61"/>
      <c r="C57" s="62"/>
      <c r="D57" s="80"/>
      <c r="E57" s="63"/>
      <c r="F57" s="63"/>
      <c r="G57" s="39"/>
      <c r="H57" s="63"/>
      <c r="I57" s="64"/>
      <c r="J57" s="65" t="str">
        <f>UPPER(IF(OR(I58="a",I58="as"),E55,IF(OR(I58="b",I58="bs"),E59,)))</f>
        <v>DUJC</v>
      </c>
      <c r="K57" s="66"/>
      <c r="L57" s="48"/>
      <c r="M57" s="74"/>
      <c r="N57" s="48"/>
      <c r="O57" s="49"/>
      <c r="P57" s="48"/>
      <c r="Q57" s="50"/>
      <c r="R57" s="51"/>
      <c r="V57" s="92"/>
    </row>
    <row r="58" spans="1:22" s="52" customFormat="1" ht="9.6" customHeight="1">
      <c r="A58" s="54"/>
      <c r="B58" s="61"/>
      <c r="C58" s="62"/>
      <c r="D58" s="80"/>
      <c r="E58" s="63"/>
      <c r="F58" s="63"/>
      <c r="G58" s="39"/>
      <c r="H58" s="67" t="s">
        <v>19</v>
      </c>
      <c r="I58" s="68" t="s">
        <v>21</v>
      </c>
      <c r="J58" s="69" t="str">
        <f>UPPER(IF(OR(I58="a",I58="as"),E56,IF(OR(I58="b",I58="bs"),E60,)))</f>
        <v>VIDOVIČ</v>
      </c>
      <c r="K58" s="70"/>
      <c r="L58" s="48"/>
      <c r="M58" s="74"/>
      <c r="N58" s="48"/>
      <c r="O58" s="49"/>
      <c r="P58" s="48"/>
      <c r="Q58" s="50"/>
      <c r="R58" s="51"/>
      <c r="V58" s="92"/>
    </row>
    <row r="59" spans="1:22" s="52" customFormat="1" ht="9.6" customHeight="1">
      <c r="A59" s="54">
        <v>14</v>
      </c>
      <c r="B59" s="71" t="str">
        <f>IF($D59="","",VLOOKUP($D59,'[1]m dvojice žrebna lista '!$A$7:$BP$38,48))</f>
        <v>D</v>
      </c>
      <c r="C59" s="72" t="str">
        <f>UPPER(IF($D59="","",VLOOKUP($D59,'[1]m dvojice žrebna lista '!$A$7:$BL$38,2)))</f>
        <v/>
      </c>
      <c r="D59" s="45">
        <v>7</v>
      </c>
      <c r="E59" s="43" t="str">
        <f>UPPER(IF($D59="","",VLOOKUP($D59,'[1]m dvojice žrebna lista '!$A$7:$BL$38,3)))</f>
        <v>DUJC</v>
      </c>
      <c r="F59" s="43" t="str">
        <f>IF($D59="","",VLOOKUP($D59,'[1]m dvojice žrebna lista '!$A$7:$BL$38,4))</f>
        <v>Tina</v>
      </c>
      <c r="G59" s="46"/>
      <c r="H59" s="43">
        <f>IF($D59="","",VLOOKUP($D59,'[1]m dvojice žrebna lista '!$A$7:$BL$38,5))</f>
        <v>0</v>
      </c>
      <c r="I59" s="73"/>
      <c r="J59" s="48"/>
      <c r="K59" s="74"/>
      <c r="L59" s="75"/>
      <c r="M59" s="83"/>
      <c r="N59" s="48"/>
      <c r="O59" s="49"/>
      <c r="P59" s="48"/>
      <c r="Q59" s="50"/>
      <c r="R59" s="51"/>
      <c r="V59" s="92"/>
    </row>
    <row r="60" spans="1:22" s="52" customFormat="1" ht="9.6" customHeight="1">
      <c r="A60" s="54"/>
      <c r="B60" s="76"/>
      <c r="C60" s="77" t="str">
        <f>UPPER(IF($D60="","",VLOOKUP($D60,'[1]m dvojice žrebna lista '!$A$7:$BL$38,18)))</f>
        <v/>
      </c>
      <c r="D60" s="57">
        <f>IF(D59="","",D59)</f>
        <v>7</v>
      </c>
      <c r="E60" s="43" t="str">
        <f>UPPER(IF($D59="","",VLOOKUP($D59,'[1]m dvojice žrebna lista '!$A$7:$BL$38,19)))</f>
        <v>VIDOVIČ</v>
      </c>
      <c r="F60" s="43" t="str">
        <f>IF($D59="","",VLOOKUP($D59,'[1]m dvojice žrebna lista '!$A$7:$BL$38,20))</f>
        <v>Mai</v>
      </c>
      <c r="G60" s="46"/>
      <c r="H60" s="43">
        <f>IF($D59="","",VLOOKUP($D59,'[1]m dvojice žrebna lista '!$A$7:$BL$38,21))</f>
        <v>0</v>
      </c>
      <c r="I60" s="58"/>
      <c r="J60" s="48"/>
      <c r="K60" s="74"/>
      <c r="L60" s="78"/>
      <c r="M60" s="84"/>
      <c r="N60" s="48"/>
      <c r="O60" s="49"/>
      <c r="P60" s="48"/>
      <c r="Q60" s="50"/>
      <c r="R60" s="51"/>
      <c r="V60" s="92"/>
    </row>
    <row r="61" spans="1:22" s="52" customFormat="1" ht="9.6" customHeight="1">
      <c r="A61" s="54"/>
      <c r="B61" s="61"/>
      <c r="C61" s="62"/>
      <c r="D61" s="80"/>
      <c r="E61" s="63"/>
      <c r="F61" s="63"/>
      <c r="G61" s="39"/>
      <c r="H61" s="63"/>
      <c r="I61" s="57"/>
      <c r="J61" s="48"/>
      <c r="K61" s="64"/>
      <c r="L61" s="65" t="str">
        <f>UPPER(IF(OR(K62="a",K62="as"),J57,IF(OR(K62="b",K62="bs"),J65,)))</f>
        <v>KALAN</v>
      </c>
      <c r="M61" s="74"/>
      <c r="N61" s="48"/>
      <c r="O61" s="49"/>
      <c r="P61" s="48"/>
      <c r="Q61" s="50"/>
      <c r="R61" s="51"/>
      <c r="V61" s="92"/>
    </row>
    <row r="62" spans="1:22" s="52" customFormat="1" ht="9.6" customHeight="1">
      <c r="A62" s="54"/>
      <c r="B62" s="61"/>
      <c r="C62" s="62"/>
      <c r="D62" s="80"/>
      <c r="E62" s="63"/>
      <c r="F62" s="63"/>
      <c r="G62" s="39"/>
      <c r="H62" s="63"/>
      <c r="I62" s="57"/>
      <c r="J62" s="67" t="s">
        <v>19</v>
      </c>
      <c r="K62" s="68" t="s">
        <v>23</v>
      </c>
      <c r="L62" s="69" t="str">
        <f>UPPER(IF(OR(K62="a",K62="as"),J58,IF(OR(K62="b",K62="bs"),J66,)))</f>
        <v>BERGHAUS</v>
      </c>
      <c r="M62" s="58"/>
      <c r="N62" s="48"/>
      <c r="O62" s="49"/>
      <c r="P62" s="48"/>
      <c r="Q62" s="50"/>
      <c r="R62" s="51"/>
      <c r="V62" s="92"/>
    </row>
    <row r="63" spans="1:22" s="52" customFormat="1" ht="9.6" customHeight="1">
      <c r="A63" s="81">
        <v>15</v>
      </c>
      <c r="B63" s="71" t="str">
        <f>IF($D63="","",VLOOKUP($D63,'[1]m dvojice žrebna lista '!$A$7:$BP$38,48))</f>
        <v/>
      </c>
      <c r="C63" s="72" t="str">
        <f>UPPER(IF($D63="","",VLOOKUP($D63,'[1]m dvojice žrebna lista '!$A$7:$BL$38,2)))</f>
        <v/>
      </c>
      <c r="D63" s="45"/>
      <c r="E63" s="43" t="str">
        <f>UPPER(IF($D63="","",VLOOKUP($D63,'[1]m dvojice žrebna lista '!$A$7:$BL$38,3)))</f>
        <v/>
      </c>
      <c r="F63" s="43" t="str">
        <f>IF($D63="","",VLOOKUP($D63,'[1]m dvojice žrebna lista '!$A$7:$BL$38,4))</f>
        <v/>
      </c>
      <c r="G63" s="46"/>
      <c r="H63" s="43" t="str">
        <f>IF($D63="","",VLOOKUP($D63,'[1]m dvojice žrebna lista '!$A$7:$BL$38,5))</f>
        <v/>
      </c>
      <c r="I63" s="47"/>
      <c r="J63" s="48"/>
      <c r="K63" s="74"/>
      <c r="L63" s="48">
        <v>94</v>
      </c>
      <c r="M63" s="49"/>
      <c r="N63" s="75"/>
      <c r="O63" s="49"/>
      <c r="P63" s="48"/>
      <c r="Q63" s="50"/>
      <c r="R63" s="51"/>
      <c r="V63" s="92"/>
    </row>
    <row r="64" spans="1:22" s="52" customFormat="1" ht="9.6" customHeight="1">
      <c r="A64" s="54"/>
      <c r="B64" s="76"/>
      <c r="C64" s="77" t="str">
        <f>UPPER(IF($D64="","",VLOOKUP($D64,'[1]m dvojice žrebna lista '!$A$7:$BL$38,18)))</f>
        <v/>
      </c>
      <c r="D64" s="57" t="str">
        <f>IF(D63="","",D63)</f>
        <v/>
      </c>
      <c r="E64" s="43" t="str">
        <f>UPPER(IF($D63="","",VLOOKUP($D63,'[1]m dvojice žrebna lista '!$A$7:$BL$38,19)))</f>
        <v/>
      </c>
      <c r="F64" s="43" t="str">
        <f>IF($D63="","",VLOOKUP($D63,'[1]m dvojice žrebna lista '!$A$7:$BL$38,20))</f>
        <v/>
      </c>
      <c r="G64" s="46"/>
      <c r="H64" s="43" t="str">
        <f>IF($D63="","",VLOOKUP($D63,'[1]m dvojice žrebna lista '!$A$7:$BL$38,21))</f>
        <v/>
      </c>
      <c r="I64" s="58"/>
      <c r="J64" s="59" t="str">
        <f>IF(I64="a",E63,IF(I64="b",E65,""))</f>
        <v/>
      </c>
      <c r="K64" s="74"/>
      <c r="L64" s="48"/>
      <c r="M64" s="49"/>
      <c r="N64" s="48"/>
      <c r="O64" s="49"/>
      <c r="P64" s="48"/>
      <c r="Q64" s="50"/>
      <c r="R64" s="51"/>
      <c r="V64" s="92"/>
    </row>
    <row r="65" spans="1:22" s="52" customFormat="1" ht="9.6" customHeight="1">
      <c r="A65" s="54"/>
      <c r="B65" s="61"/>
      <c r="C65" s="62"/>
      <c r="D65" s="61"/>
      <c r="E65" s="95"/>
      <c r="F65" s="95"/>
      <c r="G65" s="96"/>
      <c r="H65" s="95"/>
      <c r="I65" s="64"/>
      <c r="J65" s="65" t="str">
        <f>UPPER(IF(OR(I66="a",I66="as"),E63,IF(OR(I66="b",I66="bs"),E67,)))</f>
        <v>KALAN</v>
      </c>
      <c r="K65" s="83"/>
      <c r="L65" s="48"/>
      <c r="M65" s="49"/>
      <c r="N65" s="48"/>
      <c r="O65" s="49"/>
      <c r="P65" s="48"/>
      <c r="Q65" s="50"/>
      <c r="R65" s="51"/>
      <c r="V65" s="92"/>
    </row>
    <row r="66" spans="1:22" s="52" customFormat="1" ht="9.6" customHeight="1">
      <c r="A66" s="54"/>
      <c r="B66" s="61"/>
      <c r="C66" s="62"/>
      <c r="D66" s="61"/>
      <c r="E66" s="48"/>
      <c r="F66" s="48"/>
      <c r="G66" s="39"/>
      <c r="H66" s="67" t="s">
        <v>19</v>
      </c>
      <c r="I66" s="68" t="s">
        <v>23</v>
      </c>
      <c r="J66" s="69" t="str">
        <f>UPPER(IF(OR(I66="a",I66="as"),E64,IF(OR(I66="b",I66="bs"),E68,)))</f>
        <v>BERGHAUS</v>
      </c>
      <c r="K66" s="58"/>
      <c r="L66" s="48"/>
      <c r="M66" s="49"/>
      <c r="N66" s="48"/>
      <c r="O66" s="49"/>
      <c r="P66" s="48"/>
      <c r="Q66" s="50"/>
      <c r="R66" s="51"/>
      <c r="V66" s="92"/>
    </row>
    <row r="67" spans="1:22" s="52" customFormat="1" ht="9.6" customHeight="1">
      <c r="A67" s="93">
        <v>16</v>
      </c>
      <c r="B67" s="43" t="str">
        <f>IF($D67="","",VLOOKUP($D67,'[1]m dvojice žrebna lista '!$A$7:$BP$38,48))</f>
        <v>D</v>
      </c>
      <c r="C67" s="43" t="str">
        <f>UPPER(IF($D67="","",VLOOKUP($D67,'[1]m dvojice žrebna lista '!$A$7:$BL$38,2)))</f>
        <v/>
      </c>
      <c r="D67" s="45">
        <v>2</v>
      </c>
      <c r="E67" s="43" t="str">
        <f>UPPER(IF($D67="","",VLOOKUP($D67,'[1]m dvojice žrebna lista '!$A$7:$BL$38,3)))</f>
        <v>KALAN</v>
      </c>
      <c r="F67" s="43" t="str">
        <f>IF($D67="","",VLOOKUP($D67,'[1]m dvojice žrebna lista '!$A$7:$BL$38,4))</f>
        <v>Eva</v>
      </c>
      <c r="G67" s="46"/>
      <c r="H67" s="43">
        <f>IF($D67="","",VLOOKUP($D67,'[1]m dvojice žrebna lista '!$A$7:$BL$38,5))</f>
        <v>0</v>
      </c>
      <c r="I67" s="73"/>
      <c r="J67" s="48"/>
      <c r="K67" s="49"/>
      <c r="L67" s="75"/>
      <c r="M67" s="66"/>
      <c r="N67" s="48"/>
      <c r="O67" s="49"/>
      <c r="P67" s="48"/>
      <c r="Q67" s="50"/>
      <c r="R67" s="51"/>
      <c r="V67" s="92"/>
    </row>
    <row r="68" spans="1:22" s="52" customFormat="1" ht="9.6" customHeight="1">
      <c r="A68" s="54"/>
      <c r="B68" s="76"/>
      <c r="C68" s="88" t="str">
        <f>UPPER(IF($D68="","",VLOOKUP($D68,'[1]m dvojice žrebna lista '!$A$7:$BL$38,18)))</f>
        <v/>
      </c>
      <c r="D68" s="57">
        <f>IF(D67="","",D67)</f>
        <v>2</v>
      </c>
      <c r="E68" s="43" t="str">
        <f>UPPER(IF($D67="","",VLOOKUP($D67,'[1]m dvojice žrebna lista '!$A$7:$BL$38,19)))</f>
        <v>BERGHAUS</v>
      </c>
      <c r="F68" s="43" t="str">
        <f>IF($D67="","",VLOOKUP($D67,'[1]m dvojice žrebna lista '!$A$7:$BL$38,20))</f>
        <v>Enej</v>
      </c>
      <c r="G68" s="46"/>
      <c r="H68" s="43">
        <f>IF($D67="","",VLOOKUP($D67,'[1]m dvojice žrebna lista '!$A$7:$BL$38,21))</f>
        <v>0</v>
      </c>
      <c r="I68" s="58"/>
      <c r="J68" s="48"/>
      <c r="K68" s="49"/>
      <c r="L68" s="78"/>
      <c r="M68" s="79"/>
      <c r="N68" s="48"/>
      <c r="O68" s="49"/>
      <c r="P68" s="48"/>
      <c r="Q68" s="50"/>
      <c r="R68" s="51"/>
      <c r="V68" s="92"/>
    </row>
    <row r="69" spans="1:22" s="52" customFormat="1" ht="9.6" customHeight="1">
      <c r="A69" s="97"/>
      <c r="B69" s="98"/>
      <c r="C69" s="98"/>
      <c r="D69" s="99"/>
      <c r="E69" s="100"/>
      <c r="F69" s="100"/>
      <c r="G69" s="101"/>
      <c r="H69" s="100"/>
      <c r="I69" s="102"/>
      <c r="J69" s="103"/>
      <c r="K69" s="104"/>
      <c r="L69" s="103"/>
      <c r="M69" s="104"/>
      <c r="N69" s="103"/>
      <c r="O69" s="104"/>
      <c r="P69" s="103"/>
      <c r="Q69" s="104"/>
      <c r="R69" s="51"/>
      <c r="V69" s="92"/>
    </row>
    <row r="70" spans="1:22" s="109" customFormat="1" ht="6" customHeight="1">
      <c r="A70" s="97"/>
      <c r="B70" s="98"/>
      <c r="C70" s="98"/>
      <c r="D70" s="99"/>
      <c r="E70" s="100"/>
      <c r="F70" s="100"/>
      <c r="G70" s="105"/>
      <c r="H70" s="100"/>
      <c r="I70" s="102"/>
      <c r="J70" s="103"/>
      <c r="K70" s="104"/>
      <c r="L70" s="106"/>
      <c r="M70" s="107"/>
      <c r="N70" s="106"/>
      <c r="O70" s="107"/>
      <c r="P70" s="106"/>
      <c r="Q70" s="107"/>
      <c r="R70" s="108"/>
      <c r="V70" s="110"/>
    </row>
    <row r="71" spans="1:22" s="90" customFormat="1" ht="10.5" customHeight="1">
      <c r="A71" s="111" t="s">
        <v>24</v>
      </c>
      <c r="B71" s="112"/>
      <c r="C71" s="113"/>
      <c r="D71" s="114" t="s">
        <v>25</v>
      </c>
      <c r="E71" s="115" t="s">
        <v>26</v>
      </c>
      <c r="F71" s="115"/>
      <c r="G71" s="115"/>
      <c r="H71" s="116" t="s">
        <v>27</v>
      </c>
      <c r="I71" s="114" t="s">
        <v>25</v>
      </c>
      <c r="J71" s="115" t="s">
        <v>28</v>
      </c>
      <c r="K71" s="117"/>
      <c r="L71" s="118" t="s">
        <v>29</v>
      </c>
      <c r="M71" s="119"/>
      <c r="N71" s="120" t="s">
        <v>30</v>
      </c>
      <c r="O71" s="120"/>
      <c r="P71" s="166"/>
      <c r="Q71" s="167"/>
      <c r="V71" s="92"/>
    </row>
    <row r="72" spans="1:22" s="90" customFormat="1" ht="9" customHeight="1">
      <c r="A72" s="121" t="s">
        <v>3</v>
      </c>
      <c r="B72" s="122"/>
      <c r="C72" s="123"/>
      <c r="D72" s="124">
        <v>1</v>
      </c>
      <c r="E72" s="125" t="str">
        <f>IF(C7&gt;0,IF(D7=1,E7,""))</f>
        <v>GLAVAŠ</v>
      </c>
      <c r="F72" s="122"/>
      <c r="G72" s="122"/>
      <c r="H72" s="126" t="str">
        <f>IF(E72="","",'[1]m dvojice žrebna lista '!AR8)</f>
        <v>Žreb</v>
      </c>
      <c r="I72" s="127" t="s">
        <v>9</v>
      </c>
      <c r="J72" s="122"/>
      <c r="K72" s="128"/>
      <c r="L72" s="122"/>
      <c r="M72" s="129"/>
      <c r="N72" s="130" t="s">
        <v>31</v>
      </c>
      <c r="O72" s="131"/>
      <c r="P72" s="131"/>
      <c r="Q72" s="129"/>
      <c r="V72" s="92"/>
    </row>
    <row r="73" spans="1:22" s="90" customFormat="1" ht="9" customHeight="1">
      <c r="A73" s="153"/>
      <c r="B73" s="154"/>
      <c r="C73" s="155"/>
      <c r="D73" s="124"/>
      <c r="E73" s="125" t="str">
        <f>IF(C7&gt;0,IF(D7=1,E8,""))</f>
        <v>SLAPNIIK TROŠT</v>
      </c>
      <c r="F73" s="122"/>
      <c r="G73" s="122"/>
      <c r="H73" s="132"/>
      <c r="I73" s="127" t="s">
        <v>32</v>
      </c>
      <c r="J73" s="122"/>
      <c r="K73" s="128"/>
      <c r="L73" s="122"/>
      <c r="M73" s="129"/>
      <c r="N73" s="133"/>
      <c r="O73" s="134"/>
      <c r="P73" s="133"/>
      <c r="Q73" s="135"/>
      <c r="V73" s="92"/>
    </row>
    <row r="74" spans="1:22" s="90" customFormat="1" ht="9" customHeight="1">
      <c r="A74" s="136"/>
      <c r="B74" s="137"/>
      <c r="C74" s="138"/>
      <c r="D74" s="124">
        <v>2</v>
      </c>
      <c r="E74" s="125" t="str">
        <f>IF(C67&gt;0,IF(D67=2,E67,""))</f>
        <v>KALAN</v>
      </c>
      <c r="F74" s="122"/>
      <c r="G74" s="122"/>
      <c r="H74" s="123" t="str">
        <f>IF(E74="","",'[1]m dvojice žrebna lista '!AR9)</f>
        <v>Žreb</v>
      </c>
      <c r="I74" s="127" t="s">
        <v>33</v>
      </c>
      <c r="J74" s="122"/>
      <c r="K74" s="128"/>
      <c r="L74" s="122"/>
      <c r="M74" s="129"/>
      <c r="N74" s="130" t="s">
        <v>34</v>
      </c>
      <c r="O74" s="131"/>
      <c r="P74" s="131"/>
      <c r="Q74" s="129"/>
      <c r="V74" s="92"/>
    </row>
    <row r="75" spans="1:22" s="90" customFormat="1" ht="9" customHeight="1">
      <c r="A75" s="139"/>
      <c r="B75" s="140"/>
      <c r="C75" s="123"/>
      <c r="D75" s="124"/>
      <c r="E75" s="125" t="str">
        <f>IF(C67&gt;0,IF(D67=2,E68,""))</f>
        <v>BERGHAUS</v>
      </c>
      <c r="F75" s="122"/>
      <c r="G75" s="122"/>
      <c r="H75" s="132"/>
      <c r="I75" s="127" t="s">
        <v>35</v>
      </c>
      <c r="J75" s="122"/>
      <c r="K75" s="128"/>
      <c r="L75" s="122"/>
      <c r="M75" s="129"/>
      <c r="N75" s="122"/>
      <c r="O75" s="128"/>
      <c r="P75" s="122"/>
      <c r="Q75" s="129"/>
      <c r="V75" s="92"/>
    </row>
    <row r="76" spans="1:22" s="90" customFormat="1" ht="9" customHeight="1">
      <c r="A76" s="141"/>
      <c r="B76" s="142"/>
      <c r="C76" s="143"/>
      <c r="D76" s="124">
        <v>3</v>
      </c>
      <c r="E76" s="125" t="str">
        <f>IF(AND(C23&gt;0,D23=3),E23,IF(AND(C51&gt;0,D51=3),E51,""))</f>
        <v>BENEDEJČIČ</v>
      </c>
      <c r="F76" s="122"/>
      <c r="G76" s="122"/>
      <c r="H76" s="126" t="str">
        <f>IF(E76="","",'[1]m dvojice žrebna lista '!AR10)</f>
        <v>Žreb</v>
      </c>
      <c r="I76" s="127" t="s">
        <v>36</v>
      </c>
      <c r="J76" s="122"/>
      <c r="K76" s="128"/>
      <c r="L76" s="122"/>
      <c r="M76" s="129"/>
      <c r="N76" s="133"/>
      <c r="O76" s="134"/>
      <c r="P76" s="133"/>
      <c r="Q76" s="135"/>
      <c r="V76" s="92"/>
    </row>
    <row r="77" spans="1:22" s="90" customFormat="1" ht="9" customHeight="1">
      <c r="A77" s="121"/>
      <c r="B77" s="122"/>
      <c r="C77" s="123"/>
      <c r="D77" s="124"/>
      <c r="E77" s="125" t="str">
        <f>IF(AND(C23&gt;0,D23=3),E24,IF(AND(C51&gt;0,D51=3),E52,""))</f>
        <v>POPOVIČ</v>
      </c>
      <c r="F77" s="122"/>
      <c r="G77" s="122"/>
      <c r="H77" s="132"/>
      <c r="I77" s="127" t="s">
        <v>37</v>
      </c>
      <c r="J77" s="122"/>
      <c r="K77" s="128"/>
      <c r="L77" s="122"/>
      <c r="M77" s="129"/>
      <c r="N77" s="144" t="s">
        <v>38</v>
      </c>
      <c r="O77" s="128"/>
      <c r="P77" s="122"/>
      <c r="Q77" s="129"/>
      <c r="V77" s="92"/>
    </row>
    <row r="78" spans="1:22" s="90" customFormat="1" ht="9" customHeight="1">
      <c r="A78" s="121"/>
      <c r="B78" s="122"/>
      <c r="C78" s="145"/>
      <c r="D78" s="124">
        <v>4</v>
      </c>
      <c r="E78" s="125" t="str">
        <f>IF(AND(C23&gt;0,D23=4),E23,IF(AND(C51&gt;0,D51=4),E51,""))</f>
        <v>ULE</v>
      </c>
      <c r="F78" s="122"/>
      <c r="G78" s="122"/>
      <c r="H78" s="126" t="str">
        <f>IF(E78="","",'[1]m dvojice žrebna lista '!AR11)</f>
        <v>Žreb</v>
      </c>
      <c r="I78" s="127" t="s">
        <v>39</v>
      </c>
      <c r="J78" s="122"/>
      <c r="K78" s="128"/>
      <c r="L78" s="122"/>
      <c r="M78" s="129"/>
      <c r="N78" s="122" t="s">
        <v>6</v>
      </c>
      <c r="O78" s="128"/>
      <c r="P78" s="156">
        <f>'[1]vnos podatkov'!$B$10</f>
        <v>0</v>
      </c>
      <c r="Q78" s="157"/>
      <c r="V78" s="92"/>
    </row>
    <row r="79" spans="1:22" s="90" customFormat="1" ht="9" customHeight="1">
      <c r="A79" s="146"/>
      <c r="B79" s="133"/>
      <c r="C79" s="147"/>
      <c r="D79" s="148"/>
      <c r="E79" s="149" t="str">
        <f>IF(AND(C23&gt;0,D23=4),E24,IF(AND(C51&gt;0,D51=4),E52,""))</f>
        <v>CEPAK</v>
      </c>
      <c r="F79" s="133"/>
      <c r="G79" s="133"/>
      <c r="H79" s="150"/>
      <c r="I79" s="151" t="s">
        <v>40</v>
      </c>
      <c r="J79" s="133"/>
      <c r="K79" s="134"/>
      <c r="L79" s="133"/>
      <c r="M79" s="135"/>
      <c r="N79" s="133" t="s">
        <v>8</v>
      </c>
      <c r="O79" s="134"/>
      <c r="P79" s="158">
        <f>'[1]vnos podatkov'!$E$10</f>
        <v>0</v>
      </c>
      <c r="Q79" s="159">
        <f>'[1]vnos podatkov'!$E$10</f>
        <v>0</v>
      </c>
      <c r="V79" s="92"/>
    </row>
    <row r="80" ht="15.75" customHeight="1"/>
    <row r="81" ht="9" customHeight="1"/>
  </sheetData>
  <mergeCells count="7">
    <mergeCell ref="A73:C73"/>
    <mergeCell ref="P78:Q78"/>
    <mergeCell ref="P79:Q79"/>
    <mergeCell ref="F3:H3"/>
    <mergeCell ref="F4:H4"/>
    <mergeCell ref="O4:Q4"/>
    <mergeCell ref="P71:Q71"/>
  </mergeCells>
  <conditionalFormatting sqref="B55 B63 B11 B15 B19 B59 B27 B31 B35 B39 B43 B47">
    <cfRule type="cellIs" priority="1" dxfId="33" operator="equal" stopIfTrue="1">
      <formula>"DA"</formula>
    </cfRule>
  </conditionalFormatting>
  <conditionalFormatting sqref="B7 H7 F7 H51 F23 F67 F51 H67 H23 B51 B67 C67:C68 B23">
    <cfRule type="expression" priority="2" dxfId="23" stopIfTrue="1">
      <formula>AND($D7&lt;5,$C7&gt;0)</formula>
    </cfRule>
  </conditionalFormatting>
  <conditionalFormatting sqref="H52 H8 E68:F68 E24:F24 E52:F52 H24 E8:F8 H68">
    <cfRule type="expression" priority="3" dxfId="23" stopIfTrue="1">
      <formula>AND($D7&lt;5,$C7&gt;0)</formula>
    </cfRule>
  </conditionalFormatting>
  <conditionalFormatting sqref="E67 E23 E51">
    <cfRule type="cellIs" priority="4" dxfId="15" operator="equal" stopIfTrue="1">
      <formula>"Bye"</formula>
    </cfRule>
    <cfRule type="expression" priority="5" dxfId="23" stopIfTrue="1">
      <formula>AND($D23&lt;5,$C23&gt;0)</formula>
    </cfRule>
  </conditionalFormatting>
  <conditionalFormatting sqref="L13 L29 L45 L61 N21 N53 P37 J9 J17 J25 J33 J41 J49 J57 J65">
    <cfRule type="expression" priority="6" dxfId="23" stopIfTrue="1">
      <formula>I10="as"</formula>
    </cfRule>
    <cfRule type="expression" priority="7" dxfId="23" stopIfTrue="1">
      <formula>I10="bs"</formula>
    </cfRule>
  </conditionalFormatting>
  <conditionalFormatting sqref="L14 L30 L46 L62 J66 N54 N22 J10 J18 J26 J34 J42 J50 J58 P38">
    <cfRule type="expression" priority="8" dxfId="23" stopIfTrue="1">
      <formula>I10="as"</formula>
    </cfRule>
    <cfRule type="expression" priority="9" dxfId="23" stopIfTrue="1">
      <formula>I10="bs"</formula>
    </cfRule>
  </conditionalFormatting>
  <conditionalFormatting sqref="I10 I18 I26 I34 I42 I50 I58 I66 K62 K46 K30 K14 M22 M54 O38">
    <cfRule type="expression" priority="10" dxfId="24" stopIfTrue="1">
      <formula>$N$1="CU"</formula>
    </cfRule>
  </conditionalFormatting>
  <conditionalFormatting sqref="E7">
    <cfRule type="expression" priority="11" dxfId="23" stopIfTrue="1">
      <formula>AND($D7&lt;5,$C7&gt;0)</formula>
    </cfRule>
  </conditionalFormatting>
  <conditionalFormatting sqref="E11">
    <cfRule type="cellIs" priority="12" dxfId="15" operator="equal" stopIfTrue="1">
      <formula>"Bye"</formula>
    </cfRule>
    <cfRule type="expression" priority="13" dxfId="15" stopIfTrue="1">
      <formula>AND($D11&lt;5,$C11&gt;0)</formula>
    </cfRule>
  </conditionalFormatting>
  <conditionalFormatting sqref="F11 H11 F15 H15:H16 H27:H28 H31:H32 H35:H36 H39:H40 H43:H44 H47:H48 H55:H56 H59:H60 H63:H64">
    <cfRule type="expression" priority="14" dxfId="15" stopIfTrue="1">
      <formula>AND($D11&lt;5,$C11&gt;0)</formula>
    </cfRule>
  </conditionalFormatting>
  <conditionalFormatting sqref="E12:F12 F40 F44 F48 L39 F56 F60 F64">
    <cfRule type="expression" priority="15" dxfId="15" stopIfTrue="1">
      <formula>AND($D11&lt;5,$C11&gt;0)</formula>
    </cfRule>
  </conditionalFormatting>
  <conditionalFormatting sqref="H12">
    <cfRule type="expression" priority="16" dxfId="15" stopIfTrue="1">
      <formula>AND($D12&lt;5,$C12&gt;0)</formula>
    </cfRule>
  </conditionalFormatting>
  <conditionalFormatting sqref="E15 E35:F36 H19:H20 E39:E40 E43:E44 E47:E48 E55:E56 E59:E60 E63:E64 F39 F43 F47 F55 F59 F63 E27:F28 E31:F32 E19:E20 F19">
    <cfRule type="cellIs" priority="17" dxfId="15" operator="equal" stopIfTrue="1">
      <formula>"Bye"</formula>
    </cfRule>
    <cfRule type="expression" priority="18" dxfId="15" stopIfTrue="1">
      <formula>AND($D15&lt;5,$C15&gt;0)</formula>
    </cfRule>
  </conditionalFormatting>
  <conditionalFormatting sqref="E16:F16 F20">
    <cfRule type="expression" priority="19" dxfId="15" stopIfTrue="1">
      <formula>AND($D15&lt;5,$C15&gt;0)</formula>
    </cfRule>
  </conditionalFormatting>
  <conditionalFormatting sqref="H10 L22 H34 H18 H26 H42 H50 H58 H66 J46 J62 N38 L54 J30 J14">
    <cfRule type="expression" priority="20" dxfId="14" stopIfTrue="1">
      <formula>AND($N$1="CU",H10="Sodnik")</formula>
    </cfRule>
    <cfRule type="expression" priority="21" dxfId="13" stopIfTrue="1">
      <formula>AND($N$1="CU",H10&lt;&gt;"Umpire",I10&lt;&gt;"")</formula>
    </cfRule>
    <cfRule type="expression" priority="22" dxfId="12" stopIfTrue="1">
      <formula>AND($N$1="CU",H10&lt;&gt;"Umpire")</formula>
    </cfRule>
  </conditionalFormatting>
  <conditionalFormatting sqref="D8 D12 D16 D20 D24 D28 D32 D36 D40 D44 D48 D52 D56 D60 D64 D68">
    <cfRule type="expression" priority="23" dxfId="2" stopIfTrue="1">
      <formula>"IF(D7=D8)"</formula>
    </cfRule>
  </conditionalFormatting>
  <conditionalFormatting sqref="D42">
    <cfRule type="expression" priority="24" dxfId="10" stopIfTrue="1">
      <formula>AND($D42&gt;0,$D42&lt;5,$C42&gt;0)</formula>
    </cfRule>
    <cfRule type="expression" priority="25" dxfId="8" stopIfTrue="1">
      <formula>$D42&gt;0</formula>
    </cfRule>
    <cfRule type="expression" priority="26" dxfId="8" stopIfTrue="1">
      <formula>$E42="Bye"</formula>
    </cfRule>
  </conditionalFormatting>
  <conditionalFormatting sqref="C51 C23:C24 C7:C8">
    <cfRule type="expression" priority="27" dxfId="4" stopIfTrue="1">
      <formula>AND($D7&gt;0,$D7&lt;5,$C7&gt;0)</formula>
    </cfRule>
    <cfRule type="expression" priority="28" dxfId="2" stopIfTrue="1">
      <formula>$D7&gt;0</formula>
    </cfRule>
    <cfRule type="expression" priority="29" dxfId="5" stopIfTrue="1">
      <formula>$E7="Bye"</formula>
    </cfRule>
  </conditionalFormatting>
  <conditionalFormatting sqref="C52">
    <cfRule type="expression" priority="30" dxfId="4" stopIfTrue="1">
      <formula>AND($D52&gt;0,$D52&lt;5,$C52&gt;0)</formula>
    </cfRule>
    <cfRule type="expression" priority="31" dxfId="2" stopIfTrue="1">
      <formula>$D52&gt;0</formula>
    </cfRule>
    <cfRule type="expression" priority="32" dxfId="2" stopIfTrue="1">
      <formula>$E52="Bye"</formula>
    </cfRule>
  </conditionalFormatting>
  <conditionalFormatting sqref="D7 D67 D51 D23">
    <cfRule type="expression" priority="33" dxfId="1" stopIfTrue="1">
      <formula>$D7&gt;0</formula>
    </cfRule>
  </conditionalFormatting>
  <conditionalFormatting sqref="D11 D15 D19 D27 D31 D35 D39 D43 D47 D55 D59 D63">
    <cfRule type="expression" priority="34" dxfId="0" stopIfTrue="1">
      <formula>$D11&gt;0</formula>
    </cfRule>
  </conditionalFormatting>
  <dataValidations count="1">
    <dataValidation type="list" allowBlank="1" showInputMessage="1" sqref="H10 L22 H18 H26 H34 H42 H50 H58 H66 J62 J46 L54 N38 J30 J14">
      <formula1>$T$7:$T$16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6"/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1]!Jun_Hide_CU">
                <anchor moveWithCells="1" sizeWithCells="1">
                  <from>
                    <xdr:col>11</xdr:col>
                    <xdr:colOff>266700</xdr:colOff>
                    <xdr:row>0</xdr:row>
                    <xdr:rowOff>228600</xdr:rowOff>
                  </from>
                  <to>
                    <xdr:col>13</xdr:col>
                    <xdr:colOff>285750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6" r:id="rId5" name="Button 2">
              <controlPr defaultSize="0" print="0" autoFill="0" autoPict="0" macro="[1]!Jun_Show_CU">
                <anchor moveWithCells="1" sizeWithCells="1">
                  <from>
                    <xdr:col>11</xdr:col>
                    <xdr:colOff>266700</xdr:colOff>
                    <xdr:row>0</xdr:row>
                    <xdr:rowOff>9525</xdr:rowOff>
                  </from>
                  <to>
                    <xdr:col>13</xdr:col>
                    <xdr:colOff>285750</xdr:colOff>
                    <xdr:row>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2014-04-26T17:03:01Z</dcterms:created>
  <dcterms:modified xsi:type="dcterms:W3CDTF">2014-04-28T18:39:05Z</dcterms:modified>
  <cp:category/>
  <cp:version/>
  <cp:contentType/>
  <cp:contentStatus/>
</cp:coreProperties>
</file>