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6660" activeTab="0"/>
  </bookViews>
  <sheets>
    <sheet name="mix dvojice " sheetId="1" r:id="rId1"/>
  </sheets>
  <externalReferences>
    <externalReference r:id="rId4"/>
    <externalReference r:id="rId5"/>
  </externalReferences>
  <definedNames>
    <definedName name="_Order1" hidden="1">255</definedName>
    <definedName name="A" localSheetId="0">'[2]m masters 12'!#REF!</definedName>
    <definedName name="A">'[1]m masters 12'!#REF!</definedName>
    <definedName name="B" localSheetId="0">'[2]m masters 12'!#REF!</definedName>
    <definedName name="B">'[1]m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iterate="1" iterateCount="1" iterateDelta="0.001"/>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4" authorId="0">
      <text>
        <r>
          <rPr>
            <sz val="9"/>
            <rFont val="Tahoma"/>
            <family val="2"/>
          </rPr>
          <t xml:space="preserve">Obe igralki zmagovalne dvojice dobita po 480 točk, obe igralki v finalu poražene dvojice dobita 360 točk, itd.
</t>
        </r>
      </text>
    </comment>
    <comment ref="D6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71" authorId="0">
      <text>
        <r>
          <rPr>
            <b/>
            <sz val="8"/>
            <color indexed="10"/>
            <rFont val="Tahoma"/>
            <family val="2"/>
          </rPr>
          <t xml:space="preserve">Za pravilen vnos časa napiši datum in čas. 
Primer: 12.5.2008 ob 17.30
</t>
        </r>
      </text>
    </comment>
    <comment ref="S72" authorId="0">
      <text>
        <r>
          <rPr>
            <b/>
            <sz val="8"/>
            <color indexed="10"/>
            <rFont val="Tahoma"/>
            <family val="2"/>
          </rPr>
          <t>Napiši priimka ter seštevek mest (na jakostni lestvici za posameznike) dvojice, ki se je zadnja neposredno (status D) uvrstila v žreb.
Primer:
Žemlja/Tkalec (28)</t>
        </r>
      </text>
    </comment>
    <comment ref="D8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143" authorId="0">
      <text>
        <r>
          <rPr>
            <sz val="9"/>
            <rFont val="Tahoma"/>
            <family val="2"/>
          </rPr>
          <t xml:space="preserve">Obe igralki zmagovalne dvojice dobita po 480 točk, obe igralki v finalu poražene dvojice dobita 360 točk, itd.
</t>
        </r>
      </text>
    </comment>
    <comment ref="D14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150" authorId="0">
      <text>
        <r>
          <rPr>
            <b/>
            <sz val="8"/>
            <color indexed="10"/>
            <rFont val="Tahoma"/>
            <family val="2"/>
          </rPr>
          <t xml:space="preserve">Za pravilen vnos časa napiši datum in čas. 
Primer: 12.5.2008 ob 17.30
</t>
        </r>
      </text>
    </comment>
    <comment ref="S151" authorId="0">
      <text>
        <r>
          <rPr>
            <b/>
            <sz val="8"/>
            <color indexed="10"/>
            <rFont val="Tahoma"/>
            <family val="2"/>
          </rPr>
          <t>Napiši priimka ter seštevek mest (na jakostni lestvici za posameznike) dvojice, ki se je zadnja neposredno (status D) uvrstila v žreb.
Primer:
Žemlja/Tkalec (28)</t>
        </r>
      </text>
    </comment>
  </commentList>
</comments>
</file>

<file path=xl/sharedStrings.xml><?xml version="1.0" encoding="utf-8"?>
<sst xmlns="http://schemas.openxmlformats.org/spreadsheetml/2006/main" count="204" uniqueCount="69">
  <si>
    <t>Glavni turnir</t>
  </si>
  <si>
    <t>vrsta turnirja</t>
  </si>
  <si>
    <t>datum</t>
  </si>
  <si>
    <t>klub</t>
  </si>
  <si>
    <t>rang turnirja</t>
  </si>
  <si>
    <t>vodja tekmovanja</t>
  </si>
  <si>
    <t>število dvojic</t>
  </si>
  <si>
    <t>vrhovni sodnik</t>
  </si>
  <si>
    <t>1</t>
  </si>
  <si>
    <t>status</t>
  </si>
  <si>
    <t>šifra</t>
  </si>
  <si>
    <t>nosilca</t>
  </si>
  <si>
    <t>priimek</t>
  </si>
  <si>
    <t>ime</t>
  </si>
  <si>
    <t>2. kolo</t>
  </si>
  <si>
    <t>četrtfinale</t>
  </si>
  <si>
    <t>polfinale</t>
  </si>
  <si>
    <t>finale</t>
  </si>
  <si>
    <t>zmagovalca</t>
  </si>
  <si>
    <t>Sodnik</t>
  </si>
  <si>
    <t>A</t>
  </si>
  <si>
    <t>Finalni dvoboj</t>
  </si>
  <si>
    <t>prosto</t>
  </si>
  <si>
    <t>B</t>
  </si>
  <si>
    <t>Točke TZS</t>
  </si>
  <si>
    <t>Rang turnirja:</t>
  </si>
  <si>
    <t>1. mesto</t>
  </si>
  <si>
    <t>2. mesto</t>
  </si>
  <si>
    <t>3. - 4. mesto</t>
  </si>
  <si>
    <t>5. - 8. mesto</t>
  </si>
  <si>
    <t>9. - 16. mesto</t>
  </si>
  <si>
    <t>17. - 24. mesto</t>
  </si>
  <si>
    <t>0</t>
  </si>
  <si>
    <t>jakostna lestvica</t>
  </si>
  <si>
    <t>#</t>
  </si>
  <si>
    <t>nosilci</t>
  </si>
  <si>
    <t>rang</t>
  </si>
  <si>
    <t>nadomestila</t>
  </si>
  <si>
    <t>namesto</t>
  </si>
  <si>
    <t>čas žrebanja</t>
  </si>
  <si>
    <t>zadnja neposredno uvrščena dvojica</t>
  </si>
  <si>
    <t>2</t>
  </si>
  <si>
    <t>3</t>
  </si>
  <si>
    <t>predstavnik igralcev</t>
  </si>
  <si>
    <t>4</t>
  </si>
  <si>
    <t>5</t>
  </si>
  <si>
    <t>6</t>
  </si>
  <si>
    <t>podpis</t>
  </si>
  <si>
    <t>7</t>
  </si>
  <si>
    <t>8</t>
  </si>
  <si>
    <t>HERMAN</t>
  </si>
  <si>
    <t>DVOJICE MIX</t>
  </si>
  <si>
    <t>b</t>
  </si>
  <si>
    <t>LAJOVIC</t>
  </si>
  <si>
    <t>KLEMEN</t>
  </si>
  <si>
    <t>KUHELJ</t>
  </si>
  <si>
    <t>LIZA</t>
  </si>
  <si>
    <t>SLO</t>
  </si>
  <si>
    <t>UMER</t>
  </si>
  <si>
    <t>GLAVAŠ</t>
  </si>
  <si>
    <t>ALMASI</t>
  </si>
  <si>
    <t>76(4)</t>
  </si>
  <si>
    <t>VIDOVIČ</t>
  </si>
  <si>
    <t>MAI</t>
  </si>
  <si>
    <t>ČOTAR</t>
  </si>
  <si>
    <t>ANJA</t>
  </si>
  <si>
    <t>CRO</t>
  </si>
  <si>
    <t>NAGY</t>
  </si>
  <si>
    <t>a</t>
  </si>
</sst>
</file>

<file path=xl/styles.xml><?xml version="1.0" encoding="utf-8"?>
<styleSheet xmlns="http://schemas.openxmlformats.org/spreadsheetml/2006/main">
  <numFmts count="4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s>
  <fonts count="64">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18"/>
      <name val="Arial"/>
      <family val="2"/>
    </font>
    <font>
      <b/>
      <sz val="20"/>
      <name val="Arial"/>
      <family val="2"/>
    </font>
    <font>
      <sz val="20"/>
      <name val="Arial"/>
      <family val="2"/>
    </font>
    <font>
      <sz val="20"/>
      <color indexed="9"/>
      <name val="Arial"/>
      <family val="2"/>
    </font>
    <font>
      <b/>
      <sz val="14"/>
      <name val="Arial"/>
      <family val="2"/>
    </font>
    <font>
      <b/>
      <sz val="10"/>
      <name val="Arial"/>
      <family val="2"/>
    </font>
    <font>
      <b/>
      <i/>
      <sz val="10"/>
      <name val="Arial"/>
      <family val="2"/>
    </font>
    <font>
      <b/>
      <sz val="10"/>
      <color indexed="9"/>
      <name val="Arial"/>
      <family val="2"/>
    </font>
    <font>
      <sz val="10"/>
      <color indexed="9"/>
      <name val="Arial"/>
      <family val="2"/>
    </font>
    <font>
      <b/>
      <sz val="8"/>
      <name val="Arial"/>
      <family val="2"/>
    </font>
    <font>
      <b/>
      <sz val="7"/>
      <name val="Arial"/>
      <family val="2"/>
    </font>
    <font>
      <b/>
      <sz val="7"/>
      <color indexed="9"/>
      <name val="Arial"/>
      <family val="2"/>
    </font>
    <font>
      <b/>
      <sz val="7"/>
      <color indexed="8"/>
      <name val="Arial"/>
      <family val="2"/>
    </font>
    <font>
      <sz val="6"/>
      <name val="Arial"/>
      <family val="2"/>
    </font>
    <font>
      <sz val="8"/>
      <color indexed="8"/>
      <name val="Arial"/>
      <family val="2"/>
    </font>
    <font>
      <sz val="8"/>
      <name val="Arial"/>
      <family val="2"/>
    </font>
    <font>
      <sz val="8"/>
      <color indexed="9"/>
      <name val="Arial"/>
      <family val="2"/>
    </font>
    <font>
      <sz val="7"/>
      <name val="Arial"/>
      <family val="2"/>
    </font>
    <font>
      <sz val="7"/>
      <color indexed="9"/>
      <name val="Arial"/>
      <family val="2"/>
    </font>
    <font>
      <sz val="6"/>
      <color indexed="9"/>
      <name val="Arial"/>
      <family val="2"/>
    </font>
    <font>
      <b/>
      <sz val="8.5"/>
      <name val="Arial"/>
      <family val="2"/>
    </font>
    <font>
      <b/>
      <sz val="8.5"/>
      <color indexed="42"/>
      <name val="Arial"/>
      <family val="2"/>
    </font>
    <font>
      <b/>
      <sz val="8.5"/>
      <color indexed="9"/>
      <name val="Arial"/>
      <family val="2"/>
    </font>
    <font>
      <sz val="8.5"/>
      <name val="Arial"/>
      <family val="2"/>
    </font>
    <font>
      <sz val="8.5"/>
      <color indexed="9"/>
      <name val="Arial"/>
      <family val="2"/>
    </font>
    <font>
      <b/>
      <i/>
      <sz val="8.5"/>
      <color indexed="9"/>
      <name val="Arial"/>
      <family val="2"/>
    </font>
    <font>
      <sz val="8.5"/>
      <color indexed="8"/>
      <name val="Arial"/>
      <family val="2"/>
    </font>
    <font>
      <i/>
      <sz val="6"/>
      <color indexed="9"/>
      <name val="Arial"/>
      <family val="2"/>
    </font>
    <font>
      <i/>
      <sz val="8.5"/>
      <color indexed="9"/>
      <name val="Arial"/>
      <family val="2"/>
    </font>
    <font>
      <sz val="8.5"/>
      <color indexed="14"/>
      <name val="Arial"/>
      <family val="2"/>
    </font>
    <font>
      <b/>
      <i/>
      <sz val="6"/>
      <color indexed="9"/>
      <name val="Arial"/>
      <family val="2"/>
    </font>
    <font>
      <sz val="8.5"/>
      <color indexed="42"/>
      <name val="Arial"/>
      <family val="2"/>
    </font>
    <font>
      <b/>
      <u val="single"/>
      <sz val="10"/>
      <name val="Arial"/>
      <family val="2"/>
    </font>
    <font>
      <sz val="14"/>
      <name val="Arial"/>
      <family val="2"/>
    </font>
    <font>
      <sz val="14"/>
      <color indexed="9"/>
      <name val="Arial"/>
      <family val="2"/>
    </font>
    <font>
      <sz val="7"/>
      <color indexed="8"/>
      <name val="Arial"/>
      <family val="2"/>
    </font>
    <font>
      <b/>
      <sz val="8"/>
      <name val="Tahoma"/>
      <family val="2"/>
    </font>
    <font>
      <sz val="9"/>
      <name val="Tahoma"/>
      <family val="2"/>
    </font>
    <font>
      <b/>
      <sz val="8"/>
      <color indexed="10"/>
      <name val="Tahoma"/>
      <family val="2"/>
    </font>
    <font>
      <i/>
      <sz val="8"/>
      <color indexed="1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medium"/>
    </border>
    <border>
      <left>
        <color indexed="63"/>
      </left>
      <right>
        <color indexed="63"/>
      </right>
      <top style="thin"/>
      <bottom>
        <color indexed="63"/>
      </bottom>
    </border>
    <border>
      <left style="medium"/>
      <right style="medium"/>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color indexed="8"/>
      </right>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249">
    <xf numFmtId="0" fontId="0" fillId="0" borderId="0" xfId="0" applyAlignment="1">
      <alignment/>
    </xf>
    <xf numFmtId="49" fontId="24" fillId="0" borderId="0" xfId="0" applyNumberFormat="1" applyFont="1" applyAlignment="1">
      <alignment vertical="top"/>
    </xf>
    <xf numFmtId="0" fontId="25"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28" fillId="0" borderId="0" xfId="0" applyFont="1" applyAlignment="1">
      <alignment horizontal="left"/>
    </xf>
    <xf numFmtId="0" fontId="29" fillId="0" borderId="0" xfId="0" applyFont="1" applyAlignment="1">
      <alignment horizontal="left"/>
    </xf>
    <xf numFmtId="49" fontId="30" fillId="0" borderId="0" xfId="0" applyNumberFormat="1" applyFont="1" applyAlignment="1">
      <alignment horizontal="center"/>
    </xf>
    <xf numFmtId="49" fontId="30" fillId="0" borderId="0" xfId="0" applyNumberFormat="1" applyFont="1" applyAlignment="1">
      <alignment horizontal="left"/>
    </xf>
    <xf numFmtId="0" fontId="30" fillId="0" borderId="0" xfId="0" applyNumberFormat="1" applyFont="1" applyAlignment="1">
      <alignment horizontal="left"/>
    </xf>
    <xf numFmtId="0" fontId="31" fillId="0" borderId="0" xfId="0" applyFont="1" applyAlignment="1">
      <alignment/>
    </xf>
    <xf numFmtId="0" fontId="0" fillId="0" borderId="0" xfId="0" applyFont="1" applyAlignment="1">
      <alignment/>
    </xf>
    <xf numFmtId="0" fontId="30" fillId="0" borderId="0" xfId="0" applyFont="1" applyAlignment="1">
      <alignment/>
    </xf>
    <xf numFmtId="0" fontId="32" fillId="0" borderId="0" xfId="0" applyFont="1" applyAlignment="1">
      <alignment/>
    </xf>
    <xf numFmtId="0" fontId="33" fillId="0" borderId="0" xfId="0" applyFont="1" applyAlignment="1">
      <alignment horizontal="left"/>
    </xf>
    <xf numFmtId="49" fontId="34" fillId="10" borderId="0" xfId="0" applyNumberFormat="1" applyFont="1" applyFill="1" applyAlignment="1">
      <alignment vertical="center"/>
    </xf>
    <xf numFmtId="0" fontId="34" fillId="10" borderId="0" xfId="0" applyFont="1" applyFill="1" applyAlignment="1">
      <alignment vertical="center"/>
    </xf>
    <xf numFmtId="49" fontId="35" fillId="10" borderId="0" xfId="0" applyNumberFormat="1" applyFont="1" applyFill="1" applyAlignment="1">
      <alignment vertical="center"/>
    </xf>
    <xf numFmtId="49" fontId="34" fillId="10" borderId="0" xfId="0" applyNumberFormat="1" applyFont="1" applyFill="1" applyAlignment="1">
      <alignment horizontal="center" vertical="center"/>
    </xf>
    <xf numFmtId="0" fontId="35" fillId="10" borderId="0" xfId="0" applyFont="1" applyFill="1" applyAlignment="1">
      <alignment vertical="center"/>
    </xf>
    <xf numFmtId="49" fontId="34" fillId="10" borderId="0" xfId="0" applyNumberFormat="1" applyFont="1" applyFill="1" applyAlignment="1">
      <alignment horizontal="left" vertical="center"/>
    </xf>
    <xf numFmtId="0" fontId="37" fillId="0" borderId="0" xfId="0" applyFont="1" applyAlignment="1">
      <alignment vertical="center"/>
    </xf>
    <xf numFmtId="14" fontId="38" fillId="0" borderId="10" xfId="0" applyNumberFormat="1" applyFont="1" applyBorder="1" applyAlignment="1">
      <alignment horizontal="left" vertical="center"/>
    </xf>
    <xf numFmtId="14" fontId="39" fillId="0" borderId="10" xfId="0" applyNumberFormat="1" applyFont="1" applyBorder="1" applyAlignment="1">
      <alignment horizontal="left" vertical="center"/>
    </xf>
    <xf numFmtId="0" fontId="40" fillId="0" borderId="10" xfId="0" applyFont="1" applyBorder="1" applyAlignment="1">
      <alignment vertical="center"/>
    </xf>
    <xf numFmtId="49" fontId="39" fillId="0" borderId="10" xfId="70" applyNumberFormat="1" applyFont="1" applyBorder="1" applyAlignment="1" applyProtection="1">
      <alignment horizontal="center" vertical="center"/>
      <protection locked="0"/>
    </xf>
    <xf numFmtId="49" fontId="40" fillId="0" borderId="10" xfId="0" applyNumberFormat="1" applyFont="1" applyBorder="1" applyAlignment="1">
      <alignment vertical="center"/>
    </xf>
    <xf numFmtId="0" fontId="39" fillId="0" borderId="10" xfId="70" applyNumberFormat="1" applyFont="1" applyBorder="1" applyAlignment="1" applyProtection="1">
      <alignment horizontal="left" vertical="center"/>
      <protection locked="0"/>
    </xf>
    <xf numFmtId="0" fontId="39" fillId="0" borderId="10" xfId="0" applyFont="1" applyBorder="1" applyAlignment="1">
      <alignment horizontal="center" vertical="center"/>
    </xf>
    <xf numFmtId="0" fontId="33" fillId="0" borderId="0" xfId="0" applyFont="1" applyAlignment="1">
      <alignment vertical="center"/>
    </xf>
    <xf numFmtId="0" fontId="41" fillId="0" borderId="0" xfId="0" applyFont="1" applyFill="1" applyAlignment="1">
      <alignment horizontal="right"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41" fillId="0" borderId="0" xfId="0" applyFont="1" applyFill="1" applyAlignment="1">
      <alignment horizontal="left" vertical="center"/>
    </xf>
    <xf numFmtId="0" fontId="41" fillId="0" borderId="0" xfId="0" applyFont="1" applyFill="1" applyAlignment="1">
      <alignment vertical="center"/>
    </xf>
    <xf numFmtId="0" fontId="37" fillId="0" borderId="0" xfId="0" applyFont="1" applyFill="1" applyAlignment="1">
      <alignment horizontal="right" vertical="center"/>
    </xf>
    <xf numFmtId="0" fontId="37" fillId="0" borderId="0" xfId="0" applyFont="1" applyAlignment="1">
      <alignment horizontal="center" vertical="center"/>
    </xf>
    <xf numFmtId="0" fontId="43" fillId="0" borderId="0" xfId="0" applyFont="1" applyAlignment="1">
      <alignment horizontal="center" vertical="center"/>
    </xf>
    <xf numFmtId="0" fontId="37" fillId="0" borderId="0" xfId="0" applyFont="1" applyAlignment="1">
      <alignment horizontal="left" vertical="center"/>
    </xf>
    <xf numFmtId="0" fontId="0" fillId="0" borderId="0" xfId="0" applyFont="1" applyAlignment="1">
      <alignment vertical="center"/>
    </xf>
    <xf numFmtId="0" fontId="43" fillId="0" borderId="0" xfId="0" applyFont="1" applyAlignment="1">
      <alignment vertical="center"/>
    </xf>
    <xf numFmtId="0" fontId="44" fillId="0" borderId="0" xfId="0" applyFont="1" applyFill="1" applyAlignment="1">
      <alignment horizontal="center" vertical="center"/>
    </xf>
    <xf numFmtId="0" fontId="44" fillId="0" borderId="11" xfId="0" applyFont="1" applyBorder="1" applyAlignment="1">
      <alignment vertical="center"/>
    </xf>
    <xf numFmtId="0" fontId="45" fillId="0" borderId="11" xfId="0" applyFont="1" applyFill="1" applyBorder="1" applyAlignment="1">
      <alignment horizontal="center" vertical="center"/>
    </xf>
    <xf numFmtId="0" fontId="46" fillId="17" borderId="11" xfId="0" applyFont="1" applyFill="1" applyBorder="1" applyAlignment="1">
      <alignment horizontal="center" vertical="center"/>
    </xf>
    <xf numFmtId="0" fontId="47" fillId="0" borderId="11" xfId="0" applyFont="1" applyBorder="1" applyAlignment="1">
      <alignment vertical="center"/>
    </xf>
    <xf numFmtId="0" fontId="0" fillId="0" borderId="11" xfId="0" applyFont="1" applyBorder="1" applyAlignment="1">
      <alignment vertical="center"/>
    </xf>
    <xf numFmtId="0" fontId="46" fillId="0" borderId="11" xfId="0" applyFont="1" applyBorder="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8" fillId="18" borderId="0" xfId="0"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0" fontId="47" fillId="0" borderId="0" xfId="0" applyFont="1" applyFill="1" applyAlignment="1">
      <alignment horizontal="center" vertic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46" fillId="0" borderId="0" xfId="0" applyFont="1" applyAlignment="1">
      <alignment horizontal="center" vertical="center"/>
    </xf>
    <xf numFmtId="0" fontId="49" fillId="0" borderId="13" xfId="0" applyFont="1" applyBorder="1" applyAlignment="1">
      <alignment horizontal="right" vertical="center"/>
    </xf>
    <xf numFmtId="0" fontId="44" fillId="0" borderId="0" xfId="0" applyFont="1" applyAlignment="1">
      <alignment vertical="center"/>
    </xf>
    <xf numFmtId="0" fontId="0" fillId="0" borderId="14"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center" vertical="center"/>
    </xf>
    <xf numFmtId="0" fontId="47" fillId="0" borderId="0" xfId="0" applyFont="1" applyAlignment="1">
      <alignment vertical="center"/>
    </xf>
    <xf numFmtId="0" fontId="46" fillId="0" borderId="15" xfId="0" applyFont="1" applyBorder="1" applyAlignment="1">
      <alignment horizontal="center" vertical="center"/>
    </xf>
    <xf numFmtId="0" fontId="50" fillId="0" borderId="0" xfId="0" applyFont="1" applyAlignment="1">
      <alignment horizontal="left" vertical="center"/>
    </xf>
    <xf numFmtId="0" fontId="48" fillId="0" borderId="0" xfId="0" applyFont="1" applyAlignment="1">
      <alignment horizontal="left" vertical="center"/>
    </xf>
    <xf numFmtId="0" fontId="42" fillId="0" borderId="0" xfId="0" applyFont="1" applyAlignment="1">
      <alignment horizontal="right" vertical="center"/>
    </xf>
    <xf numFmtId="0" fontId="51" fillId="19" borderId="15" xfId="0" applyFont="1" applyFill="1" applyBorder="1" applyAlignment="1">
      <alignment horizontal="right" vertical="center"/>
    </xf>
    <xf numFmtId="0" fontId="50" fillId="0" borderId="11" xfId="0" applyFont="1" applyBorder="1" applyAlignment="1">
      <alignment horizontal="left" vertical="center"/>
    </xf>
    <xf numFmtId="0" fontId="52" fillId="0" borderId="11" xfId="0" applyFont="1" applyBorder="1" applyAlignment="1">
      <alignment horizontal="right" vertical="center"/>
    </xf>
    <xf numFmtId="0" fontId="0" fillId="0" borderId="0" xfId="0" applyAlignment="1">
      <alignment vertical="center"/>
    </xf>
    <xf numFmtId="0" fontId="47" fillId="0" borderId="11" xfId="0" applyFont="1" applyBorder="1" applyAlignment="1">
      <alignment horizontal="right" vertical="center"/>
    </xf>
    <xf numFmtId="0" fontId="48" fillId="18" borderId="11" xfId="0" applyFont="1" applyFill="1" applyBorder="1" applyAlignment="1">
      <alignment horizontal="center" vertical="center"/>
    </xf>
    <xf numFmtId="0" fontId="47" fillId="0" borderId="11" xfId="0" applyFont="1" applyBorder="1" applyAlignment="1">
      <alignment vertical="center"/>
    </xf>
    <xf numFmtId="0" fontId="29" fillId="0" borderId="11" xfId="0" applyFont="1" applyBorder="1" applyAlignment="1">
      <alignment vertical="center"/>
    </xf>
    <xf numFmtId="0" fontId="48" fillId="0" borderId="13" xfId="0" applyFont="1" applyBorder="1" applyAlignment="1">
      <alignment horizontal="center" vertical="center"/>
    </xf>
    <xf numFmtId="0" fontId="48" fillId="0" borderId="15" xfId="0" applyFont="1" applyBorder="1" applyAlignment="1">
      <alignmen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right" vertical="center"/>
    </xf>
    <xf numFmtId="0" fontId="52" fillId="0" borderId="13" xfId="0" applyFont="1" applyBorder="1" applyAlignment="1">
      <alignment horizontal="right" vertical="center"/>
    </xf>
    <xf numFmtId="0" fontId="53" fillId="0" borderId="0" xfId="0" applyFont="1" applyAlignment="1">
      <alignment vertical="center"/>
    </xf>
    <xf numFmtId="0" fontId="52" fillId="0" borderId="0" xfId="0" applyFont="1" applyAlignment="1">
      <alignment horizontal="right" vertical="center"/>
    </xf>
    <xf numFmtId="0" fontId="47" fillId="0" borderId="0" xfId="0" applyFont="1" applyFill="1" applyAlignment="1">
      <alignment horizontal="center" vertical="center"/>
    </xf>
    <xf numFmtId="0" fontId="48" fillId="17" borderId="11" xfId="0" applyFont="1" applyFill="1" applyBorder="1" applyAlignment="1">
      <alignment horizontal="center" vertical="center"/>
    </xf>
    <xf numFmtId="0" fontId="48" fillId="0" borderId="11" xfId="0" applyFont="1" applyBorder="1" applyAlignment="1">
      <alignment horizontal="center" vertical="center"/>
    </xf>
    <xf numFmtId="0" fontId="47" fillId="0" borderId="16" xfId="0" applyFont="1" applyBorder="1" applyAlignment="1">
      <alignment vertical="center"/>
    </xf>
    <xf numFmtId="0" fontId="47" fillId="18" borderId="0" xfId="0" applyFont="1" applyFill="1" applyAlignment="1">
      <alignment vertical="center"/>
    </xf>
    <xf numFmtId="0" fontId="47" fillId="18" borderId="17" xfId="0" applyFont="1" applyFill="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48" fillId="0" borderId="15" xfId="0" applyFont="1" applyBorder="1" applyAlignment="1">
      <alignment horizontal="left" vertical="center"/>
    </xf>
    <xf numFmtId="0" fontId="47" fillId="0" borderId="0" xfId="0" applyFont="1" applyBorder="1" applyAlignment="1">
      <alignment vertical="center"/>
    </xf>
    <xf numFmtId="0" fontId="52" fillId="0" borderId="15" xfId="0" applyFont="1" applyBorder="1" applyAlignment="1">
      <alignment horizontal="right" vertical="center"/>
    </xf>
    <xf numFmtId="0" fontId="47" fillId="0" borderId="11" xfId="0" applyFont="1" applyFill="1" applyBorder="1" applyAlignment="1">
      <alignment horizontal="center" vertical="center"/>
    </xf>
    <xf numFmtId="0" fontId="48" fillId="0" borderId="11" xfId="0" applyFont="1" applyBorder="1" applyAlignment="1">
      <alignment horizontal="center" vertical="center"/>
    </xf>
    <xf numFmtId="0" fontId="47" fillId="18" borderId="0" xfId="0" applyFont="1" applyFill="1" applyBorder="1" applyAlignment="1">
      <alignment horizontal="center" vertical="center"/>
    </xf>
    <xf numFmtId="0" fontId="52" fillId="0" borderId="13" xfId="0" applyFont="1" applyBorder="1" applyAlignment="1">
      <alignment horizontal="right" vertical="center"/>
    </xf>
    <xf numFmtId="0" fontId="44" fillId="0" borderId="0" xfId="0" applyFont="1" applyAlignment="1">
      <alignment vertical="center"/>
    </xf>
    <xf numFmtId="0" fontId="29" fillId="0" borderId="0" xfId="0" applyFont="1" applyAlignment="1">
      <alignment vertical="center"/>
    </xf>
    <xf numFmtId="0" fontId="50" fillId="0" borderId="0" xfId="0" applyFont="1" applyAlignment="1">
      <alignment horizontal="left" vertical="center"/>
    </xf>
    <xf numFmtId="0" fontId="35" fillId="0" borderId="0" xfId="0" applyFont="1" applyAlignment="1">
      <alignment horizontal="right" vertical="center"/>
    </xf>
    <xf numFmtId="0" fontId="54" fillId="19" borderId="15" xfId="0" applyFont="1" applyFill="1" applyBorder="1" applyAlignment="1">
      <alignment horizontal="right" vertical="center"/>
    </xf>
    <xf numFmtId="0" fontId="50" fillId="0" borderId="11" xfId="0" applyFont="1" applyBorder="1" applyAlignment="1">
      <alignment horizontal="left" vertical="center"/>
    </xf>
    <xf numFmtId="0" fontId="44" fillId="0" borderId="0" xfId="0" applyFont="1" applyFill="1" applyAlignment="1">
      <alignment horizontal="center" vertical="center"/>
    </xf>
    <xf numFmtId="0" fontId="44" fillId="0" borderId="0" xfId="0" applyFont="1" applyBorder="1" applyAlignment="1">
      <alignment vertical="center"/>
    </xf>
    <xf numFmtId="0" fontId="44" fillId="0" borderId="13" xfId="0" applyFont="1" applyBorder="1" applyAlignment="1">
      <alignment vertical="center"/>
    </xf>
    <xf numFmtId="0" fontId="47" fillId="0" borderId="19" xfId="0" applyFont="1" applyBorder="1" applyAlignment="1">
      <alignment vertical="center"/>
    </xf>
    <xf numFmtId="0" fontId="44" fillId="0" borderId="19" xfId="0" applyFont="1" applyBorder="1" applyAlignment="1">
      <alignment vertical="center"/>
    </xf>
    <xf numFmtId="0" fontId="48" fillId="18" borderId="0" xfId="0" applyFont="1" applyFill="1" applyAlignment="1">
      <alignment horizontal="right" vertical="center"/>
    </xf>
    <xf numFmtId="0" fontId="48" fillId="18" borderId="11" xfId="0" applyFont="1" applyFill="1" applyBorder="1" applyAlignment="1">
      <alignment horizontal="right" vertical="center"/>
    </xf>
    <xf numFmtId="0" fontId="0" fillId="0" borderId="0" xfId="0" applyFont="1" applyBorder="1" applyAlignment="1">
      <alignment vertical="center"/>
    </xf>
    <xf numFmtId="0" fontId="0" fillId="0" borderId="20" xfId="0" applyFont="1" applyBorder="1" applyAlignment="1">
      <alignment vertical="center"/>
    </xf>
    <xf numFmtId="0" fontId="48" fillId="18" borderId="16" xfId="0" applyFont="1" applyFill="1" applyBorder="1" applyAlignment="1">
      <alignment vertical="center"/>
    </xf>
    <xf numFmtId="0" fontId="44" fillId="0" borderId="21" xfId="0" applyFont="1" applyBorder="1" applyAlignment="1">
      <alignment vertical="center"/>
    </xf>
    <xf numFmtId="0" fontId="52" fillId="18" borderId="15" xfId="0" applyFont="1" applyFill="1" applyBorder="1" applyAlignment="1">
      <alignment horizontal="right" vertical="center"/>
    </xf>
    <xf numFmtId="0" fontId="48" fillId="18" borderId="15" xfId="0" applyFont="1" applyFill="1" applyBorder="1" applyAlignment="1">
      <alignment vertical="center"/>
    </xf>
    <xf numFmtId="0" fontId="41" fillId="0" borderId="0" xfId="0" applyFont="1" applyAlignment="1">
      <alignment vertical="center"/>
    </xf>
    <xf numFmtId="0" fontId="48" fillId="18" borderId="0" xfId="0" applyFont="1" applyFill="1" applyBorder="1" applyAlignment="1">
      <alignment horizontal="center" vertical="center"/>
    </xf>
    <xf numFmtId="0" fontId="0" fillId="0" borderId="0" xfId="0" applyFont="1" applyAlignment="1">
      <alignment/>
    </xf>
    <xf numFmtId="0" fontId="55" fillId="0" borderId="11" xfId="0" applyFont="1" applyFill="1" applyBorder="1" applyAlignment="1">
      <alignment horizontal="center" vertical="center"/>
    </xf>
    <xf numFmtId="0" fontId="48" fillId="18" borderId="0" xfId="0" applyFont="1" applyFill="1" applyBorder="1" applyAlignment="1">
      <alignment vertical="center"/>
    </xf>
    <xf numFmtId="0" fontId="55" fillId="20" borderId="0" xfId="0" applyFont="1" applyFill="1" applyBorder="1" applyAlignment="1">
      <alignment horizontal="center" vertical="center"/>
    </xf>
    <xf numFmtId="49" fontId="44" fillId="18" borderId="11" xfId="0" applyNumberFormat="1" applyFont="1" applyFill="1" applyBorder="1" applyAlignment="1">
      <alignment horizontal="left" vertical="center"/>
    </xf>
    <xf numFmtId="1" fontId="44" fillId="18" borderId="11" xfId="0" applyNumberFormat="1" applyFont="1" applyFill="1" applyBorder="1" applyAlignment="1">
      <alignment horizontal="center" vertical="center"/>
    </xf>
    <xf numFmtId="0" fontId="39" fillId="0" borderId="22" xfId="0" applyFont="1" applyFill="1" applyBorder="1" applyAlignment="1">
      <alignment vertical="center"/>
    </xf>
    <xf numFmtId="1" fontId="39" fillId="0" borderId="22" xfId="0" applyNumberFormat="1" applyFont="1" applyFill="1" applyBorder="1" applyAlignment="1">
      <alignment horizontal="right" vertical="center"/>
    </xf>
    <xf numFmtId="0" fontId="39" fillId="0" borderId="22" xfId="0" applyFont="1" applyBorder="1" applyAlignment="1">
      <alignment vertical="center"/>
    </xf>
    <xf numFmtId="1" fontId="39" fillId="0" borderId="22" xfId="0" applyNumberFormat="1" applyFont="1" applyBorder="1" applyAlignment="1">
      <alignment horizontal="right" vertical="center"/>
    </xf>
    <xf numFmtId="0" fontId="48" fillId="0" borderId="13" xfId="0" applyFont="1" applyBorder="1" applyAlignment="1">
      <alignment horizontal="center" vertical="center"/>
    </xf>
    <xf numFmtId="0" fontId="44" fillId="0" borderId="0" xfId="0" applyFont="1" applyAlignment="1">
      <alignment horizontal="center" vertical="center"/>
    </xf>
    <xf numFmtId="0" fontId="47" fillId="18" borderId="0" xfId="0" applyFont="1" applyFill="1" applyAlignment="1">
      <alignment horizontal="center" vertical="center"/>
    </xf>
    <xf numFmtId="49" fontId="39" fillId="0" borderId="10" xfId="0" applyNumberFormat="1" applyFont="1" applyBorder="1" applyAlignment="1">
      <alignment horizontal="center" vertical="center"/>
    </xf>
    <xf numFmtId="49" fontId="47" fillId="18" borderId="0" xfId="0" applyNumberFormat="1" applyFont="1" applyFill="1" applyAlignment="1">
      <alignment horizontal="center" vertical="center"/>
    </xf>
    <xf numFmtId="1" fontId="48" fillId="18" borderId="0" xfId="0" applyNumberFormat="1" applyFont="1" applyFill="1" applyAlignment="1">
      <alignment horizontal="center" vertical="center"/>
    </xf>
    <xf numFmtId="49" fontId="47" fillId="0" borderId="0" xfId="0" applyNumberFormat="1" applyFont="1" applyAlignment="1">
      <alignment vertical="center"/>
    </xf>
    <xf numFmtId="49" fontId="0" fillId="0" borderId="0" xfId="0" applyNumberFormat="1" applyFont="1" applyAlignment="1">
      <alignment vertical="center"/>
    </xf>
    <xf numFmtId="49" fontId="48" fillId="0" borderId="0" xfId="0" applyNumberFormat="1" applyFont="1" applyAlignment="1">
      <alignment horizontal="center" vertical="center"/>
    </xf>
    <xf numFmtId="49" fontId="47" fillId="18" borderId="0" xfId="0" applyNumberFormat="1" applyFont="1" applyFill="1" applyAlignment="1">
      <alignment vertical="center"/>
    </xf>
    <xf numFmtId="49" fontId="48" fillId="18" borderId="0" xfId="0" applyNumberFormat="1" applyFont="1" applyFill="1" applyAlignment="1">
      <alignment vertical="center"/>
    </xf>
    <xf numFmtId="49" fontId="47" fillId="18" borderId="0" xfId="0" applyNumberFormat="1" applyFont="1" applyFill="1" applyAlignment="1">
      <alignment vertical="center"/>
    </xf>
    <xf numFmtId="49" fontId="47" fillId="18" borderId="22" xfId="0" applyNumberFormat="1" applyFont="1" applyFill="1" applyBorder="1" applyAlignment="1">
      <alignment vertical="center"/>
    </xf>
    <xf numFmtId="49" fontId="47" fillId="18" borderId="22" xfId="0" applyNumberFormat="1" applyFont="1" applyFill="1" applyBorder="1" applyAlignment="1" quotePrefix="1">
      <alignment horizontal="right" vertical="center"/>
    </xf>
    <xf numFmtId="49" fontId="47" fillId="0" borderId="0" xfId="0" applyNumberFormat="1" applyFont="1" applyAlignment="1">
      <alignment vertical="center"/>
    </xf>
    <xf numFmtId="49" fontId="0" fillId="0" borderId="0" xfId="0" applyNumberFormat="1" applyAlignment="1">
      <alignment vertical="center"/>
    </xf>
    <xf numFmtId="49" fontId="48" fillId="0" borderId="0" xfId="0" applyNumberFormat="1" applyFont="1" applyAlignment="1">
      <alignment horizontal="center" vertical="center"/>
    </xf>
    <xf numFmtId="49" fontId="57" fillId="18" borderId="0" xfId="0" applyNumberFormat="1" applyFont="1" applyFill="1" applyAlignment="1">
      <alignment vertical="center"/>
    </xf>
    <xf numFmtId="49" fontId="58"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xf>
    <xf numFmtId="0" fontId="34" fillId="0" borderId="23" xfId="0" applyFont="1" applyFill="1" applyBorder="1" applyAlignment="1">
      <alignment vertical="center"/>
    </xf>
    <xf numFmtId="0" fontId="34" fillId="0" borderId="24" xfId="0" applyFont="1" applyFill="1" applyBorder="1" applyAlignment="1">
      <alignment vertical="center"/>
    </xf>
    <xf numFmtId="0" fontId="34" fillId="0" borderId="25" xfId="0" applyFont="1" applyFill="1" applyBorder="1" applyAlignment="1">
      <alignment vertical="center"/>
    </xf>
    <xf numFmtId="49" fontId="35" fillId="0" borderId="24" xfId="0" applyNumberFormat="1" applyFont="1" applyFill="1" applyBorder="1" applyAlignment="1">
      <alignment horizontal="center" vertical="center"/>
    </xf>
    <xf numFmtId="49" fontId="36" fillId="0" borderId="24" xfId="0" applyNumberFormat="1" applyFont="1" applyFill="1" applyBorder="1" applyAlignment="1">
      <alignment vertical="center"/>
    </xf>
    <xf numFmtId="49" fontId="36" fillId="0" borderId="21" xfId="0" applyNumberFormat="1" applyFont="1" applyFill="1" applyBorder="1" applyAlignment="1">
      <alignment horizontal="right" vertical="center"/>
    </xf>
    <xf numFmtId="49" fontId="36" fillId="0" borderId="24" xfId="0" applyNumberFormat="1" applyFont="1" applyFill="1" applyBorder="1" applyAlignment="1">
      <alignment horizontal="center" vertical="center"/>
    </xf>
    <xf numFmtId="49" fontId="35" fillId="0" borderId="24" xfId="0" applyNumberFormat="1" applyFont="1" applyFill="1" applyBorder="1" applyAlignment="1">
      <alignment vertical="center"/>
    </xf>
    <xf numFmtId="49" fontId="36" fillId="0" borderId="24" xfId="0" applyNumberFormat="1" applyFont="1" applyFill="1" applyBorder="1" applyAlignment="1">
      <alignment horizontal="right" vertical="center"/>
    </xf>
    <xf numFmtId="49" fontId="34" fillId="0" borderId="23" xfId="0" applyNumberFormat="1" applyFont="1" applyFill="1" applyBorder="1" applyAlignment="1">
      <alignment horizontal="left" vertical="center"/>
    </xf>
    <xf numFmtId="49" fontId="41" fillId="0" borderId="26" xfId="0" applyNumberFormat="1" applyFont="1" applyFill="1" applyBorder="1" applyAlignment="1">
      <alignment vertical="center"/>
    </xf>
    <xf numFmtId="14" fontId="39" fillId="0" borderId="10" xfId="0" applyNumberFormat="1" applyFont="1" applyBorder="1" applyAlignment="1">
      <alignment horizontal="left" vertical="center"/>
    </xf>
    <xf numFmtId="49" fontId="41" fillId="0" borderId="0" xfId="0" applyNumberFormat="1" applyFont="1" applyFill="1" applyAlignment="1">
      <alignment vertical="center"/>
    </xf>
    <xf numFmtId="49" fontId="41" fillId="0" borderId="15" xfId="0" applyNumberFormat="1" applyFont="1" applyFill="1" applyBorder="1" applyAlignment="1">
      <alignment horizontal="right" vertical="center"/>
    </xf>
    <xf numFmtId="49" fontId="42" fillId="0" borderId="0" xfId="0" applyNumberFormat="1" applyFont="1" applyFill="1" applyAlignment="1" quotePrefix="1">
      <alignment horizontal="center" vertical="center"/>
    </xf>
    <xf numFmtId="1" fontId="41" fillId="0" borderId="15" xfId="0" applyNumberFormat="1" applyFont="1" applyFill="1" applyBorder="1" applyAlignment="1">
      <alignment vertical="center"/>
    </xf>
    <xf numFmtId="49" fontId="59" fillId="0" borderId="0" xfId="0" applyNumberFormat="1" applyFont="1" applyFill="1" applyAlignment="1">
      <alignment horizontal="center" vertical="center"/>
    </xf>
    <xf numFmtId="49" fontId="42" fillId="0" borderId="0" xfId="0" applyNumberFormat="1" applyFont="1" applyFill="1" applyAlignment="1">
      <alignment vertical="center"/>
    </xf>
    <xf numFmtId="49" fontId="42" fillId="0" borderId="0" xfId="0" applyNumberFormat="1" applyFont="1" applyFill="1" applyBorder="1" applyAlignment="1">
      <alignment vertical="center"/>
    </xf>
    <xf numFmtId="49" fontId="34" fillId="0" borderId="27" xfId="0" applyNumberFormat="1" applyFont="1" applyFill="1" applyBorder="1" applyAlignment="1">
      <alignment vertical="center"/>
    </xf>
    <xf numFmtId="49" fontId="34" fillId="0" borderId="19" xfId="0" applyNumberFormat="1" applyFont="1" applyFill="1" applyBorder="1" applyAlignment="1">
      <alignment vertical="center"/>
    </xf>
    <xf numFmtId="49" fontId="42" fillId="0" borderId="19" xfId="0" applyNumberFormat="1" applyFont="1" applyFill="1" applyBorder="1" applyAlignment="1">
      <alignment vertical="center"/>
    </xf>
    <xf numFmtId="0" fontId="41" fillId="0" borderId="19" xfId="0" applyFont="1" applyBorder="1" applyAlignment="1">
      <alignment vertical="center"/>
    </xf>
    <xf numFmtId="0" fontId="41" fillId="0" borderId="16" xfId="0" applyFont="1" applyBorder="1" applyAlignment="1">
      <alignment vertical="center"/>
    </xf>
    <xf numFmtId="49" fontId="42" fillId="0" borderId="0" xfId="0" applyNumberFormat="1" applyFont="1" applyFill="1" applyAlignment="1">
      <alignment horizontal="center" vertical="center"/>
    </xf>
    <xf numFmtId="49" fontId="41" fillId="0" borderId="15" xfId="0" applyNumberFormat="1" applyFont="1" applyFill="1" applyBorder="1" applyAlignment="1">
      <alignment vertical="center"/>
    </xf>
    <xf numFmtId="49" fontId="41" fillId="0" borderId="17" xfId="0" applyNumberFormat="1" applyFont="1" applyFill="1" applyBorder="1" applyAlignment="1">
      <alignment vertical="center"/>
    </xf>
    <xf numFmtId="49" fontId="41" fillId="0" borderId="27" xfId="0" applyNumberFormat="1" applyFont="1" applyFill="1" applyBorder="1" applyAlignment="1">
      <alignment vertical="center"/>
    </xf>
    <xf numFmtId="49" fontId="41" fillId="0" borderId="19" xfId="0" applyNumberFormat="1" applyFont="1" applyFill="1" applyBorder="1" applyAlignment="1">
      <alignment vertical="center"/>
    </xf>
    <xf numFmtId="49" fontId="41" fillId="0" borderId="16" xfId="0" applyNumberFormat="1" applyFont="1" applyFill="1" applyBorder="1" applyAlignment="1">
      <alignment horizontal="right" vertical="center"/>
    </xf>
    <xf numFmtId="0" fontId="41" fillId="0" borderId="26" xfId="0" applyFont="1" applyFill="1" applyBorder="1" applyAlignment="1">
      <alignment vertical="center"/>
    </xf>
    <xf numFmtId="49" fontId="41" fillId="0" borderId="0" xfId="0" applyNumberFormat="1" applyFont="1" applyFill="1" applyAlignment="1">
      <alignment horizontal="right" vertical="center"/>
    </xf>
    <xf numFmtId="49" fontId="41" fillId="0" borderId="0" xfId="0" applyNumberFormat="1" applyFont="1" applyFill="1" applyBorder="1" applyAlignment="1">
      <alignment vertical="center"/>
    </xf>
    <xf numFmtId="0" fontId="41" fillId="0" borderId="0" xfId="0" applyFont="1" applyBorder="1" applyAlignment="1">
      <alignment vertical="center"/>
    </xf>
    <xf numFmtId="0" fontId="41" fillId="0" borderId="15" xfId="0" applyFont="1" applyBorder="1" applyAlignment="1">
      <alignment vertical="center"/>
    </xf>
    <xf numFmtId="0" fontId="34" fillId="0" borderId="26" xfId="0" applyFont="1" applyFill="1" applyBorder="1" applyAlignment="1">
      <alignment vertical="center"/>
    </xf>
    <xf numFmtId="0" fontId="34" fillId="0" borderId="0" xfId="0" applyFont="1" applyFill="1" applyBorder="1" applyAlignment="1">
      <alignment vertical="center"/>
    </xf>
    <xf numFmtId="0" fontId="34" fillId="0" borderId="28" xfId="0" applyFont="1" applyFill="1" applyBorder="1" applyAlignment="1">
      <alignment vertical="center"/>
    </xf>
    <xf numFmtId="49" fontId="34" fillId="10" borderId="0" xfId="0" applyNumberFormat="1" applyFont="1" applyFill="1" applyAlignment="1">
      <alignment horizontal="center" vertical="center"/>
    </xf>
    <xf numFmtId="49" fontId="42" fillId="0" borderId="11" xfId="0" applyNumberFormat="1" applyFont="1" applyFill="1" applyBorder="1" applyAlignment="1">
      <alignment vertical="center"/>
    </xf>
    <xf numFmtId="49" fontId="41" fillId="0" borderId="11" xfId="0" applyNumberFormat="1" applyFont="1" applyFill="1" applyBorder="1" applyAlignment="1">
      <alignment vertical="center"/>
    </xf>
    <xf numFmtId="0" fontId="41" fillId="0" borderId="11" xfId="0" applyFont="1" applyBorder="1" applyAlignment="1">
      <alignment vertical="center"/>
    </xf>
    <xf numFmtId="0" fontId="41" fillId="0" borderId="13" xfId="0" applyFont="1" applyBorder="1" applyAlignment="1">
      <alignment vertical="center"/>
    </xf>
    <xf numFmtId="49" fontId="34" fillId="0" borderId="26" xfId="0" applyNumberFormat="1" applyFont="1" applyFill="1" applyBorder="1" applyAlignment="1">
      <alignment vertical="center"/>
    </xf>
    <xf numFmtId="0" fontId="41" fillId="0" borderId="15" xfId="0" applyFont="1" applyFill="1" applyBorder="1" applyAlignment="1">
      <alignment horizontal="right" vertical="center"/>
    </xf>
    <xf numFmtId="0" fontId="41" fillId="0" borderId="13" xfId="0" applyFont="1" applyFill="1" applyBorder="1" applyAlignment="1">
      <alignment horizontal="right" vertical="center"/>
    </xf>
    <xf numFmtId="49" fontId="42" fillId="0" borderId="11" xfId="0" applyNumberFormat="1" applyFont="1" applyFill="1" applyBorder="1" applyAlignment="1">
      <alignment horizontal="center" vertical="center"/>
    </xf>
    <xf numFmtId="0" fontId="41" fillId="0" borderId="11" xfId="0" applyFont="1" applyFill="1" applyBorder="1" applyAlignment="1">
      <alignment vertical="center"/>
    </xf>
    <xf numFmtId="49" fontId="41" fillId="0" borderId="13" xfId="0" applyNumberFormat="1" applyFont="1" applyFill="1" applyBorder="1" applyAlignment="1">
      <alignment vertical="center"/>
    </xf>
    <xf numFmtId="49" fontId="59" fillId="0" borderId="11" xfId="0" applyNumberFormat="1" applyFont="1" applyFill="1" applyBorder="1" applyAlignment="1">
      <alignment horizontal="center" vertical="center"/>
    </xf>
    <xf numFmtId="0" fontId="47" fillId="0" borderId="0" xfId="0" applyFont="1" applyBorder="1" applyAlignment="1">
      <alignment horizontal="center" vertical="center"/>
    </xf>
    <xf numFmtId="0" fontId="0" fillId="0" borderId="0" xfId="0" applyFont="1" applyAlignment="1">
      <alignment vertical="center"/>
    </xf>
    <xf numFmtId="0" fontId="48" fillId="0" borderId="15" xfId="0" applyFont="1" applyBorder="1" applyAlignment="1">
      <alignment horizontal="center" vertical="center"/>
    </xf>
    <xf numFmtId="0" fontId="42" fillId="0" borderId="0" xfId="0" applyFont="1" applyAlignment="1">
      <alignment horizontal="right" vertical="center"/>
    </xf>
    <xf numFmtId="0" fontId="51" fillId="19" borderId="15" xfId="0" applyFont="1" applyFill="1" applyBorder="1" applyAlignment="1">
      <alignment horizontal="right" vertical="center"/>
    </xf>
    <xf numFmtId="0" fontId="42" fillId="0" borderId="0" xfId="0" applyFont="1" applyAlignment="1">
      <alignment/>
    </xf>
    <xf numFmtId="0" fontId="55" fillId="0" borderId="11" xfId="0" applyFont="1" applyFill="1" applyBorder="1" applyAlignment="1">
      <alignment horizontal="center" vertical="center"/>
    </xf>
    <xf numFmtId="0" fontId="55" fillId="20" borderId="0" xfId="0" applyFont="1" applyFill="1" applyBorder="1" applyAlignment="1">
      <alignment horizontal="center" vertical="center"/>
    </xf>
    <xf numFmtId="0" fontId="44" fillId="0" borderId="11" xfId="0" applyFont="1" applyBorder="1" applyAlignment="1">
      <alignment horizontal="right" vertical="center"/>
    </xf>
    <xf numFmtId="0" fontId="46" fillId="0" borderId="13" xfId="0" applyFont="1" applyBorder="1" applyAlignment="1">
      <alignment horizontal="center" vertical="center"/>
    </xf>
    <xf numFmtId="0" fontId="44" fillId="0" borderId="0" xfId="0" applyFont="1" applyAlignment="1">
      <alignment horizontal="right" vertical="center"/>
    </xf>
    <xf numFmtId="0" fontId="48" fillId="18" borderId="15" xfId="0" applyFont="1" applyFill="1" applyBorder="1" applyAlignment="1">
      <alignment horizontal="right" vertical="center"/>
    </xf>
    <xf numFmtId="0" fontId="48" fillId="18" borderId="13" xfId="0" applyFont="1" applyFill="1" applyBorder="1" applyAlignment="1">
      <alignment horizontal="right" vertical="center"/>
    </xf>
    <xf numFmtId="0" fontId="52" fillId="18" borderId="0" xfId="0" applyFont="1" applyFill="1" applyAlignment="1">
      <alignment horizontal="right" vertical="center"/>
    </xf>
    <xf numFmtId="0" fontId="0" fillId="0" borderId="0" xfId="0" applyAlignment="1">
      <alignment horizontal="center" vertical="center"/>
    </xf>
    <xf numFmtId="49" fontId="0" fillId="0" borderId="0" xfId="0" applyNumberFormat="1" applyFont="1" applyAlignment="1">
      <alignment vertical="center"/>
    </xf>
    <xf numFmtId="49" fontId="35" fillId="0" borderId="21" xfId="0" applyNumberFormat="1" applyFont="1" applyFill="1" applyBorder="1" applyAlignment="1">
      <alignment vertical="center"/>
    </xf>
    <xf numFmtId="49" fontId="42" fillId="0" borderId="15" xfId="0" applyNumberFormat="1" applyFont="1" applyFill="1" applyBorder="1" applyAlignment="1">
      <alignment vertical="center"/>
    </xf>
    <xf numFmtId="49" fontId="42" fillId="0" borderId="13" xfId="0" applyNumberFormat="1" applyFont="1" applyFill="1" applyBorder="1" applyAlignment="1">
      <alignment vertical="center"/>
    </xf>
    <xf numFmtId="14" fontId="41" fillId="0" borderId="17" xfId="0" applyNumberFormat="1" applyFont="1" applyFill="1" applyBorder="1" applyAlignment="1">
      <alignment horizontal="left" vertical="center"/>
    </xf>
    <xf numFmtId="14" fontId="41" fillId="0" borderId="11" xfId="0" applyNumberFormat="1" applyFont="1" applyFill="1" applyBorder="1" applyAlignment="1">
      <alignment horizontal="left" vertical="center"/>
    </xf>
    <xf numFmtId="14" fontId="41" fillId="0" borderId="13" xfId="0" applyNumberFormat="1" applyFont="1" applyFill="1" applyBorder="1" applyAlignment="1">
      <alignment horizontal="left" vertical="center"/>
    </xf>
    <xf numFmtId="49" fontId="41" fillId="0" borderId="17" xfId="0" applyNumberFormat="1"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49" fontId="41" fillId="0" borderId="0" xfId="0" applyNumberFormat="1" applyFont="1" applyFill="1" applyBorder="1" applyAlignment="1">
      <alignment horizontal="left" vertical="center"/>
    </xf>
    <xf numFmtId="0" fontId="0" fillId="0" borderId="0" xfId="0" applyAlignment="1">
      <alignment vertical="center"/>
    </xf>
    <xf numFmtId="0" fontId="0" fillId="0" borderId="15" xfId="0" applyBorder="1" applyAlignment="1">
      <alignment vertical="center"/>
    </xf>
    <xf numFmtId="49" fontId="41" fillId="0" borderId="11" xfId="0" applyNumberFormat="1" applyFont="1" applyFill="1" applyBorder="1" applyAlignment="1">
      <alignment horizontal="left" vertical="center"/>
    </xf>
    <xf numFmtId="22" fontId="34" fillId="0" borderId="24" xfId="0" applyNumberFormat="1" applyFont="1" applyFill="1" applyBorder="1" applyAlignment="1">
      <alignment horizontal="left" vertical="center"/>
    </xf>
    <xf numFmtId="0" fontId="0" fillId="0" borderId="24" xfId="0" applyBorder="1" applyAlignment="1">
      <alignment vertical="center"/>
    </xf>
    <xf numFmtId="0" fontId="0" fillId="0" borderId="21" xfId="0" applyBorder="1" applyAlignment="1">
      <alignment vertical="center"/>
    </xf>
    <xf numFmtId="0" fontId="29" fillId="0" borderId="0" xfId="0" applyFont="1" applyBorder="1" applyAlignment="1">
      <alignment vertical="center"/>
    </xf>
    <xf numFmtId="0" fontId="47" fillId="0" borderId="0" xfId="0" applyFont="1" applyAlignment="1">
      <alignment vertical="center"/>
    </xf>
    <xf numFmtId="0" fontId="47" fillId="0" borderId="11"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vertical="center"/>
    </xf>
    <xf numFmtId="0" fontId="47" fillId="0" borderId="13" xfId="0" applyFont="1" applyBorder="1" applyAlignment="1">
      <alignment vertical="center"/>
    </xf>
    <xf numFmtId="0" fontId="56" fillId="0" borderId="0" xfId="0" applyFont="1" applyBorder="1" applyAlignment="1">
      <alignment horizontal="center" vertical="center"/>
    </xf>
    <xf numFmtId="197" fontId="39" fillId="0" borderId="10" xfId="0" applyNumberFormat="1" applyFont="1" applyBorder="1" applyAlignment="1">
      <alignment horizontal="left" vertical="center"/>
    </xf>
    <xf numFmtId="197" fontId="0" fillId="0" borderId="10" xfId="0" applyNumberFormat="1" applyBorder="1" applyAlignment="1">
      <alignment vertical="center"/>
    </xf>
    <xf numFmtId="49" fontId="38" fillId="0" borderId="10" xfId="0" applyNumberFormat="1" applyFont="1" applyBorder="1" applyAlignment="1">
      <alignment horizontal="center" vertical="center"/>
    </xf>
    <xf numFmtId="0" fontId="0" fillId="0" borderId="10" xfId="0" applyBorder="1" applyAlignment="1">
      <alignment horizontal="center" vertical="center"/>
    </xf>
    <xf numFmtId="49" fontId="39" fillId="0" borderId="10" xfId="0" applyNumberFormat="1" applyFont="1" applyBorder="1" applyAlignment="1">
      <alignment vertical="center"/>
    </xf>
    <xf numFmtId="0" fontId="0" fillId="0" borderId="10" xfId="0" applyBorder="1" applyAlignment="1">
      <alignment vertical="center"/>
    </xf>
    <xf numFmtId="14" fontId="47" fillId="0" borderId="0" xfId="0" applyNumberFormat="1" applyFont="1" applyAlignment="1">
      <alignment vertical="center"/>
    </xf>
    <xf numFmtId="49" fontId="36" fillId="10" borderId="0" xfId="0" applyNumberFormat="1" applyFont="1" applyFill="1" applyAlignment="1">
      <alignment horizontal="center" vertic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 4" xfId="50"/>
    <cellStyle name="Navadno 4 2"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14">
    <dxf>
      <font>
        <i val="0"/>
        <color rgb="FFFFFFFF"/>
      </font>
      <border/>
    </dxf>
    <dxf>
      <font>
        <b/>
        <i val="0"/>
      </font>
      <border/>
    </dxf>
    <dxf>
      <font>
        <b val="0"/>
        <i val="0"/>
      </font>
      <border/>
    </dxf>
    <dxf>
      <font>
        <i val="0"/>
        <color rgb="FFFFFFFF"/>
      </font>
      <fill>
        <patternFill>
          <bgColor rgb="FFCCFFCC"/>
        </patternFill>
      </fill>
      <border/>
    </dxf>
    <dxf>
      <font>
        <b val="0"/>
        <i/>
        <color rgb="FFFF0000"/>
      </font>
      <border/>
    </dxf>
    <dxf>
      <font>
        <b/>
        <i val="0"/>
        <color rgb="FF00FF00"/>
      </font>
      <border/>
    </dxf>
    <dxf>
      <font>
        <i val="0"/>
        <color rgb="FF00FF00"/>
      </font>
      <border/>
    </dxf>
    <dxf>
      <fill>
        <patternFill>
          <bgColor rgb="FFFFFFFF"/>
        </patternFill>
      </fill>
      <border/>
    </dxf>
    <dxf>
      <font>
        <b/>
        <i val="0"/>
        <color rgb="FFFFFFFF"/>
      </font>
      <fill>
        <patternFill patternType="solid">
          <bgColor rgb="FFFFFFFF"/>
        </patternFill>
      </fill>
      <border/>
    </dxf>
    <dxf>
      <font>
        <color rgb="FFFFFFFF"/>
      </font>
      <fill>
        <patternFill>
          <bgColor rgb="FFFFFFFF"/>
        </patternFill>
      </fill>
      <border/>
    </dxf>
    <dxf>
      <font>
        <b/>
        <i val="0"/>
        <color auto="1"/>
      </font>
      <fill>
        <patternFill patternType="solid">
          <bgColor rgb="FFFFFFFF"/>
        </patternFill>
      </fill>
      <border/>
    </dxf>
    <dxf>
      <font>
        <color rgb="FFCCFFCC"/>
      </font>
      <fill>
        <patternFill>
          <bgColor rgb="FFFFFFFF"/>
        </patternFill>
      </fill>
      <border/>
    </dxf>
    <dxf>
      <font>
        <b/>
        <i val="0"/>
        <color rgb="FF000000"/>
      </font>
      <fill>
        <patternFill patternType="solid">
          <bgColor rgb="FFFFFFFF"/>
        </patternFill>
      </fill>
      <border/>
    </dxf>
    <dxf>
      <font>
        <b val="0"/>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0</xdr:row>
      <xdr:rowOff>47625</xdr:rowOff>
    </xdr:from>
    <xdr:to>
      <xdr:col>18</xdr:col>
      <xdr:colOff>409575</xdr:colOff>
      <xdr:row>1</xdr:row>
      <xdr:rowOff>47625</xdr:rowOff>
    </xdr:to>
    <xdr:pic>
      <xdr:nvPicPr>
        <xdr:cNvPr id="1" name="Picture 1"/>
        <xdr:cNvPicPr preferRelativeResize="1">
          <a:picLocks noChangeAspect="1"/>
        </xdr:cNvPicPr>
      </xdr:nvPicPr>
      <xdr:blipFill>
        <a:blip r:embed="rId1"/>
        <a:stretch>
          <a:fillRect/>
        </a:stretch>
      </xdr:blipFill>
      <xdr:spPr>
        <a:xfrm>
          <a:off x="5010150" y="47625"/>
          <a:ext cx="1057275" cy="276225"/>
        </a:xfrm>
        <a:prstGeom prst="rect">
          <a:avLst/>
        </a:prstGeom>
        <a:noFill/>
        <a:ln w="9525" cmpd="sng">
          <a:noFill/>
        </a:ln>
      </xdr:spPr>
    </xdr:pic>
    <xdr:clientData/>
  </xdr:twoCellAnchor>
  <xdr:twoCellAnchor>
    <xdr:from>
      <xdr:col>15</xdr:col>
      <xdr:colOff>161925</xdr:colOff>
      <xdr:row>79</xdr:row>
      <xdr:rowOff>123825</xdr:rowOff>
    </xdr:from>
    <xdr:to>
      <xdr:col>18</xdr:col>
      <xdr:colOff>409575</xdr:colOff>
      <xdr:row>80</xdr:row>
      <xdr:rowOff>57150</xdr:rowOff>
    </xdr:to>
    <xdr:pic>
      <xdr:nvPicPr>
        <xdr:cNvPr id="2" name="Picture 1"/>
        <xdr:cNvPicPr preferRelativeResize="1">
          <a:picLocks noChangeAspect="1"/>
        </xdr:cNvPicPr>
      </xdr:nvPicPr>
      <xdr:blipFill>
        <a:blip r:embed="rId1"/>
        <a:stretch>
          <a:fillRect/>
        </a:stretch>
      </xdr:blipFill>
      <xdr:spPr>
        <a:xfrm>
          <a:off x="4819650" y="9372600"/>
          <a:ext cx="1247775"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sodni&#353;ki_program_2009_v1%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program_sodniki_2009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24"/>
      <sheetName val="m dvojice 16"/>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definedNames>
      <definedName name="Jun_Hide_CU"/>
      <definedName name="Jun_Show_CU"/>
    </definedNames>
    <sheetDataSet>
      <sheetData sheetId="0">
        <row r="6">
          <cell r="A6" t="str">
            <v>LUKA KOPER MIX</v>
          </cell>
        </row>
        <row r="8">
          <cell r="A8">
            <v>12</v>
          </cell>
        </row>
        <row r="10">
          <cell r="E10" t="str">
            <v>ANJA REGENT</v>
          </cell>
        </row>
      </sheetData>
      <sheetData sheetId="16">
        <row r="7">
          <cell r="A7" t="str">
            <v>št.</v>
          </cell>
          <cell r="B7" t="str">
            <v>šifra</v>
          </cell>
          <cell r="C7" t="str">
            <v>priimek</v>
          </cell>
          <cell r="D7" t="str">
            <v>ime</v>
          </cell>
          <cell r="E7" t="str">
            <v>klub</v>
          </cell>
          <cell r="I7" t="str">
            <v>mesto mednar.</v>
          </cell>
          <cell r="J7" t="str">
            <v>mesto TZS</v>
          </cell>
          <cell r="R7" t="str">
            <v>šifra</v>
          </cell>
          <cell r="S7" t="str">
            <v>priimek</v>
          </cell>
          <cell r="T7" t="str">
            <v>ime</v>
          </cell>
          <cell r="U7" t="str">
            <v>klub</v>
          </cell>
          <cell r="Y7" t="str">
            <v>mesto mednar. </v>
          </cell>
          <cell r="Z7" t="str">
            <v>mesto TZS</v>
          </cell>
          <cell r="AQ7" t="str">
            <v>metoda rangiranja</v>
          </cell>
          <cell r="AR7" t="str">
            <v>mesto skupaj</v>
          </cell>
          <cell r="AS7" t="str">
            <v>rang TZS</v>
          </cell>
          <cell r="AU7" t="str">
            <v>Status
D,V,N</v>
          </cell>
          <cell r="AV7" t="str">
            <v>status
D,V,N</v>
          </cell>
          <cell r="AW7" t="str">
            <v>nosilca</v>
          </cell>
          <cell r="BD7" t="str">
            <v>MDO</v>
          </cell>
          <cell r="BK7" t="str">
            <v>metoda rangiranja</v>
          </cell>
          <cell r="BL7" t="str">
            <v>Acc
Rank
within
Method</v>
          </cell>
          <cell r="BM7" t="str">
            <v>TB
Rank</v>
          </cell>
          <cell r="BN7" t="str">
            <v>Acc. TB</v>
          </cell>
          <cell r="BO7" t="str">
            <v>To Draw
MD</v>
          </cell>
        </row>
        <row r="8">
          <cell r="A8">
            <v>1</v>
          </cell>
          <cell r="C8" t="str">
            <v>AJDUKOVIČ</v>
          </cell>
          <cell r="D8" t="str">
            <v>DUJE</v>
          </cell>
          <cell r="E8" t="str">
            <v>CRO</v>
          </cell>
          <cell r="S8" t="str">
            <v>ERMAN</v>
          </cell>
          <cell r="T8" t="str">
            <v>ZEYNEP</v>
          </cell>
          <cell r="U8" t="str">
            <v>TUR</v>
          </cell>
          <cell r="AD8">
            <v>70</v>
          </cell>
          <cell r="AH8" t="str">
            <v/>
          </cell>
          <cell r="AI8">
            <v>6</v>
          </cell>
          <cell r="AQ8">
            <v>6</v>
          </cell>
          <cell r="AS8" t="str">
            <v/>
          </cell>
          <cell r="AW8">
            <v>1</v>
          </cell>
          <cell r="AX8" t="str">
            <v/>
          </cell>
          <cell r="AY8" t="str">
            <v>f</v>
          </cell>
          <cell r="BG8" t="str">
            <v>f</v>
          </cell>
          <cell r="BH8" t="str">
            <v/>
          </cell>
          <cell r="BI8" t="str">
            <v>Draw</v>
          </cell>
          <cell r="BK8" t="str">
            <v>GT</v>
          </cell>
          <cell r="BM8" t="str">
            <v/>
          </cell>
        </row>
        <row r="9">
          <cell r="A9">
            <v>2</v>
          </cell>
          <cell r="C9" t="str">
            <v>KALENDER</v>
          </cell>
          <cell r="D9" t="str">
            <v>ADMIR</v>
          </cell>
          <cell r="E9" t="str">
            <v>CRO</v>
          </cell>
          <cell r="S9" t="str">
            <v>BENKADDOUR</v>
          </cell>
          <cell r="T9" t="str">
            <v>LYNDA</v>
          </cell>
          <cell r="U9" t="str">
            <v>ALG</v>
          </cell>
          <cell r="AH9" t="str">
            <v/>
          </cell>
          <cell r="AI9">
            <v>6</v>
          </cell>
          <cell r="AQ9">
            <v>6</v>
          </cell>
          <cell r="AS9" t="str">
            <v/>
          </cell>
          <cell r="AU9" t="str">
            <v>gt</v>
          </cell>
          <cell r="AW9">
            <v>2</v>
          </cell>
          <cell r="BB9" t="str">
            <v/>
          </cell>
          <cell r="BC9" t="str">
            <v>e</v>
          </cell>
          <cell r="BK9" t="str">
            <v>e</v>
          </cell>
          <cell r="BL9" t="e">
            <v>#VALUE!</v>
          </cell>
          <cell r="BM9" t="e">
            <v>#VALUE!</v>
          </cell>
        </row>
        <row r="10">
          <cell r="A10">
            <v>3</v>
          </cell>
          <cell r="C10" t="str">
            <v>PLANINŠEK</v>
          </cell>
          <cell r="D10" t="str">
            <v>FILIP</v>
          </cell>
          <cell r="E10" t="str">
            <v>SLO</v>
          </cell>
          <cell r="S10" t="str">
            <v>ŠTRUKELJ</v>
          </cell>
          <cell r="T10" t="str">
            <v>ZOJA</v>
          </cell>
          <cell r="U10" t="str">
            <v>SLO</v>
          </cell>
          <cell r="AH10" t="str">
            <v/>
          </cell>
          <cell r="AI10">
            <v>6</v>
          </cell>
          <cell r="AQ10">
            <v>6</v>
          </cell>
          <cell r="AS10" t="str">
            <v/>
          </cell>
          <cell r="AW10">
            <v>3</v>
          </cell>
          <cell r="BK10" t="str">
            <v/>
          </cell>
        </row>
        <row r="11">
          <cell r="A11">
            <v>4</v>
          </cell>
          <cell r="C11" t="str">
            <v>SZABO</v>
          </cell>
          <cell r="D11" t="str">
            <v>CSONGOR</v>
          </cell>
          <cell r="E11" t="str">
            <v>HUN</v>
          </cell>
          <cell r="S11" t="str">
            <v>NAGY</v>
          </cell>
          <cell r="T11" t="str">
            <v>ADRIENN</v>
          </cell>
          <cell r="U11" t="str">
            <v>HUN</v>
          </cell>
          <cell r="AH11" t="str">
            <v/>
          </cell>
          <cell r="AI11">
            <v>6</v>
          </cell>
          <cell r="AQ11">
            <v>6</v>
          </cell>
          <cell r="AS11" t="str">
            <v/>
          </cell>
          <cell r="AW11">
            <v>4</v>
          </cell>
          <cell r="BK11" t="str">
            <v/>
          </cell>
        </row>
        <row r="12">
          <cell r="A12">
            <v>5</v>
          </cell>
          <cell r="C12" t="str">
            <v>KALAN</v>
          </cell>
          <cell r="D12" t="str">
            <v>EVA</v>
          </cell>
          <cell r="E12" t="str">
            <v>SLO</v>
          </cell>
          <cell r="S12" t="str">
            <v>DIMIC</v>
          </cell>
          <cell r="T12" t="str">
            <v>MATIC</v>
          </cell>
          <cell r="U12" t="str">
            <v>SLO</v>
          </cell>
          <cell r="AH12" t="str">
            <v/>
          </cell>
          <cell r="AI12">
            <v>6</v>
          </cell>
          <cell r="AQ12">
            <v>6</v>
          </cell>
          <cell r="AS12" t="str">
            <v/>
          </cell>
          <cell r="AW12">
            <v>5</v>
          </cell>
          <cell r="BK12" t="str">
            <v/>
          </cell>
        </row>
        <row r="13">
          <cell r="A13">
            <v>6</v>
          </cell>
          <cell r="C13" t="str">
            <v>BELINGER</v>
          </cell>
          <cell r="D13" t="str">
            <v>ALJA</v>
          </cell>
          <cell r="E13" t="str">
            <v>SLO</v>
          </cell>
          <cell r="S13" t="str">
            <v>POTOČNIK</v>
          </cell>
          <cell r="T13" t="str">
            <v>TILEN</v>
          </cell>
          <cell r="U13" t="str">
            <v>SLO</v>
          </cell>
          <cell r="AD13">
            <v>20</v>
          </cell>
          <cell r="AH13" t="str">
            <v/>
          </cell>
          <cell r="AI13">
            <v>6</v>
          </cell>
          <cell r="AQ13">
            <v>6</v>
          </cell>
          <cell r="AS13" t="str">
            <v/>
          </cell>
          <cell r="AW13">
            <v>6</v>
          </cell>
          <cell r="BB13" t="str">
            <v/>
          </cell>
          <cell r="BC13" t="str">
            <v>e</v>
          </cell>
          <cell r="BK13" t="str">
            <v>e</v>
          </cell>
          <cell r="BL13" t="e">
            <v>#VALUE!</v>
          </cell>
          <cell r="BM13" t="e">
            <v>#VALUE!</v>
          </cell>
        </row>
        <row r="14">
          <cell r="A14">
            <v>7</v>
          </cell>
          <cell r="C14" t="str">
            <v>DUJMOVIČ</v>
          </cell>
          <cell r="D14" t="str">
            <v>GRGO</v>
          </cell>
          <cell r="E14" t="str">
            <v>SLO</v>
          </cell>
          <cell r="S14" t="str">
            <v>PLUMTREE</v>
          </cell>
          <cell r="T14" t="str">
            <v>KATARINA</v>
          </cell>
          <cell r="U14" t="str">
            <v>CRO</v>
          </cell>
          <cell r="AH14" t="str">
            <v/>
          </cell>
          <cell r="AI14">
            <v>6</v>
          </cell>
          <cell r="AQ14">
            <v>6</v>
          </cell>
          <cell r="AS14" t="str">
            <v/>
          </cell>
          <cell r="AW14">
            <v>7</v>
          </cell>
          <cell r="BB14" t="str">
            <v/>
          </cell>
          <cell r="BC14" t="str">
            <v>e</v>
          </cell>
          <cell r="BK14" t="str">
            <v>e</v>
          </cell>
        </row>
        <row r="15">
          <cell r="A15">
            <v>8</v>
          </cell>
          <cell r="C15" t="str">
            <v>ROMANELLO</v>
          </cell>
          <cell r="D15" t="str">
            <v>SARA</v>
          </cell>
          <cell r="E15" t="str">
            <v>SLO</v>
          </cell>
          <cell r="S15" t="str">
            <v>TROŠT SLAPNIK</v>
          </cell>
          <cell r="T15" t="str">
            <v>DAN</v>
          </cell>
          <cell r="U15" t="str">
            <v>SLO</v>
          </cell>
          <cell r="AH15" t="str">
            <v/>
          </cell>
          <cell r="AI15">
            <v>6</v>
          </cell>
          <cell r="AQ15">
            <v>6</v>
          </cell>
          <cell r="AS15" t="str">
            <v/>
          </cell>
          <cell r="AU15" t="str">
            <v>gt</v>
          </cell>
          <cell r="AW15">
            <v>8</v>
          </cell>
          <cell r="BB15" t="str">
            <v/>
          </cell>
          <cell r="BC15" t="str">
            <v>e</v>
          </cell>
          <cell r="BK15" t="str">
            <v>e</v>
          </cell>
        </row>
        <row r="16">
          <cell r="A16">
            <v>9</v>
          </cell>
          <cell r="C16" t="str">
            <v>ŠRAJ</v>
          </cell>
          <cell r="D16" t="str">
            <v>BORUT</v>
          </cell>
          <cell r="E16" t="str">
            <v>SLO</v>
          </cell>
          <cell r="S16" t="str">
            <v>FRELIH U.</v>
          </cell>
          <cell r="T16" t="str">
            <v>URŠKA</v>
          </cell>
          <cell r="U16" t="str">
            <v>SLO</v>
          </cell>
          <cell r="AD16">
            <v>40</v>
          </cell>
          <cell r="AH16" t="str">
            <v/>
          </cell>
          <cell r="AI16">
            <v>6</v>
          </cell>
          <cell r="AQ16">
            <v>6</v>
          </cell>
          <cell r="AS16" t="str">
            <v/>
          </cell>
          <cell r="AU16" t="str">
            <v>gt</v>
          </cell>
          <cell r="AW16">
            <v>9</v>
          </cell>
          <cell r="BB16" t="str">
            <v/>
          </cell>
          <cell r="BC16" t="str">
            <v>e</v>
          </cell>
          <cell r="BK16" t="str">
            <v>e</v>
          </cell>
        </row>
        <row r="17">
          <cell r="A17">
            <v>10</v>
          </cell>
          <cell r="C17" t="str">
            <v>TUŠEK</v>
          </cell>
          <cell r="D17" t="str">
            <v>ALEN</v>
          </cell>
          <cell r="E17" t="str">
            <v>SLO</v>
          </cell>
          <cell r="S17" t="str">
            <v>BUBEK</v>
          </cell>
          <cell r="T17" t="str">
            <v>ALEA</v>
          </cell>
          <cell r="U17" t="str">
            <v>SLO</v>
          </cell>
          <cell r="AH17" t="str">
            <v/>
          </cell>
          <cell r="AI17">
            <v>6</v>
          </cell>
          <cell r="AQ17">
            <v>6</v>
          </cell>
          <cell r="AS17" t="str">
            <v/>
          </cell>
          <cell r="AU17" t="str">
            <v>gt</v>
          </cell>
          <cell r="BB17" t="str">
            <v/>
          </cell>
          <cell r="BC17" t="str">
            <v>e</v>
          </cell>
          <cell r="BK17" t="str">
            <v>e</v>
          </cell>
        </row>
        <row r="18">
          <cell r="A18">
            <v>11</v>
          </cell>
          <cell r="C18" t="str">
            <v>LOVRIČ</v>
          </cell>
          <cell r="D18" t="str">
            <v>PIA</v>
          </cell>
          <cell r="E18" t="str">
            <v>SLO</v>
          </cell>
          <cell r="S18" t="str">
            <v>KOVAČ</v>
          </cell>
          <cell r="T18" t="str">
            <v>TILEN</v>
          </cell>
          <cell r="U18" t="str">
            <v>SLO</v>
          </cell>
          <cell r="AD18">
            <v>10</v>
          </cell>
          <cell r="AH18" t="str">
            <v/>
          </cell>
          <cell r="AI18">
            <v>6</v>
          </cell>
          <cell r="AQ18">
            <v>6</v>
          </cell>
          <cell r="AS18" t="str">
            <v/>
          </cell>
          <cell r="BB18" t="str">
            <v/>
          </cell>
          <cell r="BC18" t="str">
            <v>e</v>
          </cell>
          <cell r="BK18" t="str">
            <v>e</v>
          </cell>
        </row>
        <row r="19">
          <cell r="A19">
            <v>12</v>
          </cell>
          <cell r="C19" t="str">
            <v>CEPAK</v>
          </cell>
          <cell r="D19" t="str">
            <v>DAVID</v>
          </cell>
          <cell r="E19" t="str">
            <v>SLO</v>
          </cell>
          <cell r="S19" t="str">
            <v>KOFOL</v>
          </cell>
          <cell r="T19" t="str">
            <v>KRISTINA</v>
          </cell>
          <cell r="U19" t="str">
            <v>SLO</v>
          </cell>
          <cell r="AD19">
            <v>40</v>
          </cell>
          <cell r="AH19" t="str">
            <v/>
          </cell>
          <cell r="AI19">
            <v>6</v>
          </cell>
          <cell r="AQ19">
            <v>6</v>
          </cell>
          <cell r="AS19" t="str">
            <v/>
          </cell>
          <cell r="BB19" t="str">
            <v/>
          </cell>
          <cell r="BC19" t="str">
            <v>e</v>
          </cell>
          <cell r="BK19" t="str">
            <v>e</v>
          </cell>
        </row>
        <row r="20">
          <cell r="A20">
            <v>13</v>
          </cell>
          <cell r="C20" t="str">
            <v>BELIČ</v>
          </cell>
          <cell r="D20" t="str">
            <v>GAL</v>
          </cell>
          <cell r="E20" t="str">
            <v>SLO</v>
          </cell>
          <cell r="S20" t="str">
            <v>ULE</v>
          </cell>
          <cell r="T20" t="str">
            <v>ZALA</v>
          </cell>
          <cell r="U20" t="str">
            <v>SLO</v>
          </cell>
          <cell r="AD20">
            <v>30</v>
          </cell>
          <cell r="AH20" t="str">
            <v/>
          </cell>
          <cell r="AI20">
            <v>6</v>
          </cell>
          <cell r="AQ20">
            <v>6</v>
          </cell>
          <cell r="AS20" t="str">
            <v/>
          </cell>
          <cell r="BB20" t="str">
            <v/>
          </cell>
          <cell r="BC20" t="str">
            <v>e</v>
          </cell>
          <cell r="BK20" t="str">
            <v>e</v>
          </cell>
        </row>
        <row r="21">
          <cell r="A21">
            <v>14</v>
          </cell>
          <cell r="C21" t="str">
            <v>HARTMANN</v>
          </cell>
          <cell r="D21" t="str">
            <v>NICK</v>
          </cell>
          <cell r="E21" t="str">
            <v>GER</v>
          </cell>
          <cell r="S21" t="str">
            <v>LEX</v>
          </cell>
          <cell r="T21" t="str">
            <v>ALIA</v>
          </cell>
          <cell r="U21" t="str">
            <v>SLO</v>
          </cell>
          <cell r="AD21">
            <v>20</v>
          </cell>
          <cell r="AH21" t="str">
            <v/>
          </cell>
          <cell r="AI21">
            <v>6</v>
          </cell>
          <cell r="AQ21">
            <v>6</v>
          </cell>
          <cell r="AS21" t="str">
            <v/>
          </cell>
          <cell r="BB21" t="str">
            <v/>
          </cell>
          <cell r="BC21" t="str">
            <v>e</v>
          </cell>
          <cell r="BK21" t="str">
            <v>e</v>
          </cell>
        </row>
        <row r="22">
          <cell r="A22">
            <v>15</v>
          </cell>
          <cell r="C22" t="str">
            <v>FABČIČ F.</v>
          </cell>
          <cell r="D22" t="str">
            <v>PATRICIJA</v>
          </cell>
          <cell r="E22" t="str">
            <v>SLO</v>
          </cell>
          <cell r="S22" t="str">
            <v>OBLAK</v>
          </cell>
          <cell r="T22" t="str">
            <v>GAŠPER</v>
          </cell>
          <cell r="U22" t="str">
            <v>SLO</v>
          </cell>
          <cell r="AD22">
            <v>20</v>
          </cell>
          <cell r="AH22" t="str">
            <v/>
          </cell>
          <cell r="AI22">
            <v>6</v>
          </cell>
          <cell r="AQ22">
            <v>6</v>
          </cell>
          <cell r="AS22" t="str">
            <v/>
          </cell>
          <cell r="BB22" t="str">
            <v/>
          </cell>
          <cell r="BC22" t="str">
            <v>e</v>
          </cell>
          <cell r="BK22" t="str">
            <v>e</v>
          </cell>
        </row>
        <row r="23">
          <cell r="A23">
            <v>16</v>
          </cell>
          <cell r="C23" t="str">
            <v>UMER</v>
          </cell>
          <cell r="D23" t="str">
            <v>VID</v>
          </cell>
          <cell r="E23" t="str">
            <v>SLO</v>
          </cell>
          <cell r="S23" t="str">
            <v>GLAVAŠ</v>
          </cell>
          <cell r="T23" t="str">
            <v>SHEILA</v>
          </cell>
          <cell r="U23" t="str">
            <v>SLO</v>
          </cell>
          <cell r="AH23" t="str">
            <v/>
          </cell>
          <cell r="AI23">
            <v>6</v>
          </cell>
          <cell r="AQ23">
            <v>6</v>
          </cell>
          <cell r="AS23" t="str">
            <v/>
          </cell>
          <cell r="BB23" t="str">
            <v/>
          </cell>
          <cell r="BC23" t="str">
            <v>e</v>
          </cell>
          <cell r="BK23" t="str">
            <v>e</v>
          </cell>
        </row>
        <row r="24">
          <cell r="A24">
            <v>17</v>
          </cell>
          <cell r="C24" t="str">
            <v>CSEH</v>
          </cell>
          <cell r="D24" t="str">
            <v>TAMAS</v>
          </cell>
          <cell r="E24" t="str">
            <v>HUN</v>
          </cell>
          <cell r="S24" t="str">
            <v>VISONTAI</v>
          </cell>
          <cell r="T24" t="str">
            <v>TIMEA</v>
          </cell>
          <cell r="U24" t="str">
            <v>HUN</v>
          </cell>
          <cell r="AH24" t="str">
            <v/>
          </cell>
          <cell r="AI24">
            <v>6</v>
          </cell>
          <cell r="AQ24">
            <v>6</v>
          </cell>
          <cell r="BB24" t="str">
            <v/>
          </cell>
          <cell r="BC24" t="str">
            <v>f</v>
          </cell>
        </row>
        <row r="25">
          <cell r="A25">
            <v>18</v>
          </cell>
          <cell r="C25" t="str">
            <v>DELI</v>
          </cell>
          <cell r="D25" t="str">
            <v>MIHALY</v>
          </cell>
          <cell r="E25" t="str">
            <v>HUN</v>
          </cell>
          <cell r="S25" t="str">
            <v>BARTOSIK</v>
          </cell>
          <cell r="T25" t="str">
            <v>REKA</v>
          </cell>
          <cell r="U25" t="str">
            <v>HUN</v>
          </cell>
          <cell r="AH25" t="str">
            <v/>
          </cell>
          <cell r="AI25">
            <v>6</v>
          </cell>
          <cell r="AQ25">
            <v>6</v>
          </cell>
          <cell r="BB25" t="str">
            <v/>
          </cell>
          <cell r="BC25" t="str">
            <v>f</v>
          </cell>
        </row>
        <row r="26">
          <cell r="A26">
            <v>19</v>
          </cell>
          <cell r="C26" t="str">
            <v>HERMAN</v>
          </cell>
          <cell r="D26" t="str">
            <v>BENEDEK</v>
          </cell>
          <cell r="E26" t="str">
            <v>HUN</v>
          </cell>
          <cell r="S26" t="str">
            <v>ALMASI</v>
          </cell>
          <cell r="T26" t="str">
            <v>KITTI</v>
          </cell>
          <cell r="U26" t="str">
            <v>HUN</v>
          </cell>
          <cell r="AH26" t="str">
            <v/>
          </cell>
          <cell r="AI26">
            <v>6</v>
          </cell>
          <cell r="AQ26">
            <v>6</v>
          </cell>
          <cell r="BB26" t="str">
            <v/>
          </cell>
          <cell r="BC26" t="str">
            <v>f</v>
          </cell>
        </row>
        <row r="27">
          <cell r="A27">
            <v>20</v>
          </cell>
          <cell r="C27" t="str">
            <v>KORELC</v>
          </cell>
          <cell r="D27" t="str">
            <v>ROBERT</v>
          </cell>
          <cell r="E27" t="str">
            <v>SLO</v>
          </cell>
          <cell r="S27" t="str">
            <v>TURK</v>
          </cell>
          <cell r="T27" t="str">
            <v>GAJA</v>
          </cell>
          <cell r="U27" t="str">
            <v>SLO</v>
          </cell>
          <cell r="AH27" t="str">
            <v/>
          </cell>
          <cell r="AI27">
            <v>6</v>
          </cell>
          <cell r="AQ27">
            <v>6</v>
          </cell>
          <cell r="BB27" t="str">
            <v/>
          </cell>
          <cell r="BC27" t="str">
            <v>f</v>
          </cell>
        </row>
        <row r="28">
          <cell r="A28">
            <v>21</v>
          </cell>
          <cell r="C28" t="str">
            <v>VINCEK</v>
          </cell>
          <cell r="D28" t="str">
            <v>ALEKS</v>
          </cell>
          <cell r="E28" t="str">
            <v>SLO</v>
          </cell>
          <cell r="S28" t="str">
            <v>DUJC</v>
          </cell>
          <cell r="T28" t="str">
            <v>TINA</v>
          </cell>
          <cell r="U28" t="str">
            <v>SLO</v>
          </cell>
          <cell r="AH28" t="str">
            <v/>
          </cell>
          <cell r="AI28">
            <v>6</v>
          </cell>
          <cell r="AQ28">
            <v>6</v>
          </cell>
          <cell r="BB28" t="str">
            <v/>
          </cell>
          <cell r="BC28" t="str">
            <v>f</v>
          </cell>
        </row>
        <row r="29">
          <cell r="A29">
            <v>22</v>
          </cell>
          <cell r="C29" t="str">
            <v>VIDOVIČ</v>
          </cell>
          <cell r="D29" t="str">
            <v>MAI</v>
          </cell>
          <cell r="E29" t="str">
            <v>SLO</v>
          </cell>
          <cell r="S29" t="str">
            <v>KOMAC</v>
          </cell>
          <cell r="T29" t="str">
            <v>METKA</v>
          </cell>
          <cell r="U29" t="str">
            <v>SLO</v>
          </cell>
          <cell r="AH29" t="str">
            <v/>
          </cell>
          <cell r="AI29">
            <v>6</v>
          </cell>
          <cell r="AQ29">
            <v>6</v>
          </cell>
          <cell r="BB29" t="str">
            <v/>
          </cell>
          <cell r="BC29" t="str">
            <v>f</v>
          </cell>
        </row>
        <row r="30">
          <cell r="A30">
            <v>23</v>
          </cell>
          <cell r="C30" t="str">
            <v>SEDMAK</v>
          </cell>
          <cell r="D30" t="str">
            <v>DAŠA</v>
          </cell>
          <cell r="E30" t="str">
            <v>SLO</v>
          </cell>
          <cell r="S30" t="str">
            <v>ERŽEN</v>
          </cell>
          <cell r="T30" t="str">
            <v>JAKOB</v>
          </cell>
          <cell r="U30" t="str">
            <v>SLO</v>
          </cell>
          <cell r="AH30" t="str">
            <v/>
          </cell>
          <cell r="AI30">
            <v>6</v>
          </cell>
          <cell r="AQ30">
            <v>6</v>
          </cell>
          <cell r="BB30" t="str">
            <v/>
          </cell>
          <cell r="BC30" t="str">
            <v>f</v>
          </cell>
        </row>
        <row r="31">
          <cell r="A31">
            <v>24</v>
          </cell>
          <cell r="AH31" t="str">
            <v/>
          </cell>
          <cell r="AI31" t="str">
            <v/>
          </cell>
          <cell r="AQ31" t="str">
            <v/>
          </cell>
          <cell r="AR31" t="str">
            <v/>
          </cell>
          <cell r="BB31" t="str">
            <v/>
          </cell>
          <cell r="BC31" t="str">
            <v/>
          </cell>
        </row>
        <row r="32">
          <cell r="AH32" t="str">
            <v/>
          </cell>
          <cell r="AI32" t="str">
            <v/>
          </cell>
          <cell r="AR32" t="str">
            <v/>
          </cell>
          <cell r="BB32" t="str">
            <v/>
          </cell>
          <cell r="BC32" t="str">
            <v/>
          </cell>
        </row>
        <row r="33">
          <cell r="AH33" t="str">
            <v/>
          </cell>
          <cell r="AI33" t="str">
            <v/>
          </cell>
          <cell r="AR33" t="str">
            <v/>
          </cell>
        </row>
        <row r="34">
          <cell r="AH34" t="str">
            <v/>
          </cell>
          <cell r="AI34" t="str">
            <v/>
          </cell>
          <cell r="AR34" t="str">
            <v/>
          </cell>
        </row>
        <row r="35">
          <cell r="AH35" t="str">
            <v/>
          </cell>
          <cell r="AI35" t="str">
            <v/>
          </cell>
          <cell r="AR35" t="str">
            <v/>
          </cell>
        </row>
        <row r="36">
          <cell r="AH36" t="str">
            <v/>
          </cell>
          <cell r="AI36" t="str">
            <v/>
          </cell>
          <cell r="AR3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9"/>
  <dimension ref="A1:V158"/>
  <sheetViews>
    <sheetView showGridLines="0" showZeros="0" tabSelected="1" workbookViewId="0" topLeftCell="A1">
      <selection activeCell="U109" sqref="U109"/>
    </sheetView>
  </sheetViews>
  <sheetFormatPr defaultColWidth="9.140625" defaultRowHeight="12.75"/>
  <cols>
    <col min="1" max="1" width="3.00390625" style="0" customWidth="1"/>
    <col min="2" max="2" width="3.57421875" style="0" customWidth="1"/>
    <col min="3" max="3" width="2.7109375" style="0" customWidth="1"/>
    <col min="4" max="4" width="4.28125" style="13" customWidth="1"/>
    <col min="5" max="5" width="10.421875" style="0" customWidth="1"/>
    <col min="6" max="6" width="2.7109375" style="0" customWidth="1"/>
    <col min="7" max="7" width="7.7109375" style="0" customWidth="1"/>
    <col min="8" max="8" width="4.00390625" style="0" customWidth="1"/>
    <col min="9" max="9" width="1.7109375" style="207" customWidth="1"/>
    <col min="10" max="10" width="9.8515625" style="0" customWidth="1"/>
    <col min="11" max="11" width="1.7109375" style="207" customWidth="1"/>
    <col min="12" max="12" width="7.421875" style="0" customWidth="1"/>
    <col min="13" max="13" width="1.7109375" style="13" customWidth="1"/>
    <col min="14" max="14" width="7.28125" style="0" customWidth="1"/>
    <col min="15" max="15" width="1.7109375" style="207" customWidth="1"/>
    <col min="16" max="16" width="11.28125" style="0" customWidth="1"/>
    <col min="17" max="17" width="3.7109375" style="13" customWidth="1"/>
    <col min="18" max="18" width="0" style="0" hidden="1" customWidth="1"/>
    <col min="19" max="19" width="6.140625" style="0" customWidth="1"/>
    <col min="20" max="20" width="6.140625" style="0" hidden="1" customWidth="1"/>
    <col min="21" max="21" width="8.421875" style="0" customWidth="1"/>
    <col min="22" max="22" width="7.421875" style="0" hidden="1" customWidth="1"/>
  </cols>
  <sheetData>
    <row r="1" spans="1:17" s="3" customFormat="1" ht="21.75" customHeight="1">
      <c r="A1" s="1" t="str">
        <f>'[1]vnos podatkov'!$A$6</f>
        <v>LUKA KOPER MIX</v>
      </c>
      <c r="B1" s="2"/>
      <c r="D1" s="4"/>
      <c r="I1" s="4"/>
      <c r="J1" s="5" t="s">
        <v>51</v>
      </c>
      <c r="K1" s="4"/>
      <c r="L1" s="6"/>
      <c r="M1" s="4"/>
      <c r="N1" s="4"/>
      <c r="O1" s="4"/>
      <c r="Q1" s="4"/>
    </row>
    <row r="2" spans="1:17" s="11" customFormat="1" ht="12.75">
      <c r="A2" s="7">
        <f>'[1]vnos podatkov'!$A$8</f>
        <v>12</v>
      </c>
      <c r="B2" s="8">
        <f>'[1]vnos podatkov'!$B$8</f>
        <v>0</v>
      </c>
      <c r="C2" s="9">
        <f>'[1]vnos podatkov'!$C$8</f>
        <v>0</v>
      </c>
      <c r="D2" s="10"/>
      <c r="F2" s="12"/>
      <c r="I2" s="13"/>
      <c r="J2" s="14" t="s">
        <v>0</v>
      </c>
      <c r="K2" s="6"/>
      <c r="L2" s="6"/>
      <c r="M2" s="13"/>
      <c r="O2" s="13"/>
      <c r="Q2" s="13"/>
    </row>
    <row r="3" spans="1:19" s="21" customFormat="1" ht="11.25" customHeight="1">
      <c r="A3" s="15" t="s">
        <v>1</v>
      </c>
      <c r="B3" s="16"/>
      <c r="C3" s="16"/>
      <c r="D3" s="17" t="s">
        <v>2</v>
      </c>
      <c r="E3" s="16"/>
      <c r="F3" s="190" t="s">
        <v>3</v>
      </c>
      <c r="G3" s="216"/>
      <c r="H3" s="216"/>
      <c r="I3" s="19"/>
      <c r="J3" s="15" t="s">
        <v>4</v>
      </c>
      <c r="K3" s="15"/>
      <c r="L3" s="20" t="s">
        <v>5</v>
      </c>
      <c r="M3" s="19"/>
      <c r="N3" s="18" t="s">
        <v>6</v>
      </c>
      <c r="O3" s="19"/>
      <c r="P3" s="248" t="s">
        <v>7</v>
      </c>
      <c r="Q3" s="216"/>
      <c r="R3" s="216"/>
      <c r="S3" s="216"/>
    </row>
    <row r="4" spans="1:19" s="29" customFormat="1" ht="11.25" customHeight="1" thickBot="1">
      <c r="A4" s="22">
        <f>'[1]vnos podatkov'!$D$8</f>
        <v>0</v>
      </c>
      <c r="B4" s="23"/>
      <c r="C4" s="23"/>
      <c r="D4" s="163">
        <f>'[1]vnos podatkov'!$A$10</f>
        <v>0</v>
      </c>
      <c r="E4" s="246">
        <f>'[1]vnos podatkov'!$A$10</f>
        <v>0</v>
      </c>
      <c r="F4" s="134">
        <f>'[1]vnos podatkov'!$C$10</f>
        <v>0</v>
      </c>
      <c r="G4" s="244">
        <f>'[1]vnos podatkov'!$C$10</f>
        <v>0</v>
      </c>
      <c r="H4" s="244">
        <f>'[1]vnos podatkov'!$C$10</f>
        <v>0</v>
      </c>
      <c r="I4" s="24"/>
      <c r="J4" s="25" t="s">
        <v>8</v>
      </c>
      <c r="K4" s="26"/>
      <c r="L4" s="27">
        <f>'[1]vnos podatkov'!$B$10</f>
        <v>0</v>
      </c>
      <c r="M4" s="24"/>
      <c r="N4" s="28">
        <f>COUNTIF(C7:C147,"&gt;0")/2</f>
        <v>0</v>
      </c>
      <c r="O4" s="24"/>
      <c r="P4" s="243" t="str">
        <f>'[1]vnos podatkov'!$E$10</f>
        <v>ANJA REGENT</v>
      </c>
      <c r="Q4" s="244" t="str">
        <f>'[1]vnos podatkov'!$E$10</f>
        <v>ANJA REGENT</v>
      </c>
      <c r="R4" s="244" t="str">
        <f>'[1]vnos podatkov'!$E$10</f>
        <v>ANJA REGENT</v>
      </c>
      <c r="S4" s="244" t="str">
        <f>'[1]vnos podatkov'!$E$10</f>
        <v>ANJA REGENT</v>
      </c>
    </row>
    <row r="5" spans="1:17" s="21" customFormat="1" ht="9.75">
      <c r="A5" s="30"/>
      <c r="B5" s="31" t="s">
        <v>9</v>
      </c>
      <c r="C5" s="31"/>
      <c r="D5" s="32" t="s">
        <v>11</v>
      </c>
      <c r="E5" s="33" t="s">
        <v>12</v>
      </c>
      <c r="F5" s="33" t="s">
        <v>13</v>
      </c>
      <c r="G5" s="33"/>
      <c r="H5" s="33" t="s">
        <v>3</v>
      </c>
      <c r="I5" s="33"/>
      <c r="J5" s="31" t="s">
        <v>14</v>
      </c>
      <c r="K5" s="32"/>
      <c r="L5" s="31" t="s">
        <v>15</v>
      </c>
      <c r="M5" s="32"/>
      <c r="N5" s="31" t="s">
        <v>16</v>
      </c>
      <c r="O5" s="32"/>
      <c r="P5" s="31" t="s">
        <v>17</v>
      </c>
      <c r="Q5" s="34" t="s">
        <v>18</v>
      </c>
    </row>
    <row r="6" spans="1:17" s="21" customFormat="1" ht="3.75" customHeight="1" thickBot="1">
      <c r="A6" s="35"/>
      <c r="B6" s="36"/>
      <c r="C6" s="36"/>
      <c r="D6" s="37"/>
      <c r="E6" s="38"/>
      <c r="F6" s="38"/>
      <c r="G6" s="39"/>
      <c r="H6" s="38"/>
      <c r="I6" s="37"/>
      <c r="J6" s="36"/>
      <c r="K6" s="37"/>
      <c r="L6" s="36"/>
      <c r="M6" s="37"/>
      <c r="N6" s="36"/>
      <c r="O6" s="37"/>
      <c r="P6" s="36"/>
      <c r="Q6" s="40"/>
    </row>
    <row r="7" spans="1:22" s="52" customFormat="1" ht="10.5" customHeight="1">
      <c r="A7" s="41">
        <v>1</v>
      </c>
      <c r="B7" s="42">
        <f>IF($D7="","",VLOOKUP($D7,'[1]m dvojice žrebna lista '!$A$7:$BO$36,48))</f>
        <v>0</v>
      </c>
      <c r="C7" s="43">
        <f>IF($D7="","",VLOOKUP($D7,'[1]m dvojice žrebna lista '!$A$7:$BK$36,2))</f>
        <v>0</v>
      </c>
      <c r="D7" s="44">
        <v>1</v>
      </c>
      <c r="E7" s="45" t="str">
        <f>UPPER(IF($D7="","",VLOOKUP($D7,'[1]m dvojice žrebna lista '!$A$7:$AV$36,3)))</f>
        <v>AJDUKOVIČ</v>
      </c>
      <c r="F7" s="45" t="str">
        <f>IF($D7="","",VLOOKUP($D7,'[1]m dvojice žrebna lista '!$A$7:$BK$36,4))</f>
        <v>DUJE</v>
      </c>
      <c r="G7" s="46"/>
      <c r="H7" s="45" t="str">
        <f>IF($D7="","",VLOOKUP($D7,'[1]m dvojice žrebna lista '!$A$7:$BK$36,5))</f>
        <v>CRO</v>
      </c>
      <c r="I7" s="47"/>
      <c r="J7" s="48"/>
      <c r="K7" s="49"/>
      <c r="L7" s="48"/>
      <c r="M7" s="49"/>
      <c r="N7" s="48"/>
      <c r="O7" s="49"/>
      <c r="P7" s="48"/>
      <c r="Q7" s="50"/>
      <c r="R7" s="51"/>
      <c r="T7" s="53" t="e">
        <f>'[2]glavni sodniki'!P21</f>
        <v>#REF!</v>
      </c>
      <c r="V7" s="53" t="str">
        <f>F$7&amp;" "&amp;UPPER(E$7)&amp;" /"</f>
        <v>DUJE AJDUKOVIČ /</v>
      </c>
    </row>
    <row r="8" spans="1:22" s="52" customFormat="1" ht="9" customHeight="1">
      <c r="A8" s="54"/>
      <c r="B8" s="55"/>
      <c r="C8" s="56">
        <f>IF($D7="","",VLOOKUP($D7,'[1]m dvojice žrebna lista '!$A$7:$BK$36,18))</f>
        <v>0</v>
      </c>
      <c r="D8" s="57">
        <f>IF(D7="","",D7)</f>
        <v>1</v>
      </c>
      <c r="E8" s="45" t="str">
        <f>UPPER(IF($D7="","",VLOOKUP($D7,'[1]m dvojice žrebna lista '!$A$7:$AV$36,19)))</f>
        <v>ERMAN</v>
      </c>
      <c r="F8" s="45" t="str">
        <f>UPPER(IF($D7="","",VLOOKUP($D7,'[1]m dvojice žrebna lista '!$A$7:$AV$36,20)))</f>
        <v>ZEYNEP</v>
      </c>
      <c r="G8" s="46"/>
      <c r="H8" s="45" t="str">
        <f>UPPER(IF($D7="","",VLOOKUP($D7,'[1]m dvojice žrebna lista '!$A$7:$AV$36,21)))</f>
        <v>TUR</v>
      </c>
      <c r="I8" s="58"/>
      <c r="J8" s="59">
        <f>IF(I8="a",E7,IF(I8="b",E9,""))</f>
      </c>
      <c r="K8" s="49"/>
      <c r="L8" s="48"/>
      <c r="M8" s="49"/>
      <c r="N8" s="48"/>
      <c r="O8" s="49"/>
      <c r="P8" s="48"/>
      <c r="Q8" s="50"/>
      <c r="R8" s="51"/>
      <c r="T8" s="60" t="e">
        <f>'[2]glavni sodniki'!P22</f>
        <v>#REF!</v>
      </c>
      <c r="V8" s="60" t="str">
        <f>"/ "&amp;F$8&amp;" "&amp;UPPER(E$8)</f>
        <v>/ ZEYNEP ERMAN</v>
      </c>
    </row>
    <row r="9" spans="1:22" s="52" customFormat="1" ht="9" customHeight="1">
      <c r="A9" s="54"/>
      <c r="B9" s="61"/>
      <c r="C9" s="62"/>
      <c r="D9" s="63"/>
      <c r="E9" s="64"/>
      <c r="F9" s="64"/>
      <c r="G9" s="39"/>
      <c r="H9" s="64"/>
      <c r="I9" s="65"/>
      <c r="J9" s="66" t="str">
        <f>UPPER(IF(OR(I10="a",I10="as"),E7,IF(OR(I10="b",I10="bs"),E11,)))</f>
        <v>AJDUKOVIČ</v>
      </c>
      <c r="K9" s="67"/>
      <c r="L9" s="48"/>
      <c r="M9" s="49"/>
      <c r="N9" s="48"/>
      <c r="O9" s="49"/>
      <c r="P9" s="48"/>
      <c r="Q9" s="50"/>
      <c r="R9" s="51"/>
      <c r="T9" s="60" t="e">
        <f>'[2]glavni sodniki'!P23</f>
        <v>#REF!</v>
      </c>
      <c r="V9" s="60" t="str">
        <f>F$11&amp;" "&amp;UPPER(E$11)&amp;" /"</f>
        <v> PROSTO /</v>
      </c>
    </row>
    <row r="10" spans="1:22" s="52" customFormat="1" ht="9" customHeight="1">
      <c r="A10" s="54"/>
      <c r="B10" s="61"/>
      <c r="C10" s="62"/>
      <c r="D10" s="63"/>
      <c r="E10" s="64"/>
      <c r="F10" s="64"/>
      <c r="G10" s="39"/>
      <c r="H10" s="68" t="s">
        <v>19</v>
      </c>
      <c r="I10" s="69" t="s">
        <v>20</v>
      </c>
      <c r="J10" s="70" t="str">
        <f>UPPER(IF(OR(I10="a",I10="as"),E8,IF(OR(I10="b",I10="bs"),E12,)))</f>
        <v>ERMAN</v>
      </c>
      <c r="K10" s="71"/>
      <c r="L10" s="48"/>
      <c r="M10" s="49"/>
      <c r="N10" s="48"/>
      <c r="O10" s="234" t="s">
        <v>21</v>
      </c>
      <c r="P10" s="228"/>
      <c r="Q10" s="228"/>
      <c r="R10" s="51"/>
      <c r="T10" s="60" t="e">
        <f>'[2]glavni sodniki'!P24</f>
        <v>#REF!</v>
      </c>
      <c r="V10" s="60" t="str">
        <f>"/ "&amp;F$12&amp;" "&amp;UPPER(E$12)</f>
        <v>/  </v>
      </c>
    </row>
    <row r="11" spans="1:22" s="52" customFormat="1" ht="9" customHeight="1">
      <c r="A11" s="54">
        <v>2</v>
      </c>
      <c r="B11" s="45">
        <f>IF($D11="","",VLOOKUP($D11,'[1]m dvojice žrebna lista '!$A$7:$BO$36,48))</f>
      </c>
      <c r="C11" s="73">
        <f>IF($D11="","",VLOOKUP($D11,'[1]m dvojice žrebna lista '!$A$7:$BK$36,2))</f>
      </c>
      <c r="D11" s="74"/>
      <c r="E11" s="75" t="s">
        <v>22</v>
      </c>
      <c r="F11" s="75"/>
      <c r="G11" s="76"/>
      <c r="H11" s="75"/>
      <c r="I11" s="77"/>
      <c r="J11" s="48"/>
      <c r="K11" s="78"/>
      <c r="L11" s="79"/>
      <c r="M11" s="67"/>
      <c r="N11" s="48"/>
      <c r="O11" s="228"/>
      <c r="P11" s="228"/>
      <c r="Q11" s="228"/>
      <c r="R11" s="51"/>
      <c r="T11" s="60" t="e">
        <f>'[2]glavni sodniki'!P25</f>
        <v>#REF!</v>
      </c>
      <c r="V11" s="60" t="str">
        <f>F$15&amp;" "&amp;UPPER(E$15)&amp;" /"</f>
        <v>0 PROSTO /</v>
      </c>
    </row>
    <row r="12" spans="1:22" s="52" customFormat="1" ht="9" customHeight="1">
      <c r="A12" s="54"/>
      <c r="B12" s="80"/>
      <c r="C12" s="81">
        <f>IF($D11="","",VLOOKUP($D11,'[1]m dvojice žrebna lista '!$A$7:$BK$36,18))</f>
      </c>
      <c r="D12" s="63"/>
      <c r="E12" s="75"/>
      <c r="F12" s="75"/>
      <c r="G12" s="76"/>
      <c r="H12" s="75"/>
      <c r="I12" s="82"/>
      <c r="J12" s="48"/>
      <c r="K12" s="78"/>
      <c r="L12" s="83"/>
      <c r="M12" s="84"/>
      <c r="N12" s="48"/>
      <c r="O12" s="49"/>
      <c r="Q12" s="50"/>
      <c r="R12" s="51"/>
      <c r="T12" s="60" t="e">
        <f>'[2]glavni sodniki'!P26</f>
        <v>#REF!</v>
      </c>
      <c r="V12" s="60" t="str">
        <f>"/ "&amp;F$16&amp;" "&amp;UPPER(E$16)</f>
        <v>/  </v>
      </c>
    </row>
    <row r="13" spans="1:22" s="52" customFormat="1" ht="9" customHeight="1">
      <c r="A13" s="54"/>
      <c r="B13" s="61"/>
      <c r="C13" s="62"/>
      <c r="D13" s="63"/>
      <c r="E13" s="64"/>
      <c r="F13" s="64"/>
      <c r="G13" s="39"/>
      <c r="H13" s="64"/>
      <c r="I13" s="63"/>
      <c r="J13" s="48"/>
      <c r="K13" s="65"/>
      <c r="L13" s="66" t="str">
        <f>UPPER(IF(OR(K14="a",K14="as"),J9,IF(OR(K14="b",K14="bs"),J17,)))</f>
        <v>AJDUKOVIČ</v>
      </c>
      <c r="M13" s="49"/>
      <c r="N13" s="48"/>
      <c r="O13" s="247" t="str">
        <f>$P$37</f>
        <v>SZABO</v>
      </c>
      <c r="P13" s="247"/>
      <c r="Q13" s="50"/>
      <c r="R13" s="51"/>
      <c r="T13" s="60" t="e">
        <f>'[2]glavni sodniki'!P27</f>
        <v>#REF!</v>
      </c>
      <c r="V13" s="60" t="str">
        <f>F$19&amp;" "&amp;UPPER(E$19)&amp;" /"</f>
        <v>TAMAS CSEH /</v>
      </c>
    </row>
    <row r="14" spans="1:22" s="52" customFormat="1" ht="9" customHeight="1">
      <c r="A14" s="54"/>
      <c r="B14" s="61"/>
      <c r="C14" s="62"/>
      <c r="D14" s="63"/>
      <c r="E14" s="64"/>
      <c r="F14" s="64"/>
      <c r="G14" s="39"/>
      <c r="H14" s="64"/>
      <c r="I14" s="63"/>
      <c r="J14" s="68" t="s">
        <v>19</v>
      </c>
      <c r="K14" s="69" t="s">
        <v>20</v>
      </c>
      <c r="L14" s="70" t="str">
        <f>UPPER(IF(OR(K14="a",K14="as"),J10,IF(OR(K14="b",K14="bs"),J18,)))</f>
        <v>ERMAN</v>
      </c>
      <c r="M14" s="71"/>
      <c r="N14" s="48"/>
      <c r="O14" s="236" t="str">
        <f>$P$38</f>
        <v>NAGY</v>
      </c>
      <c r="P14" s="236"/>
      <c r="Q14" s="50"/>
      <c r="R14" s="51"/>
      <c r="T14" s="60" t="e">
        <f>'[2]glavni sodniki'!P28</f>
        <v>#REF!</v>
      </c>
      <c r="V14" s="60" t="str">
        <f>"/ "&amp;F$20&amp;" "&amp;UPPER(E$20)</f>
        <v>/ TIMEA VISONTAI</v>
      </c>
    </row>
    <row r="15" spans="1:22" s="52" customFormat="1" ht="9" customHeight="1">
      <c r="A15" s="85">
        <v>3</v>
      </c>
      <c r="B15" s="45">
        <f>IF($D15="","",VLOOKUP($D15,'[1]m dvojice žrebna lista '!$A$7:$BO$36,48))</f>
        <v>0</v>
      </c>
      <c r="C15" s="73">
        <f>IF($D15="","",VLOOKUP($D15,'[1]m dvojice žrebna lista '!$A$7:$BK$36,2))</f>
        <v>0</v>
      </c>
      <c r="D15" s="86">
        <v>44</v>
      </c>
      <c r="E15" s="75" t="s">
        <v>22</v>
      </c>
      <c r="F15" s="75">
        <f>IF($D15="","",VLOOKUP($D15,'[1]m dvojice žrebna lista '!$A$7:$BK$36,4))</f>
        <v>0</v>
      </c>
      <c r="G15" s="76"/>
      <c r="H15" s="75">
        <f>IF($D15="","",VLOOKUP($D15,'[1]m dvojice žrebna lista '!$A$7:$BK$36,5))</f>
        <v>0</v>
      </c>
      <c r="I15" s="87"/>
      <c r="J15" s="48"/>
      <c r="K15" s="78"/>
      <c r="L15" s="48">
        <v>64</v>
      </c>
      <c r="M15" s="78"/>
      <c r="N15" s="79"/>
      <c r="O15" s="49"/>
      <c r="P15" s="88"/>
      <c r="Q15" s="89" t="str">
        <f>UPPER(IF(OR(P16="a",P16="as"),$O$13,IF(OR(P16="b",P16="bs"),$O$17,)))</f>
        <v>SZABO</v>
      </c>
      <c r="R15" s="51"/>
      <c r="T15" s="60" t="e">
        <f>'[2]glavni sodniki'!P29</f>
        <v>#REF!</v>
      </c>
      <c r="V15" s="60" t="str">
        <f>F$23&amp;" "&amp;UPPER(E$23)&amp;" /"</f>
        <v> PROSTO /</v>
      </c>
    </row>
    <row r="16" spans="1:22" s="52" customFormat="1" ht="9" customHeight="1" thickBot="1">
      <c r="A16" s="54"/>
      <c r="B16" s="80"/>
      <c r="C16" s="81">
        <f>IF($D15="","",VLOOKUP($D15,'[1]m dvojice žrebna lista '!$A$7:$BK$36,18))</f>
        <v>0</v>
      </c>
      <c r="D16" s="63">
        <f>IF(D15="","",D15)</f>
        <v>44</v>
      </c>
      <c r="E16" s="75">
        <f>UPPER(IF($D15="","",VLOOKUP($D15,'[1]m dvojice žrebna lista '!$A$7:$AV$36,19)))</f>
      </c>
      <c r="F16" s="75">
        <f>UPPER(IF($D15="","",VLOOKUP($D15,'[1]m dvojice žrebna lista '!$A$7:$AV$36,20)))</f>
      </c>
      <c r="G16" s="76"/>
      <c r="H16" s="75">
        <f>UPPER(IF($D15="","",VLOOKUP($D15,'[1]m dvojice žrebna lista '!$A$7:$AV$36,21)))</f>
      </c>
      <c r="I16" s="82"/>
      <c r="J16" s="59">
        <f>IF(I16="a",E15,IF(I16="b",E17,""))</f>
      </c>
      <c r="K16" s="78"/>
      <c r="L16" s="48"/>
      <c r="M16" s="78"/>
      <c r="N16" s="48"/>
      <c r="O16" s="68" t="s">
        <v>19</v>
      </c>
      <c r="P16" s="69" t="s">
        <v>68</v>
      </c>
      <c r="Q16" s="90" t="str">
        <f>UPPER(IF(OR(P16="a",P16="as"),$O$14,IF(OR(P16="b",P16="bs"),$O$18,)))</f>
        <v>NAGY</v>
      </c>
      <c r="R16" s="51"/>
      <c r="S16" s="91"/>
      <c r="T16" s="92" t="e">
        <f>'[2]glavni sodniki'!P30</f>
        <v>#REF!</v>
      </c>
      <c r="V16" s="60" t="str">
        <f>"/ "&amp;F$24&amp;" "&amp;UPPER(E$24)</f>
        <v>/  </v>
      </c>
    </row>
    <row r="17" spans="1:22" s="52" customFormat="1" ht="9" customHeight="1">
      <c r="A17" s="54"/>
      <c r="B17" s="61"/>
      <c r="C17" s="62"/>
      <c r="D17" s="63"/>
      <c r="E17" s="64"/>
      <c r="F17" s="64"/>
      <c r="G17" s="39"/>
      <c r="H17" s="64"/>
      <c r="I17" s="65"/>
      <c r="J17" s="66" t="str">
        <f>UPPER(IF(OR(I18="a",I18="as"),E15,IF(OR(I18="b",I18="bs"),E19,)))</f>
        <v>CSEH</v>
      </c>
      <c r="K17" s="93"/>
      <c r="L17" s="48"/>
      <c r="M17" s="78"/>
      <c r="N17" s="48"/>
      <c r="O17" s="237" t="str">
        <f>$P$116</f>
        <v>HERMAN</v>
      </c>
      <c r="P17" s="238"/>
      <c r="Q17" s="89">
        <v>64</v>
      </c>
      <c r="R17" s="51"/>
      <c r="V17" s="60" t="str">
        <f>F$27&amp;" "&amp;UPPER(E$27)&amp;" /"</f>
        <v>NICK HARTMANN /</v>
      </c>
    </row>
    <row r="18" spans="1:22" s="52" customFormat="1" ht="9" customHeight="1">
      <c r="A18" s="54"/>
      <c r="B18" s="61"/>
      <c r="C18" s="62"/>
      <c r="D18" s="63"/>
      <c r="E18" s="64"/>
      <c r="F18" s="64"/>
      <c r="G18" s="39"/>
      <c r="H18" s="68" t="s">
        <v>19</v>
      </c>
      <c r="I18" s="69" t="s">
        <v>23</v>
      </c>
      <c r="J18" s="70" t="str">
        <f>UPPER(IF(OR(I18="a",I18="as"),E16,IF(OR(I18="b",I18="bs"),E20,)))</f>
        <v>VISONTAI</v>
      </c>
      <c r="K18" s="82"/>
      <c r="L18" s="48"/>
      <c r="M18" s="78"/>
      <c r="N18" s="48"/>
      <c r="O18" s="236" t="str">
        <f>$P$117</f>
        <v>ALMASI</v>
      </c>
      <c r="P18" s="239"/>
      <c r="Q18" s="50"/>
      <c r="R18" s="51"/>
      <c r="V18" s="60" t="str">
        <f>"/ "&amp;F$28&amp;" "&amp;UPPER(E$28)</f>
        <v>/ ALIA LEX</v>
      </c>
    </row>
    <row r="19" spans="1:22" s="52" customFormat="1" ht="9" customHeight="1">
      <c r="A19" s="54">
        <v>4</v>
      </c>
      <c r="B19" s="45">
        <f>IF($D19="","",VLOOKUP($D19,'[1]m dvojice žrebna lista '!$A$7:$BO$36,48))</f>
        <v>0</v>
      </c>
      <c r="C19" s="73">
        <f>IF($D19="","",VLOOKUP($D19,'[1]m dvojice žrebna lista '!$A$7:$BK$36,2))</f>
        <v>0</v>
      </c>
      <c r="D19" s="86">
        <v>17</v>
      </c>
      <c r="E19" s="75" t="str">
        <f>UPPER(IF($D19="","",VLOOKUP($D19,'[1]m dvojice žrebna lista '!$A$7:$AV$36,3)))</f>
        <v>CSEH</v>
      </c>
      <c r="F19" s="75" t="str">
        <f>IF($D19="","",VLOOKUP($D19,'[1]m dvojice žrebna lista '!$A$7:$BK$36,4))</f>
        <v>TAMAS</v>
      </c>
      <c r="G19" s="76"/>
      <c r="H19" s="75" t="str">
        <f>IF($D19="","",VLOOKUP($D19,'[1]m dvojice žrebna lista '!$A$7:$BK$36,5))</f>
        <v>HUN</v>
      </c>
      <c r="I19" s="77"/>
      <c r="J19" s="48"/>
      <c r="K19" s="49"/>
      <c r="L19" s="79"/>
      <c r="M19" s="93"/>
      <c r="N19" s="48"/>
      <c r="O19" s="49"/>
      <c r="P19" s="48"/>
      <c r="Q19" s="50"/>
      <c r="R19" s="51"/>
      <c r="V19" s="60" t="str">
        <f>F$31&amp;" "&amp;UPPER(E$31)&amp;" /"</f>
        <v>KLEMEN LAJOVIC /</v>
      </c>
    </row>
    <row r="20" spans="1:22" s="52" customFormat="1" ht="9" customHeight="1">
      <c r="A20" s="54"/>
      <c r="B20" s="80"/>
      <c r="C20" s="81">
        <f>IF($D19="","",VLOOKUP($D19,'[1]m dvojice žrebna lista '!$A$7:$BK$36,18))</f>
        <v>0</v>
      </c>
      <c r="D20" s="63">
        <f>IF(D19="","",D19)</f>
        <v>17</v>
      </c>
      <c r="E20" s="75" t="str">
        <f>UPPER(IF($D19="","",VLOOKUP($D19,'[1]m dvojice žrebna lista '!$A$7:$AV$36,19)))</f>
        <v>VISONTAI</v>
      </c>
      <c r="F20" s="75" t="str">
        <f>UPPER(IF($D19="","",VLOOKUP($D19,'[1]m dvojice žrebna lista '!$A$7:$AV$36,20)))</f>
        <v>TIMEA</v>
      </c>
      <c r="G20" s="76"/>
      <c r="H20" s="75" t="str">
        <f>UPPER(IF($D19="","",VLOOKUP($D19,'[1]m dvojice žrebna lista '!$A$7:$AV$36,21)))</f>
        <v>HUN</v>
      </c>
      <c r="I20" s="82"/>
      <c r="J20" s="48"/>
      <c r="K20" s="49"/>
      <c r="L20" s="83"/>
      <c r="M20" s="95"/>
      <c r="N20" s="48"/>
      <c r="O20" s="49"/>
      <c r="P20" s="48"/>
      <c r="Q20" s="50"/>
      <c r="R20" s="51"/>
      <c r="V20" s="60" t="str">
        <f>"/ "&amp;F$32&amp;" "&amp;UPPER(E$32)</f>
        <v>/ LIZA KUHELJ</v>
      </c>
    </row>
    <row r="21" spans="1:22" s="52" customFormat="1" ht="9" customHeight="1">
      <c r="A21" s="54"/>
      <c r="B21" s="61"/>
      <c r="C21" s="62"/>
      <c r="D21" s="63"/>
      <c r="E21" s="64"/>
      <c r="F21" s="64"/>
      <c r="G21" s="39"/>
      <c r="H21" s="64"/>
      <c r="I21" s="63"/>
      <c r="J21" s="48"/>
      <c r="K21" s="49"/>
      <c r="L21" s="48"/>
      <c r="M21" s="65"/>
      <c r="N21" s="66" t="str">
        <f>UPPER(IF(OR(M22="a",M22="as"),L13,IF(OR(M22="b",M22="bs"),L29,)))</f>
        <v>AJDUKOVIČ</v>
      </c>
      <c r="O21" s="49"/>
      <c r="P21" s="48"/>
      <c r="Q21" s="50"/>
      <c r="R21" s="51"/>
      <c r="V21" s="60" t="str">
        <f>F$35&amp;" "&amp;UPPER(E$35)&amp;" /"</f>
        <v>EVA KALAN /</v>
      </c>
    </row>
    <row r="22" spans="1:22" s="52" customFormat="1" ht="9" customHeight="1">
      <c r="A22" s="54"/>
      <c r="B22" s="61"/>
      <c r="C22" s="62"/>
      <c r="D22" s="63"/>
      <c r="E22" s="64"/>
      <c r="F22" s="64"/>
      <c r="G22" s="39"/>
      <c r="H22" s="64"/>
      <c r="I22" s="63"/>
      <c r="J22" s="48"/>
      <c r="K22" s="49"/>
      <c r="L22" s="68" t="s">
        <v>19</v>
      </c>
      <c r="M22" s="69" t="s">
        <v>68</v>
      </c>
      <c r="N22" s="70" t="str">
        <f>UPPER(IF(OR(M22="a",M22="as"),L14,IF(OR(M22="b",M22="bs"),L30,)))</f>
        <v>ERMAN</v>
      </c>
      <c r="O22" s="71"/>
      <c r="P22" s="48"/>
      <c r="Q22" s="50"/>
      <c r="R22" s="51"/>
      <c r="V22" s="60" t="str">
        <f>"/ "&amp;F$36&amp;" "&amp;UPPER(E$36)</f>
        <v>/ MATIC DIMIC</v>
      </c>
    </row>
    <row r="23" spans="1:22" s="52" customFormat="1" ht="9" customHeight="1">
      <c r="A23" s="85">
        <v>5</v>
      </c>
      <c r="B23" s="45">
        <f>IF($D23="","",VLOOKUP($D23,'[1]m dvojice žrebna lista '!$A$7:$BO$36,48))</f>
        <v>0</v>
      </c>
      <c r="C23" s="96">
        <f>IF($D23="","",VLOOKUP($D23,'[1]m dvojice žrebna lista '!$A$7:$BK$36,2))</f>
        <v>0</v>
      </c>
      <c r="D23" s="86">
        <v>22</v>
      </c>
      <c r="E23" s="75" t="s">
        <v>22</v>
      </c>
      <c r="F23" s="45"/>
      <c r="G23" s="46"/>
      <c r="H23" s="45"/>
      <c r="I23" s="97"/>
      <c r="J23" s="48"/>
      <c r="K23" s="49"/>
      <c r="L23" s="48"/>
      <c r="M23" s="78"/>
      <c r="N23" s="48">
        <v>60</v>
      </c>
      <c r="O23" s="78"/>
      <c r="P23" s="48"/>
      <c r="Q23" s="50"/>
      <c r="R23" s="51"/>
      <c r="V23" s="60" t="str">
        <f>F$39&amp;" "&amp;UPPER(E$39)&amp;" /"</f>
        <v>CSONGOR SZABO /</v>
      </c>
    </row>
    <row r="24" spans="1:22" s="52" customFormat="1" ht="9" customHeight="1">
      <c r="A24" s="85"/>
      <c r="B24" s="80"/>
      <c r="C24" s="98">
        <f>IF($D23="","",VLOOKUP($D23,'[1]m dvojice žrebna lista '!$A$7:$BK$36,18))</f>
        <v>0</v>
      </c>
      <c r="D24" s="63">
        <f>IF(D23="","",D23)</f>
        <v>22</v>
      </c>
      <c r="E24" s="45"/>
      <c r="F24" s="45"/>
      <c r="G24" s="46"/>
      <c r="H24" s="45"/>
      <c r="I24" s="99"/>
      <c r="J24" s="59">
        <f>IF(I24="a",E23,IF(I24="b",E25,""))</f>
      </c>
      <c r="K24" s="49"/>
      <c r="L24" s="48"/>
      <c r="M24" s="78"/>
      <c r="N24" s="48"/>
      <c r="O24" s="78"/>
      <c r="P24" s="48"/>
      <c r="Q24" s="50"/>
      <c r="R24" s="51"/>
      <c r="V24" s="60" t="str">
        <f>"/ "&amp;F$40&amp;" "&amp;UPPER(E$40)</f>
        <v>/ ADRIENN NAGY</v>
      </c>
    </row>
    <row r="25" spans="1:22" s="52" customFormat="1" ht="9" customHeight="1">
      <c r="A25" s="54"/>
      <c r="B25" s="61"/>
      <c r="C25" s="62"/>
      <c r="D25" s="63"/>
      <c r="E25" s="64"/>
      <c r="F25" s="64"/>
      <c r="G25" s="39"/>
      <c r="H25" s="64"/>
      <c r="I25" s="65"/>
      <c r="J25" s="66" t="str">
        <f>UPPER(IF(OR(I26="a",I26="as"),E23,IF(OR(I26="b",I26="bs"),E27,)))</f>
        <v>HARTMANN</v>
      </c>
      <c r="K25" s="67"/>
      <c r="L25" s="48"/>
      <c r="M25" s="78"/>
      <c r="N25" s="48"/>
      <c r="O25" s="78"/>
      <c r="P25" s="48"/>
      <c r="Q25" s="50"/>
      <c r="R25" s="51"/>
      <c r="V25" s="60" t="str">
        <f>F$43&amp;" "&amp;UPPER(E$43)&amp;" /"</f>
        <v> PROSTO /</v>
      </c>
    </row>
    <row r="26" spans="1:22" s="52" customFormat="1" ht="9" customHeight="1">
      <c r="A26" s="54"/>
      <c r="B26" s="61"/>
      <c r="C26" s="62"/>
      <c r="D26" s="63"/>
      <c r="E26" s="64"/>
      <c r="F26" s="64"/>
      <c r="G26" s="39"/>
      <c r="H26" s="68" t="s">
        <v>19</v>
      </c>
      <c r="I26" s="69" t="s">
        <v>52</v>
      </c>
      <c r="J26" s="70" t="str">
        <f>UPPER(IF(OR(I26="a",I26="as"),E24,IF(OR(I26="b",I26="bs"),E28,)))</f>
        <v>LEX</v>
      </c>
      <c r="K26" s="71"/>
      <c r="L26" s="48"/>
      <c r="M26" s="78"/>
      <c r="N26" s="48"/>
      <c r="O26" s="78"/>
      <c r="P26" s="48"/>
      <c r="Q26" s="50"/>
      <c r="R26" s="51"/>
      <c r="V26" s="60" t="str">
        <f>"/ "&amp;F$44&amp;" "&amp;UPPER(E$44)</f>
        <v>/  </v>
      </c>
    </row>
    <row r="27" spans="1:22" s="52" customFormat="1" ht="9" customHeight="1">
      <c r="A27" s="54">
        <v>6</v>
      </c>
      <c r="B27" s="45">
        <f>IF($D27="","",VLOOKUP($D27,'[1]m dvojice žrebna lista '!$A$7:$BO$36,48))</f>
        <v>0</v>
      </c>
      <c r="C27" s="73">
        <f>IF($D27="","",VLOOKUP($D27,'[1]m dvojice žrebna lista '!$A$7:$BK$36,2))</f>
        <v>0</v>
      </c>
      <c r="D27" s="86">
        <v>14</v>
      </c>
      <c r="E27" s="75" t="str">
        <f>UPPER(IF($D27="","",VLOOKUP($D27,'[1]m dvojice žrebna lista '!$A$7:$AV$36,3)))</f>
        <v>HARTMANN</v>
      </c>
      <c r="F27" s="75" t="str">
        <f>IF($D27="","",VLOOKUP($D27,'[1]m dvojice žrebna lista '!$A$7:$BK$36,4))</f>
        <v>NICK</v>
      </c>
      <c r="G27" s="76"/>
      <c r="H27" s="75" t="str">
        <f>IF($D27="","",VLOOKUP($D27,'[1]m dvojice žrebna lista '!$A$7:$BK$36,5))</f>
        <v>GER</v>
      </c>
      <c r="I27" s="77"/>
      <c r="J27" s="48"/>
      <c r="K27" s="78"/>
      <c r="L27" s="79"/>
      <c r="M27" s="93"/>
      <c r="N27" s="48"/>
      <c r="O27" s="78"/>
      <c r="P27" s="48"/>
      <c r="Q27" s="50"/>
      <c r="R27" s="51"/>
      <c r="V27" s="60" t="str">
        <f>F$47&amp;" "&amp;UPPER(E$47)&amp;" /"</f>
        <v>GAL BELIČ /</v>
      </c>
    </row>
    <row r="28" spans="1:22" s="52" customFormat="1" ht="9" customHeight="1">
      <c r="A28" s="54"/>
      <c r="B28" s="80"/>
      <c r="C28" s="81">
        <f>IF($D27="","",VLOOKUP($D27,'[1]m dvojice žrebna lista '!$A$7:$BK$36,18))</f>
        <v>0</v>
      </c>
      <c r="D28" s="63">
        <f>IF(D27="","",D27)</f>
        <v>14</v>
      </c>
      <c r="E28" s="75" t="str">
        <f>UPPER(IF($D27="","",VLOOKUP($D27,'[1]m dvojice žrebna lista '!$A$7:$AV$36,19)))</f>
        <v>LEX</v>
      </c>
      <c r="F28" s="75" t="str">
        <f>UPPER(IF($D27="","",VLOOKUP($D27,'[1]m dvojice žrebna lista '!$A$7:$AV$36,20)))</f>
        <v>ALIA</v>
      </c>
      <c r="G28" s="76"/>
      <c r="H28" s="75" t="str">
        <f>UPPER(IF($D27="","",VLOOKUP($D27,'[1]m dvojice žrebna lista '!$A$7:$AV$36,21)))</f>
        <v>SLO</v>
      </c>
      <c r="I28" s="82"/>
      <c r="J28" s="48"/>
      <c r="K28" s="78"/>
      <c r="L28" s="83"/>
      <c r="M28" s="95"/>
      <c r="N28" s="48"/>
      <c r="O28" s="78"/>
      <c r="P28" s="48"/>
      <c r="Q28" s="50"/>
      <c r="R28" s="51"/>
      <c r="V28" s="60" t="str">
        <f>"/ "&amp;F$48&amp;" "&amp;UPPER(E$48)</f>
        <v>/ ZALA ULE</v>
      </c>
    </row>
    <row r="29" spans="1:22" s="52" customFormat="1" ht="9" customHeight="1">
      <c r="A29" s="54"/>
      <c r="B29" s="61"/>
      <c r="C29" s="62"/>
      <c r="D29" s="63"/>
      <c r="E29" s="64"/>
      <c r="F29" s="64"/>
      <c r="G29" s="39"/>
      <c r="H29" s="64"/>
      <c r="I29" s="63"/>
      <c r="J29" s="48"/>
      <c r="K29" s="65"/>
      <c r="L29" s="66" t="str">
        <f>UPPER(IF(OR(K30="a",K30="as"),J25,IF(OR(K30="b",K30="bs"),J33,)))</f>
        <v>KALAN</v>
      </c>
      <c r="M29" s="78"/>
      <c r="N29" s="48"/>
      <c r="O29" s="78"/>
      <c r="P29" s="48"/>
      <c r="Q29" s="50"/>
      <c r="R29" s="51"/>
      <c r="V29" s="60" t="str">
        <f>F$51&amp;" "&amp;UPPER(E$51)&amp;" /"</f>
        <v>DAŠA SEDMAK /</v>
      </c>
    </row>
    <row r="30" spans="1:22" s="52" customFormat="1" ht="9" customHeight="1">
      <c r="A30" s="54"/>
      <c r="B30" s="61"/>
      <c r="C30" s="62"/>
      <c r="D30" s="63"/>
      <c r="E30" s="64"/>
      <c r="F30" s="64"/>
      <c r="G30" s="39"/>
      <c r="H30" s="64"/>
      <c r="I30" s="63"/>
      <c r="J30" s="68" t="s">
        <v>19</v>
      </c>
      <c r="K30" s="69" t="s">
        <v>23</v>
      </c>
      <c r="L30" s="70" t="str">
        <f>UPPER(IF(OR(K30="a",K30="as"),J26,IF(OR(K30="b",K30="bs"),J34,)))</f>
        <v>DIMIC</v>
      </c>
      <c r="M30" s="82"/>
      <c r="N30" s="48"/>
      <c r="O30" s="78"/>
      <c r="P30" s="48"/>
      <c r="Q30" s="50"/>
      <c r="R30" s="51"/>
      <c r="V30" s="60" t="str">
        <f>"/ "&amp;F$52&amp;" "&amp;UPPER(E$52)</f>
        <v>/ JAKOB ERŽEN</v>
      </c>
    </row>
    <row r="31" spans="1:22" s="52" customFormat="1" ht="9" customHeight="1">
      <c r="A31" s="85">
        <v>7</v>
      </c>
      <c r="B31" s="45">
        <f>IF($D31="","",VLOOKUP($D31,'[1]m dvojice žrebna lista '!$A$7:$BO$36,48))</f>
      </c>
      <c r="C31" s="73">
        <f>IF($D31="","",VLOOKUP($D31,'[1]m dvojice žrebna lista '!$A$7:$BK$36,2))</f>
      </c>
      <c r="D31" s="74"/>
      <c r="E31" s="75" t="s">
        <v>53</v>
      </c>
      <c r="F31" s="75" t="s">
        <v>54</v>
      </c>
      <c r="G31" s="76"/>
      <c r="H31" s="75" t="s">
        <v>57</v>
      </c>
      <c r="I31" s="87"/>
      <c r="J31" s="48"/>
      <c r="K31" s="78"/>
      <c r="L31" s="48">
        <v>75</v>
      </c>
      <c r="M31" s="49"/>
      <c r="N31" s="79"/>
      <c r="O31" s="78"/>
      <c r="P31" s="48"/>
      <c r="Q31" s="50"/>
      <c r="R31" s="51"/>
      <c r="V31" s="60" t="str">
        <f>F$55&amp;" "&amp;UPPER(E$55)&amp;" /"</f>
        <v>VID UMER /</v>
      </c>
    </row>
    <row r="32" spans="1:22" s="52" customFormat="1" ht="9" customHeight="1">
      <c r="A32" s="54"/>
      <c r="B32" s="80"/>
      <c r="C32" s="81">
        <f>IF($D31="","",VLOOKUP($D31,'[1]m dvojice žrebna lista '!$A$7:$BK$36,18))</f>
      </c>
      <c r="D32" s="63"/>
      <c r="E32" s="42" t="s">
        <v>55</v>
      </c>
      <c r="F32" s="42" t="s">
        <v>56</v>
      </c>
      <c r="G32" s="76"/>
      <c r="H32" s="42" t="s">
        <v>57</v>
      </c>
      <c r="I32" s="58"/>
      <c r="J32" s="100">
        <f>IF(I32="a",E31,IF(I32="b",E33,""))</f>
      </c>
      <c r="K32" s="78"/>
      <c r="L32" s="48"/>
      <c r="M32" s="49"/>
      <c r="N32" s="48"/>
      <c r="O32" s="78"/>
      <c r="P32" s="48"/>
      <c r="Q32" s="50"/>
      <c r="R32" s="51"/>
      <c r="V32" s="60" t="str">
        <f>"/ "&amp;F$56&amp;" "&amp;UPPER(E$56)</f>
        <v>/ SHEILA GLAVAŠ</v>
      </c>
    </row>
    <row r="33" spans="1:22" s="52" customFormat="1" ht="9" customHeight="1">
      <c r="A33" s="54"/>
      <c r="B33" s="61"/>
      <c r="C33" s="62"/>
      <c r="D33" s="63"/>
      <c r="E33" s="100"/>
      <c r="F33" s="100"/>
      <c r="G33" s="101"/>
      <c r="H33" s="100"/>
      <c r="I33" s="65"/>
      <c r="J33" s="102" t="str">
        <f>UPPER(IF(OR(I34="a",I34="as"),E31,IF(OR(I34="b",I34="bs"),E35,)))</f>
        <v>KALAN</v>
      </c>
      <c r="K33" s="93"/>
      <c r="L33" s="48"/>
      <c r="M33" s="49"/>
      <c r="N33" s="48"/>
      <c r="O33" s="78"/>
      <c r="P33" s="48"/>
      <c r="Q33" s="50"/>
      <c r="R33" s="51"/>
      <c r="V33" s="60" t="str">
        <f>F$59&amp;" "&amp;UPPER(E$59)&amp;" /"</f>
        <v>PATRICIJA FABČIČ F. /</v>
      </c>
    </row>
    <row r="34" spans="1:22" s="52" customFormat="1" ht="9.75" customHeight="1">
      <c r="A34" s="54"/>
      <c r="B34" s="61"/>
      <c r="C34" s="62"/>
      <c r="D34" s="63"/>
      <c r="E34" s="100"/>
      <c r="F34" s="100"/>
      <c r="G34" s="101"/>
      <c r="H34" s="103" t="s">
        <v>19</v>
      </c>
      <c r="I34" s="104" t="s">
        <v>23</v>
      </c>
      <c r="J34" s="105" t="str">
        <f>UPPER(IF(OR(I34="a",I34="as"),E32,IF(OR(I34="b",I34="bs"),E36,)))</f>
        <v>DIMIC</v>
      </c>
      <c r="K34" s="82"/>
      <c r="L34" s="48"/>
      <c r="M34" s="49"/>
      <c r="N34" s="48"/>
      <c r="O34" s="78"/>
      <c r="P34" s="48"/>
      <c r="Q34" s="50"/>
      <c r="R34" s="51"/>
      <c r="V34" s="60" t="str">
        <f>"/ "&amp;F$60&amp;" "&amp;UPPER(E$60)</f>
        <v>/ GAŠPER OBLAK</v>
      </c>
    </row>
    <row r="35" spans="1:22" s="52" customFormat="1" ht="9" customHeight="1">
      <c r="A35" s="106">
        <v>8</v>
      </c>
      <c r="B35" s="107">
        <f>IF($D35="","",VLOOKUP($D35,'[1]m dvojice žrebna lista '!$A$7:$BO$36,48))</f>
        <v>0</v>
      </c>
      <c r="C35" s="107">
        <f>IF($D35="","",VLOOKUP($D35,'[1]m dvojice žrebna lista '!$A$7:$BK$36,2))</f>
        <v>0</v>
      </c>
      <c r="D35" s="44">
        <v>5</v>
      </c>
      <c r="E35" s="45" t="str">
        <f>UPPER(IF($D35="","",VLOOKUP($D35,'[1]m dvojice žrebna lista '!$A$7:$AV$36,3)))</f>
        <v>KALAN</v>
      </c>
      <c r="F35" s="45" t="str">
        <f>IF($D35="","",VLOOKUP($D35,'[1]m dvojice žrebna lista '!$A$7:$BK$36,4))</f>
        <v>EVA</v>
      </c>
      <c r="G35" s="45"/>
      <c r="H35" s="45" t="str">
        <f>IF($D35="","",VLOOKUP($D35,'[1]m dvojice žrebna lista '!$A$7:$BK$36,5))</f>
        <v>SLO</v>
      </c>
      <c r="I35" s="108"/>
      <c r="J35" s="48">
        <v>61</v>
      </c>
      <c r="K35" s="49"/>
      <c r="L35" s="79"/>
      <c r="M35" s="67"/>
      <c r="N35" s="48"/>
      <c r="O35" s="78"/>
      <c r="P35" s="48"/>
      <c r="Q35" s="50"/>
      <c r="R35" s="51"/>
      <c r="V35" s="60" t="str">
        <f>F$63&amp;" "&amp;UPPER(E$63)&amp;" /"</f>
        <v> PROSTO /</v>
      </c>
    </row>
    <row r="36" spans="1:22" s="52" customFormat="1" ht="9" customHeight="1">
      <c r="A36" s="54"/>
      <c r="B36" s="109"/>
      <c r="C36" s="110">
        <f>IF($D35="","",VLOOKUP($D35,'[1]m dvojice žrebna lista '!$A$7:$BK$36,18))</f>
        <v>0</v>
      </c>
      <c r="D36" s="57">
        <f>IF(D35="","",D35)</f>
        <v>5</v>
      </c>
      <c r="E36" s="45" t="str">
        <f>UPPER(IF($D35="","",VLOOKUP($D35,'[1]m dvojice žrebna lista '!$A$7:$AV$36,19)))</f>
        <v>DIMIC</v>
      </c>
      <c r="F36" s="45" t="str">
        <f>UPPER(IF($D35="","",VLOOKUP($D35,'[1]m dvojice žrebna lista '!$A$7:$AV$36,20)))</f>
        <v>MATIC</v>
      </c>
      <c r="G36" s="45"/>
      <c r="H36" s="45" t="str">
        <f>UPPER(IF($D35="","",VLOOKUP($D35,'[1]m dvojice žrebna lista '!$A$7:$AV$36,21)))</f>
        <v>SLO</v>
      </c>
      <c r="I36" s="108"/>
      <c r="J36" s="48"/>
      <c r="K36" s="49"/>
      <c r="L36" s="83"/>
      <c r="M36" s="84"/>
      <c r="N36" s="48"/>
      <c r="O36" s="78"/>
      <c r="P36" s="48"/>
      <c r="Q36" s="50"/>
      <c r="R36" s="51"/>
      <c r="V36" s="60" t="str">
        <f>"/ "&amp;F$64&amp;" "&amp;UPPER(E$64)</f>
        <v>/  </v>
      </c>
    </row>
    <row r="37" spans="1:22" s="52" customFormat="1" ht="9" customHeight="1">
      <c r="A37" s="54"/>
      <c r="B37" s="61"/>
      <c r="C37" s="62"/>
      <c r="D37" s="63"/>
      <c r="E37" s="64"/>
      <c r="F37" s="64"/>
      <c r="G37" s="39"/>
      <c r="H37" s="64"/>
      <c r="I37" s="63"/>
      <c r="J37" s="48"/>
      <c r="K37" s="49"/>
      <c r="L37" s="48"/>
      <c r="M37" s="49"/>
      <c r="N37" s="49"/>
      <c r="O37" s="65"/>
      <c r="P37" s="66" t="str">
        <f>UPPER(IF(OR(O38="a",O38="as"),N21,IF(OR(O38="b",O38="bs"),N53,)))</f>
        <v>SZABO</v>
      </c>
      <c r="Q37" s="111"/>
      <c r="R37" s="51"/>
      <c r="V37" s="60" t="str">
        <f>F$67&amp;" "&amp;UPPER(E$67)&amp;" /"</f>
        <v>ALJA BELINGER /</v>
      </c>
    </row>
    <row r="38" spans="1:22" s="52" customFormat="1" ht="9" customHeight="1" thickBot="1">
      <c r="A38" s="54"/>
      <c r="B38" s="61"/>
      <c r="C38" s="62"/>
      <c r="D38" s="63"/>
      <c r="E38" s="64"/>
      <c r="F38" s="64"/>
      <c r="G38" s="39"/>
      <c r="H38" s="64"/>
      <c r="I38" s="63"/>
      <c r="J38" s="48"/>
      <c r="K38" s="49"/>
      <c r="L38" s="48"/>
      <c r="M38" s="49"/>
      <c r="N38" s="68" t="s">
        <v>19</v>
      </c>
      <c r="O38" s="69" t="s">
        <v>52</v>
      </c>
      <c r="P38" s="70" t="str">
        <f>UPPER(IF(OR(O38="a",O38="as"),N22,IF(OR(O38="b",O38="bs"),N54,)))</f>
        <v>NAGY</v>
      </c>
      <c r="Q38" s="112"/>
      <c r="R38" s="51"/>
      <c r="S38" s="113"/>
      <c r="V38" s="114" t="str">
        <f>"/ "&amp;F$68&amp;" "&amp;UPPER(E$68)</f>
        <v>/ TILEN POTOČNIK</v>
      </c>
    </row>
    <row r="39" spans="1:18" s="52" customFormat="1" ht="9" customHeight="1">
      <c r="A39" s="106">
        <v>9</v>
      </c>
      <c r="B39" s="107">
        <f>IF($D39="","",VLOOKUP($D39,'[1]m dvojice žrebna lista '!$A$7:$BO$36,48))</f>
        <v>0</v>
      </c>
      <c r="C39" s="107">
        <f>IF($D39="","",VLOOKUP($D39,'[1]m dvojice žrebna lista '!$A$7:$BK$36,2))</f>
        <v>0</v>
      </c>
      <c r="D39" s="44">
        <v>4</v>
      </c>
      <c r="E39" s="45" t="str">
        <f>UPPER(IF($D39="","",VLOOKUP($D39,'[1]m dvojice žrebna lista '!$A$7:$AV$36,3)))</f>
        <v>SZABO</v>
      </c>
      <c r="F39" s="45" t="str">
        <f>IF($D39="","",VLOOKUP($D39,'[1]m dvojice žrebna lista '!$A$7:$BK$36,4))</f>
        <v>CSONGOR</v>
      </c>
      <c r="G39" s="45"/>
      <c r="H39" s="45" t="str">
        <f>IF($D39="","",VLOOKUP($D39,'[1]m dvojice žrebna lista '!$A$7:$BK$36,5))</f>
        <v>HUN</v>
      </c>
      <c r="I39" s="42"/>
      <c r="J39" s="48"/>
      <c r="K39" s="49"/>
      <c r="L39" s="94"/>
      <c r="M39" s="49"/>
      <c r="N39" s="48"/>
      <c r="O39" s="78"/>
      <c r="P39" s="79">
        <v>64</v>
      </c>
      <c r="Q39" s="115"/>
      <c r="R39" s="51"/>
    </row>
    <row r="40" spans="1:22" s="52" customFormat="1" ht="9" customHeight="1">
      <c r="A40" s="54"/>
      <c r="B40" s="110"/>
      <c r="C40" s="110">
        <f>IF($D39="","",VLOOKUP($D39,'[1]m dvojice žrebna lista '!$A$7:$BK$36,18))</f>
        <v>0</v>
      </c>
      <c r="D40" s="57">
        <f>IF(D39="","",D39)</f>
        <v>4</v>
      </c>
      <c r="E40" s="45" t="str">
        <f>UPPER(IF($D39="","",VLOOKUP($D39,'[1]m dvojice žrebna lista '!$A$7:$AV$36,19)))</f>
        <v>NAGY</v>
      </c>
      <c r="F40" s="45" t="str">
        <f>UPPER(IF($D39="","",VLOOKUP($D39,'[1]m dvojice žrebna lista '!$A$7:$AV$36,20)))</f>
        <v>ADRIENN</v>
      </c>
      <c r="G40" s="45"/>
      <c r="H40" s="45" t="str">
        <f>UPPER(IF($D39="","",VLOOKUP($D39,'[1]m dvojice žrebna lista '!$A$7:$AV$36,21)))</f>
        <v>HUN</v>
      </c>
      <c r="I40" s="116"/>
      <c r="J40" s="59">
        <f>IF(I40="a",E39,IF(I40="b",E41,""))</f>
      </c>
      <c r="K40" s="49"/>
      <c r="L40" s="48"/>
      <c r="M40" s="49"/>
      <c r="N40" s="48"/>
      <c r="O40" s="78"/>
      <c r="P40" s="83"/>
      <c r="Q40" s="117"/>
      <c r="R40" s="51"/>
      <c r="V40" s="39"/>
    </row>
    <row r="41" spans="1:22" s="52" customFormat="1" ht="9" customHeight="1">
      <c r="A41" s="54"/>
      <c r="B41" s="61"/>
      <c r="C41" s="62"/>
      <c r="D41" s="63"/>
      <c r="E41" s="64"/>
      <c r="F41" s="64"/>
      <c r="G41" s="39"/>
      <c r="H41" s="64"/>
      <c r="I41" s="65"/>
      <c r="J41" s="102" t="str">
        <f>UPPER(IF(OR(I42="a",I42="as"),E39,IF(OR(I42="b",I42="bs"),E43,)))</f>
        <v>SZABO</v>
      </c>
      <c r="K41" s="67"/>
      <c r="L41" s="48"/>
      <c r="M41" s="49"/>
      <c r="N41" s="48"/>
      <c r="O41" s="78"/>
      <c r="P41" s="48"/>
      <c r="Q41" s="118"/>
      <c r="R41" s="51"/>
      <c r="V41" s="119"/>
    </row>
    <row r="42" spans="1:22" s="52" customFormat="1" ht="9" customHeight="1">
      <c r="A42" s="54"/>
      <c r="B42" s="61"/>
      <c r="C42" s="62"/>
      <c r="D42" s="120"/>
      <c r="E42" s="64"/>
      <c r="F42" s="64"/>
      <c r="G42" s="39"/>
      <c r="H42" s="68" t="s">
        <v>19</v>
      </c>
      <c r="I42" s="69" t="s">
        <v>20</v>
      </c>
      <c r="J42" s="105" t="str">
        <f>UPPER(IF(OR(I42="a",I42="as"),E40,IF(OR(I42="b",I42="bs"),E44,)))</f>
        <v>NAGY</v>
      </c>
      <c r="K42" s="71"/>
      <c r="L42" s="48"/>
      <c r="M42" s="49"/>
      <c r="N42" s="48"/>
      <c r="O42" s="78"/>
      <c r="P42" s="48"/>
      <c r="Q42" s="118"/>
      <c r="R42" s="51"/>
      <c r="V42" s="119"/>
    </row>
    <row r="43" spans="1:22" s="52" customFormat="1" ht="9" customHeight="1">
      <c r="A43" s="54">
        <v>10</v>
      </c>
      <c r="B43" s="45">
        <f>IF($D43="","",VLOOKUP($D43,'[1]m dvojice žrebna lista '!$A$7:$BO$36,48))</f>
      </c>
      <c r="C43" s="73">
        <f>IF($D43="","",VLOOKUP($D43,'[1]m dvojice žrebna lista '!$A$7:$BK$36,2))</f>
      </c>
      <c r="D43" s="74"/>
      <c r="E43" s="75" t="s">
        <v>22</v>
      </c>
      <c r="F43" s="75"/>
      <c r="G43" s="76"/>
      <c r="H43" s="75"/>
      <c r="I43" s="77"/>
      <c r="J43" s="48"/>
      <c r="K43" s="78"/>
      <c r="L43" s="79"/>
      <c r="M43" s="67"/>
      <c r="N43" s="48"/>
      <c r="O43" s="78"/>
      <c r="P43" s="48"/>
      <c r="Q43" s="118"/>
      <c r="R43" s="51"/>
      <c r="V43" s="119"/>
    </row>
    <row r="44" spans="1:22" s="52" customFormat="1" ht="9" customHeight="1">
      <c r="A44" s="54"/>
      <c r="B44" s="80"/>
      <c r="C44" s="81">
        <f>IF($D43="","",VLOOKUP($D43,'[1]m dvojice žrebna lista '!$A$7:$BK$36,18))</f>
      </c>
      <c r="D44" s="63">
        <f>IF(D43="","",D43)</f>
      </c>
      <c r="E44" s="75"/>
      <c r="F44" s="75"/>
      <c r="G44" s="76"/>
      <c r="H44" s="75"/>
      <c r="I44" s="82"/>
      <c r="J44" s="48"/>
      <c r="K44" s="78"/>
      <c r="L44" s="83"/>
      <c r="M44" s="84"/>
      <c r="N44" s="48"/>
      <c r="O44" s="78"/>
      <c r="P44" s="48"/>
      <c r="Q44" s="118"/>
      <c r="R44" s="51"/>
      <c r="V44" s="119"/>
    </row>
    <row r="45" spans="1:22" s="52" customFormat="1" ht="9" customHeight="1">
      <c r="A45" s="54"/>
      <c r="B45" s="61"/>
      <c r="C45" s="62"/>
      <c r="D45" s="63"/>
      <c r="E45" s="64"/>
      <c r="F45" s="64"/>
      <c r="G45" s="39"/>
      <c r="H45" s="64"/>
      <c r="I45" s="63"/>
      <c r="J45" s="48"/>
      <c r="K45" s="65"/>
      <c r="L45" s="66" t="str">
        <f>UPPER(IF(OR(K46="a",K46="as"),J41,IF(OR(K46="b",K46="bs"),J49,)))</f>
        <v>SZABO</v>
      </c>
      <c r="M45" s="49"/>
      <c r="N45" s="48"/>
      <c r="O45" s="78"/>
      <c r="P45" s="48"/>
      <c r="Q45" s="118"/>
      <c r="R45" s="51"/>
      <c r="V45" s="119"/>
    </row>
    <row r="46" spans="1:22" s="52" customFormat="1" ht="9" customHeight="1">
      <c r="A46" s="54"/>
      <c r="B46" s="61"/>
      <c r="C46" s="62"/>
      <c r="D46" s="63"/>
      <c r="E46" s="64"/>
      <c r="F46" s="64"/>
      <c r="G46" s="39"/>
      <c r="H46" s="64"/>
      <c r="I46" s="63"/>
      <c r="J46" s="68" t="s">
        <v>19</v>
      </c>
      <c r="K46" s="69" t="s">
        <v>20</v>
      </c>
      <c r="L46" s="70" t="s">
        <v>67</v>
      </c>
      <c r="M46" s="71"/>
      <c r="N46" s="48"/>
      <c r="O46" s="78"/>
      <c r="P46" s="48"/>
      <c r="Q46" s="118"/>
      <c r="R46" s="51"/>
      <c r="V46" s="119"/>
    </row>
    <row r="47" spans="1:22" s="52" customFormat="1" ht="9" customHeight="1">
      <c r="A47" s="85">
        <v>11</v>
      </c>
      <c r="B47" s="45">
        <f>IF($D47="","",VLOOKUP($D47,'[1]m dvojice žrebna lista '!$A$7:$BO$36,48))</f>
        <v>0</v>
      </c>
      <c r="C47" s="73">
        <f>IF($D47="","",VLOOKUP($D47,'[1]m dvojice žrebna lista '!$A$7:$BK$36,2))</f>
        <v>0</v>
      </c>
      <c r="D47" s="86">
        <v>13</v>
      </c>
      <c r="E47" s="75" t="str">
        <f>UPPER(IF($D47="","",VLOOKUP($D47,'[1]m dvojice žrebna lista '!$A$7:$AV$36,3)))</f>
        <v>BELIČ</v>
      </c>
      <c r="F47" s="75" t="str">
        <f>IF($D47="","",VLOOKUP($D47,'[1]m dvojice žrebna lista '!$A$7:$BK$36,4))</f>
        <v>GAL</v>
      </c>
      <c r="G47" s="76"/>
      <c r="H47" s="75" t="str">
        <f>IF($D47="","",VLOOKUP($D47,'[1]m dvojice žrebna lista '!$A$7:$BK$36,5))</f>
        <v>SLO</v>
      </c>
      <c r="I47" s="87"/>
      <c r="J47" s="48"/>
      <c r="K47" s="78"/>
      <c r="L47" s="48">
        <v>62</v>
      </c>
      <c r="M47" s="78"/>
      <c r="N47" s="79"/>
      <c r="O47" s="78"/>
      <c r="P47" s="48"/>
      <c r="Q47" s="118"/>
      <c r="R47" s="51"/>
      <c r="V47" s="119"/>
    </row>
    <row r="48" spans="1:22" s="52" customFormat="1" ht="9" customHeight="1">
      <c r="A48" s="54"/>
      <c r="B48" s="80"/>
      <c r="C48" s="81">
        <f>IF($D47="","",VLOOKUP($D47,'[1]m dvojice žrebna lista '!$A$7:$BK$36,18))</f>
        <v>0</v>
      </c>
      <c r="D48" s="63">
        <f>IF(D47="","",D47)</f>
        <v>13</v>
      </c>
      <c r="E48" s="75" t="str">
        <f>UPPER(IF($D47="","",VLOOKUP($D47,'[1]m dvojice žrebna lista '!$A$7:$AV$36,19)))</f>
        <v>ULE</v>
      </c>
      <c r="F48" s="75" t="str">
        <f>UPPER(IF($D47="","",VLOOKUP($D47,'[1]m dvojice žrebna lista '!$A$7:$AV$36,20)))</f>
        <v>ZALA</v>
      </c>
      <c r="G48" s="76"/>
      <c r="H48" s="75" t="str">
        <f>UPPER(IF($D47="","",VLOOKUP($D47,'[1]m dvojice žrebna lista '!$A$7:$AV$36,21)))</f>
        <v>SLO</v>
      </c>
      <c r="I48" s="82"/>
      <c r="J48" s="59">
        <f>IF(I48="a",E47,IF(I48="b",E49,""))</f>
      </c>
      <c r="K48" s="78"/>
      <c r="L48" s="48"/>
      <c r="M48" s="78"/>
      <c r="N48" s="48"/>
      <c r="O48" s="78"/>
      <c r="P48" s="48"/>
      <c r="Q48" s="118"/>
      <c r="R48" s="51"/>
      <c r="V48" s="119"/>
    </row>
    <row r="49" spans="1:22" s="52" customFormat="1" ht="9" customHeight="1">
      <c r="A49" s="54"/>
      <c r="B49" s="61"/>
      <c r="C49" s="62"/>
      <c r="D49" s="63"/>
      <c r="E49" s="64"/>
      <c r="F49" s="64"/>
      <c r="G49" s="39"/>
      <c r="H49" s="64"/>
      <c r="I49" s="65"/>
      <c r="J49" s="66" t="str">
        <f>UPPER(IF(OR(I50="a",I50="as"),E47,IF(OR(I50="b",I50="bs"),E51,)))</f>
        <v>BELIČ</v>
      </c>
      <c r="K49" s="93"/>
      <c r="L49" s="48"/>
      <c r="M49" s="78"/>
      <c r="N49" s="48"/>
      <c r="O49" s="78"/>
      <c r="P49" s="48"/>
      <c r="Q49" s="118"/>
      <c r="R49" s="51"/>
      <c r="V49" s="119"/>
    </row>
    <row r="50" spans="1:22" s="52" customFormat="1" ht="9" customHeight="1">
      <c r="A50" s="54"/>
      <c r="B50" s="61"/>
      <c r="C50" s="62"/>
      <c r="D50" s="63"/>
      <c r="E50" s="64"/>
      <c r="F50" s="64"/>
      <c r="G50" s="39"/>
      <c r="H50" s="68" t="s">
        <v>19</v>
      </c>
      <c r="I50" s="69" t="s">
        <v>20</v>
      </c>
      <c r="J50" s="70" t="str">
        <f>UPPER(IF(OR(I50="a",I50="as"),E48,IF(OR(I50="b",I50="bs"),E52,)))</f>
        <v>ULE</v>
      </c>
      <c r="K50" s="82"/>
      <c r="L50" s="48"/>
      <c r="M50" s="78"/>
      <c r="N50" s="48"/>
      <c r="O50" s="78"/>
      <c r="P50" s="48"/>
      <c r="Q50" s="118"/>
      <c r="R50" s="51"/>
      <c r="V50" s="121"/>
    </row>
    <row r="51" spans="1:22" s="52" customFormat="1" ht="9" customHeight="1">
      <c r="A51" s="85">
        <v>12</v>
      </c>
      <c r="B51" s="75">
        <f>IF($D51="","",VLOOKUP($D51,'[1]m dvojice žrebna lista '!$A$7:$BO$36,48))</f>
        <v>0</v>
      </c>
      <c r="C51" s="122">
        <f>IF($D51="","",VLOOKUP($D51,'[1]m dvojice žrebna lista '!$A$7:$BK$36,2))</f>
        <v>0</v>
      </c>
      <c r="D51" s="86">
        <v>23</v>
      </c>
      <c r="E51" s="75" t="str">
        <f>UPPER(IF($D51="","",VLOOKUP($D51,'[1]m dvojice žrebna lista '!$A$7:$AV$36,3)))</f>
        <v>SEDMAK</v>
      </c>
      <c r="F51" s="75" t="str">
        <f>IF($D51="","",VLOOKUP($D51,'[1]m dvojice žrebna lista '!$A$7:$BK$36,4))</f>
        <v>DAŠA</v>
      </c>
      <c r="G51" s="76"/>
      <c r="H51" s="75" t="str">
        <f>IF($D51="","",VLOOKUP($D51,'[1]m dvojice žrebna lista '!$A$7:$BK$36,5))</f>
        <v>SLO</v>
      </c>
      <c r="I51" s="77"/>
      <c r="J51" s="48">
        <v>60</v>
      </c>
      <c r="K51" s="49"/>
      <c r="L51" s="79"/>
      <c r="M51" s="93"/>
      <c r="N51" s="48"/>
      <c r="O51" s="78"/>
      <c r="P51" s="48"/>
      <c r="Q51" s="123"/>
      <c r="R51" s="51"/>
      <c r="V51" s="121"/>
    </row>
    <row r="52" spans="1:22" s="52" customFormat="1" ht="9" customHeight="1">
      <c r="A52" s="54"/>
      <c r="B52" s="80"/>
      <c r="C52" s="124">
        <f>IF($D51="","",VLOOKUP($D51,'[1]m dvojice žrebna lista '!$A$7:$BK$36,18))</f>
        <v>0</v>
      </c>
      <c r="D52" s="63">
        <f>IF(D51="","",D51)</f>
        <v>23</v>
      </c>
      <c r="E52" s="75" t="str">
        <f>UPPER(IF($D51="","",VLOOKUP($D51,'[1]m dvojice žrebna lista '!$A$7:$AV$36,19)))</f>
        <v>ERŽEN</v>
      </c>
      <c r="F52" s="75" t="str">
        <f>UPPER(IF($D51="","",VLOOKUP($D51,'[1]m dvojice žrebna lista '!$A$7:$AV$36,20)))</f>
        <v>JAKOB</v>
      </c>
      <c r="G52" s="76"/>
      <c r="H52" s="75" t="str">
        <f>UPPER(IF($D51="","",VLOOKUP($D51,'[1]m dvojice žrebna lista '!$A$7:$AV$36,21)))</f>
        <v>SLO</v>
      </c>
      <c r="I52" s="82"/>
      <c r="J52" s="48"/>
      <c r="K52" s="49"/>
      <c r="L52" s="83"/>
      <c r="M52" s="95"/>
      <c r="N52" s="48"/>
      <c r="O52" s="78"/>
      <c r="P52" s="48"/>
      <c r="Q52" s="123"/>
      <c r="R52" s="51"/>
      <c r="V52" s="121"/>
    </row>
    <row r="53" spans="1:22" s="52" customFormat="1" ht="9" customHeight="1">
      <c r="A53" s="54"/>
      <c r="B53" s="61"/>
      <c r="C53" s="62"/>
      <c r="D53" s="63"/>
      <c r="E53" s="64"/>
      <c r="F53" s="64"/>
      <c r="G53" s="39"/>
      <c r="H53" s="64"/>
      <c r="I53" s="63"/>
      <c r="J53" s="48"/>
      <c r="K53" s="49"/>
      <c r="L53" s="48"/>
      <c r="M53" s="65"/>
      <c r="N53" s="66" t="str">
        <f>UPPER(IF(OR(M54="a",M54="as"),L45,IF(OR(M54="b",M54="bs"),L61,)))</f>
        <v>SZABO</v>
      </c>
      <c r="O53" s="78"/>
      <c r="P53" s="48"/>
      <c r="Q53" s="123"/>
      <c r="R53" s="51"/>
      <c r="V53" s="121"/>
    </row>
    <row r="54" spans="1:22" s="52" customFormat="1" ht="9" customHeight="1">
      <c r="A54" s="54"/>
      <c r="B54" s="61"/>
      <c r="C54" s="62"/>
      <c r="D54" s="63"/>
      <c r="E54" s="64"/>
      <c r="F54" s="64"/>
      <c r="G54" s="39"/>
      <c r="H54" s="64"/>
      <c r="I54" s="63"/>
      <c r="J54" s="48"/>
      <c r="K54" s="49"/>
      <c r="L54" s="68" t="s">
        <v>19</v>
      </c>
      <c r="M54" s="69" t="s">
        <v>68</v>
      </c>
      <c r="N54" s="70" t="str">
        <f>UPPER(IF(OR(M54="a",M54="as"),L46,IF(OR(M54="b",M54="bs"),L62,)))</f>
        <v>NAGY</v>
      </c>
      <c r="O54" s="82"/>
      <c r="P54" s="48"/>
      <c r="Q54" s="123"/>
      <c r="R54" s="51"/>
      <c r="V54" s="121"/>
    </row>
    <row r="55" spans="1:22" s="52" customFormat="1" ht="9" customHeight="1">
      <c r="A55" s="85">
        <v>13</v>
      </c>
      <c r="B55" s="45">
        <f>IF($D55="","",VLOOKUP($D55,'[1]m dvojice žrebna lista '!$A$7:$BO$36,48))</f>
        <v>0</v>
      </c>
      <c r="C55" s="73">
        <f>IF($D55="","",VLOOKUP($D55,'[1]m dvojice žrebna lista '!$A$7:$BK$36,2))</f>
        <v>0</v>
      </c>
      <c r="D55" s="86">
        <v>16</v>
      </c>
      <c r="E55" s="75" t="str">
        <f>UPPER(IF($D55="","",VLOOKUP($D55,'[1]m dvojice žrebna lista '!$A$7:$AV$36,3)))</f>
        <v>UMER</v>
      </c>
      <c r="F55" s="75" t="str">
        <f>IF($D55="","",VLOOKUP($D55,'[1]m dvojice žrebna lista '!$A$7:$BK$36,4))</f>
        <v>VID</v>
      </c>
      <c r="G55" s="76"/>
      <c r="H55" s="75" t="str">
        <f>IF($D55="","",VLOOKUP($D55,'[1]m dvojice žrebna lista '!$A$7:$BK$36,5))</f>
        <v>SLO</v>
      </c>
      <c r="I55" s="87"/>
      <c r="J55" s="48"/>
      <c r="K55" s="49"/>
      <c r="L55" s="48"/>
      <c r="M55" s="78"/>
      <c r="N55" s="48">
        <v>62</v>
      </c>
      <c r="O55" s="49"/>
      <c r="P55" s="48"/>
      <c r="Q55" s="123"/>
      <c r="R55" s="51"/>
      <c r="V55" s="121"/>
    </row>
    <row r="56" spans="1:22" s="52" customFormat="1" ht="9" customHeight="1">
      <c r="A56" s="54"/>
      <c r="B56" s="80"/>
      <c r="C56" s="81">
        <f>IF($D55="","",VLOOKUP($D55,'[1]m dvojice žrebna lista '!$A$7:$BK$36,18))</f>
        <v>0</v>
      </c>
      <c r="D56" s="63">
        <f>IF(D55="","",D55)</f>
        <v>16</v>
      </c>
      <c r="E56" s="75" t="str">
        <f>UPPER(IF($D55="","",VLOOKUP($D55,'[1]m dvojice žrebna lista '!$A$7:$AV$36,19)))</f>
        <v>GLAVAŠ</v>
      </c>
      <c r="F56" s="75" t="str">
        <f>UPPER(IF($D55="","",VLOOKUP($D55,'[1]m dvojice žrebna lista '!$A$7:$AV$36,20)))</f>
        <v>SHEILA</v>
      </c>
      <c r="G56" s="76"/>
      <c r="H56" s="75" t="str">
        <f>UPPER(IF($D55="","",VLOOKUP($D55,'[1]m dvojice žrebna lista '!$A$7:$AV$36,21)))</f>
        <v>SLO</v>
      </c>
      <c r="I56" s="82"/>
      <c r="J56" s="59">
        <f>IF(I56="a",E55,IF(I56="b",E57,""))</f>
      </c>
      <c r="K56" s="49"/>
      <c r="L56" s="48"/>
      <c r="M56" s="78"/>
      <c r="N56" s="48"/>
      <c r="O56" s="49"/>
      <c r="P56" s="48"/>
      <c r="Q56" s="123"/>
      <c r="R56" s="51"/>
      <c r="V56" s="121"/>
    </row>
    <row r="57" spans="1:22" s="52" customFormat="1" ht="9" customHeight="1">
      <c r="A57" s="54"/>
      <c r="B57" s="61"/>
      <c r="C57" s="62"/>
      <c r="D57" s="63"/>
      <c r="E57" s="64"/>
      <c r="F57" s="64"/>
      <c r="G57" s="39"/>
      <c r="H57" s="64"/>
      <c r="I57" s="65"/>
      <c r="J57" s="66" t="s">
        <v>58</v>
      </c>
      <c r="K57" s="67"/>
      <c r="L57" s="48"/>
      <c r="M57" s="78"/>
      <c r="N57" s="48"/>
      <c r="O57" s="49"/>
      <c r="P57" s="48"/>
      <c r="Q57" s="123"/>
      <c r="R57" s="51"/>
      <c r="V57" s="121"/>
    </row>
    <row r="58" spans="1:22" s="52" customFormat="1" ht="9" customHeight="1">
      <c r="A58" s="54"/>
      <c r="B58" s="61"/>
      <c r="C58" s="62"/>
      <c r="D58" s="63"/>
      <c r="E58" s="64"/>
      <c r="F58" s="64"/>
      <c r="G58" s="39"/>
      <c r="H58" s="68" t="s">
        <v>19</v>
      </c>
      <c r="I58" s="69"/>
      <c r="J58" s="70" t="s">
        <v>59</v>
      </c>
      <c r="K58" s="71"/>
      <c r="L58" s="48"/>
      <c r="M58" s="78"/>
      <c r="N58" s="48"/>
      <c r="O58" s="49"/>
      <c r="P58" s="48"/>
      <c r="Q58" s="123"/>
      <c r="R58" s="51"/>
      <c r="V58" s="121"/>
    </row>
    <row r="59" spans="1:22" s="52" customFormat="1" ht="9" customHeight="1">
      <c r="A59" s="54">
        <v>14</v>
      </c>
      <c r="B59" s="45">
        <f>IF($D59="","",VLOOKUP($D59,'[1]m dvojice žrebna lista '!$A$7:$BO$36,48))</f>
        <v>0</v>
      </c>
      <c r="C59" s="73">
        <f>IF($D59="","",VLOOKUP($D59,'[1]m dvojice žrebna lista '!$A$7:$BK$36,2))</f>
        <v>0</v>
      </c>
      <c r="D59" s="86">
        <v>15</v>
      </c>
      <c r="E59" s="75" t="str">
        <f>UPPER(IF($D59="","",VLOOKUP($D59,'[1]m dvojice žrebna lista '!$A$7:$AV$36,3)))</f>
        <v>FABČIČ F.</v>
      </c>
      <c r="F59" s="75" t="str">
        <f>IF($D59="","",VLOOKUP($D59,'[1]m dvojice žrebna lista '!$A$7:$BK$36,4))</f>
        <v>PATRICIJA</v>
      </c>
      <c r="G59" s="76"/>
      <c r="H59" s="75" t="str">
        <f>IF($D59="","",VLOOKUP($D59,'[1]m dvojice žrebna lista '!$A$7:$BK$36,5))</f>
        <v>SLO</v>
      </c>
      <c r="I59" s="77"/>
      <c r="J59" s="48">
        <v>62</v>
      </c>
      <c r="K59" s="78"/>
      <c r="L59" s="79"/>
      <c r="M59" s="93"/>
      <c r="N59" s="48"/>
      <c r="O59" s="49"/>
      <c r="P59" s="48"/>
      <c r="Q59" s="50"/>
      <c r="R59" s="51"/>
      <c r="V59" s="121"/>
    </row>
    <row r="60" spans="1:22" s="52" customFormat="1" ht="9" customHeight="1">
      <c r="A60" s="54"/>
      <c r="B60" s="80"/>
      <c r="C60" s="81">
        <f>IF($D59="","",VLOOKUP($D59,'[1]m dvojice žrebna lista '!$A$7:$BK$36,18))</f>
        <v>0</v>
      </c>
      <c r="D60" s="63">
        <f>IF(D59="","",D59)</f>
        <v>15</v>
      </c>
      <c r="E60" s="75" t="str">
        <f>UPPER(IF($D59="","",VLOOKUP($D59,'[1]m dvojice žrebna lista '!$A$7:$AV$36,19)))</f>
        <v>OBLAK</v>
      </c>
      <c r="F60" s="75" t="str">
        <f>UPPER(IF($D59="","",VLOOKUP($D59,'[1]m dvojice žrebna lista '!$A$7:$AV$36,20)))</f>
        <v>GAŠPER</v>
      </c>
      <c r="G60" s="76"/>
      <c r="H60" s="75" t="str">
        <f>UPPER(IF($D59="","",VLOOKUP($D59,'[1]m dvojice žrebna lista '!$A$7:$AV$36,21)))</f>
        <v>SLO</v>
      </c>
      <c r="I60" s="82"/>
      <c r="J60" s="48"/>
      <c r="K60" s="78"/>
      <c r="L60" s="83"/>
      <c r="M60" s="95"/>
      <c r="N60" s="48"/>
      <c r="O60" s="49"/>
      <c r="P60" s="48"/>
      <c r="Q60" s="50"/>
      <c r="R60" s="51"/>
      <c r="V60" s="121"/>
    </row>
    <row r="61" spans="1:22" s="52" customFormat="1" ht="9" customHeight="1">
      <c r="A61" s="54"/>
      <c r="B61" s="61"/>
      <c r="C61" s="62"/>
      <c r="D61" s="63"/>
      <c r="E61" s="64"/>
      <c r="F61" s="64"/>
      <c r="G61" s="39"/>
      <c r="H61" s="64"/>
      <c r="I61" s="63"/>
      <c r="J61" s="48"/>
      <c r="K61" s="65"/>
      <c r="L61" s="66" t="str">
        <f>UPPER(IF(OR(K62="a",K62="as"),J57,IF(OR(K62="b",K62="bs"),J65,)))</f>
        <v>BELINGER</v>
      </c>
      <c r="M61" s="78"/>
      <c r="N61" s="48"/>
      <c r="O61" s="49"/>
      <c r="P61" s="240" t="s">
        <v>24</v>
      </c>
      <c r="Q61" s="240"/>
      <c r="R61" s="51"/>
      <c r="V61" s="121"/>
    </row>
    <row r="62" spans="1:22" s="52" customFormat="1" ht="9" customHeight="1">
      <c r="A62" s="54"/>
      <c r="B62" s="61"/>
      <c r="C62" s="62"/>
      <c r="D62" s="63"/>
      <c r="E62" s="64"/>
      <c r="F62" s="64"/>
      <c r="G62" s="39"/>
      <c r="H62" s="64"/>
      <c r="I62" s="63"/>
      <c r="J62" s="68" t="s">
        <v>19</v>
      </c>
      <c r="K62" s="69" t="s">
        <v>23</v>
      </c>
      <c r="L62" s="70" t="str">
        <f>UPPER(IF(OR(K62="a",K62="as"),J58,IF(OR(K62="b",K62="bs"),J66,)))</f>
        <v>POTOČNIK</v>
      </c>
      <c r="M62" s="82"/>
      <c r="N62" s="48"/>
      <c r="O62" s="49"/>
      <c r="P62" s="240"/>
      <c r="Q62" s="240"/>
      <c r="R62" s="51"/>
      <c r="V62" s="121"/>
    </row>
    <row r="63" spans="1:22" s="52" customFormat="1" ht="9" customHeight="1">
      <c r="A63" s="85">
        <v>15</v>
      </c>
      <c r="B63" s="45">
        <f>IF($D63="","",VLOOKUP($D63,'[1]m dvojice žrebna lista '!$A$7:$BO$36,48))</f>
      </c>
      <c r="C63" s="73">
        <f>IF($D63="","",VLOOKUP($D63,'[1]m dvojice žrebna lista '!$A$7:$BK$36,2))</f>
      </c>
      <c r="D63" s="74"/>
      <c r="E63" s="75" t="s">
        <v>22</v>
      </c>
      <c r="F63" s="75"/>
      <c r="G63" s="76"/>
      <c r="H63" s="75"/>
      <c r="I63" s="87"/>
      <c r="J63" s="48"/>
      <c r="K63" s="78"/>
      <c r="L63" s="48">
        <v>63</v>
      </c>
      <c r="M63" s="49"/>
      <c r="N63" s="79"/>
      <c r="O63" s="49"/>
      <c r="P63" s="125" t="s">
        <v>25</v>
      </c>
      <c r="Q63" s="126">
        <v>1</v>
      </c>
      <c r="R63" s="51"/>
      <c r="V63" s="121"/>
    </row>
    <row r="64" spans="1:22" s="52" customFormat="1" ht="9" customHeight="1">
      <c r="A64" s="54"/>
      <c r="B64" s="80"/>
      <c r="C64" s="81">
        <f>IF($D63="","",VLOOKUP($D63,'[1]m dvojice žrebna lista '!$A$7:$BK$36,18))</f>
      </c>
      <c r="D64" s="63"/>
      <c r="E64" s="75"/>
      <c r="F64" s="75"/>
      <c r="G64" s="76"/>
      <c r="H64" s="75"/>
      <c r="I64" s="82"/>
      <c r="J64" s="59">
        <f>IF(I64="a",E63,IF(I64="b",E65,""))</f>
      </c>
      <c r="K64" s="78"/>
      <c r="L64" s="48"/>
      <c r="M64" s="49"/>
      <c r="N64" s="48"/>
      <c r="O64" s="49"/>
      <c r="P64" s="127" t="s">
        <v>26</v>
      </c>
      <c r="Q64" s="128">
        <v>480</v>
      </c>
      <c r="R64" s="51"/>
      <c r="V64" s="121"/>
    </row>
    <row r="65" spans="1:22" s="52" customFormat="1" ht="9" customHeight="1">
      <c r="A65" s="54"/>
      <c r="B65" s="61"/>
      <c r="C65" s="62"/>
      <c r="D65" s="63"/>
      <c r="E65" s="100"/>
      <c r="F65" s="100"/>
      <c r="G65" s="101"/>
      <c r="H65" s="100"/>
      <c r="I65" s="65"/>
      <c r="J65" s="66" t="str">
        <f>UPPER(IF(OR(I66="a",I66="as"),E63,IF(OR(I66="b",I66="bs"),E67,)))</f>
        <v>BELINGER</v>
      </c>
      <c r="K65" s="93"/>
      <c r="L65" s="48"/>
      <c r="M65" s="49"/>
      <c r="N65" s="48"/>
      <c r="O65" s="49"/>
      <c r="P65" s="129" t="s">
        <v>27</v>
      </c>
      <c r="Q65" s="130">
        <v>360</v>
      </c>
      <c r="R65" s="51"/>
      <c r="V65" s="121"/>
    </row>
    <row r="66" spans="1:22" s="52" customFormat="1" ht="9" customHeight="1">
      <c r="A66" s="54"/>
      <c r="B66" s="61"/>
      <c r="C66" s="62"/>
      <c r="D66" s="63"/>
      <c r="E66" s="48"/>
      <c r="F66" s="48"/>
      <c r="G66" s="39"/>
      <c r="H66" s="68" t="s">
        <v>19</v>
      </c>
      <c r="I66" s="69" t="s">
        <v>23</v>
      </c>
      <c r="J66" s="70" t="str">
        <f>UPPER(IF(OR(I66="a",I66="as"),E64,IF(OR(I66="b",I66="bs"),E68,)))</f>
        <v>POTOČNIK</v>
      </c>
      <c r="K66" s="82"/>
      <c r="L66" s="48"/>
      <c r="M66" s="49"/>
      <c r="N66" s="48"/>
      <c r="O66" s="49"/>
      <c r="P66" s="129" t="s">
        <v>28</v>
      </c>
      <c r="Q66" s="130">
        <v>240</v>
      </c>
      <c r="R66" s="51"/>
      <c r="V66" s="121"/>
    </row>
    <row r="67" spans="1:22" s="52" customFormat="1" ht="9" customHeight="1">
      <c r="A67" s="106">
        <v>16</v>
      </c>
      <c r="B67" s="42">
        <f>IF($D67="","",VLOOKUP($D67,'[1]m dvojice žrebna lista '!$A$7:$BO$36,48))</f>
        <v>0</v>
      </c>
      <c r="C67" s="42">
        <f>IF($D67="","",VLOOKUP($D67,'[1]m dvojice žrebna lista '!$A$7:$BK$36,2))</f>
        <v>0</v>
      </c>
      <c r="D67" s="44">
        <v>6</v>
      </c>
      <c r="E67" s="45" t="str">
        <f>UPPER(IF($D67="","",VLOOKUP($D67,'[1]m dvojice žrebna lista '!$A$7:$AV$36,3)))</f>
        <v>BELINGER</v>
      </c>
      <c r="F67" s="45" t="str">
        <f>IF($D67="","",VLOOKUP($D67,'[1]m dvojice žrebna lista '!$A$7:$BK$36,4))</f>
        <v>ALJA</v>
      </c>
      <c r="G67" s="46"/>
      <c r="H67" s="45" t="str">
        <f>IF($D67="","",VLOOKUP($D67,'[1]m dvojice žrebna lista '!$A$7:$BK$36,5))</f>
        <v>SLO</v>
      </c>
      <c r="I67" s="131"/>
      <c r="J67" s="64"/>
      <c r="K67" s="49"/>
      <c r="L67" s="79"/>
      <c r="M67" s="67"/>
      <c r="N67" s="48"/>
      <c r="O67" s="49"/>
      <c r="P67" s="129" t="s">
        <v>29</v>
      </c>
      <c r="Q67" s="130">
        <v>120</v>
      </c>
      <c r="R67" s="51"/>
      <c r="V67" s="121"/>
    </row>
    <row r="68" spans="1:22" s="52" customFormat="1" ht="9" customHeight="1">
      <c r="A68" s="54"/>
      <c r="B68" s="132"/>
      <c r="C68" s="107">
        <f>IF($D67="","",VLOOKUP($D67,'[1]m dvojice žrebna lista '!$A$7:$BK$36,18))</f>
        <v>0</v>
      </c>
      <c r="D68" s="57">
        <f>IF(D67="","",D67)</f>
        <v>6</v>
      </c>
      <c r="E68" s="45" t="str">
        <f>UPPER(IF($D67="","",VLOOKUP($D67,'[1]m dvojice žrebna lista '!$A$7:$AV$36,19)))</f>
        <v>POTOČNIK</v>
      </c>
      <c r="F68" s="45" t="str">
        <f>UPPER(IF($D67="","",VLOOKUP($D67,'[1]m dvojice žrebna lista '!$A$7:$AV$36,20)))</f>
        <v>TILEN</v>
      </c>
      <c r="G68" s="46"/>
      <c r="H68" s="45" t="str">
        <f>UPPER(IF($D67="","",VLOOKUP($D67,'[1]m dvojice žrebna lista '!$A$7:$AV$36,21)))</f>
        <v>SLO</v>
      </c>
      <c r="I68" s="99"/>
      <c r="J68" s="64"/>
      <c r="K68" s="49"/>
      <c r="L68" s="83"/>
      <c r="M68" s="84"/>
      <c r="N68" s="48"/>
      <c r="O68" s="49"/>
      <c r="P68" s="129" t="s">
        <v>30</v>
      </c>
      <c r="Q68" s="130">
        <v>60</v>
      </c>
      <c r="R68" s="51"/>
      <c r="V68" s="121"/>
    </row>
    <row r="69" spans="1:22" s="52" customFormat="1" ht="9" customHeight="1">
      <c r="A69" s="133"/>
      <c r="B69" s="135"/>
      <c r="C69" s="135"/>
      <c r="D69" s="136"/>
      <c r="E69" s="137"/>
      <c r="F69" s="137"/>
      <c r="G69" s="138"/>
      <c r="H69" s="137"/>
      <c r="I69" s="139"/>
      <c r="J69" s="140"/>
      <c r="K69" s="141"/>
      <c r="L69" s="142"/>
      <c r="M69" s="141"/>
      <c r="N69" s="142"/>
      <c r="O69" s="141"/>
      <c r="P69" s="143" t="s">
        <v>31</v>
      </c>
      <c r="Q69" s="144" t="s">
        <v>32</v>
      </c>
      <c r="R69" s="51"/>
      <c r="V69" s="121"/>
    </row>
    <row r="70" spans="1:22" s="72" customFormat="1" ht="6" customHeight="1">
      <c r="A70" s="133"/>
      <c r="B70" s="135"/>
      <c r="C70" s="135"/>
      <c r="D70" s="136"/>
      <c r="E70" s="145"/>
      <c r="F70" s="145"/>
      <c r="G70" s="146"/>
      <c r="H70" s="145"/>
      <c r="I70" s="147"/>
      <c r="J70" s="142"/>
      <c r="K70" s="141"/>
      <c r="L70" s="148"/>
      <c r="M70" s="149"/>
      <c r="N70" s="148"/>
      <c r="O70" s="149"/>
      <c r="P70" s="148"/>
      <c r="Q70" s="149"/>
      <c r="R70" s="150"/>
      <c r="V70" s="151"/>
    </row>
    <row r="71" spans="1:22" s="119" customFormat="1" ht="10.5" customHeight="1">
      <c r="A71" s="152" t="s">
        <v>33</v>
      </c>
      <c r="B71" s="153"/>
      <c r="C71" s="154"/>
      <c r="D71" s="155" t="s">
        <v>34</v>
      </c>
      <c r="E71" s="156" t="s">
        <v>35</v>
      </c>
      <c r="F71" s="156"/>
      <c r="G71" s="156"/>
      <c r="H71" s="157" t="s">
        <v>36</v>
      </c>
      <c r="I71" s="158" t="s">
        <v>34</v>
      </c>
      <c r="J71" s="156" t="s">
        <v>37</v>
      </c>
      <c r="K71" s="159"/>
      <c r="L71" s="160" t="s">
        <v>38</v>
      </c>
      <c r="M71" s="159"/>
      <c r="N71" s="161" t="s">
        <v>39</v>
      </c>
      <c r="O71" s="231"/>
      <c r="P71" s="232"/>
      <c r="Q71" s="232"/>
      <c r="R71" s="232"/>
      <c r="S71" s="233"/>
      <c r="V71" s="121"/>
    </row>
    <row r="72" spans="1:22" s="119" customFormat="1" ht="9" customHeight="1">
      <c r="A72" s="162" t="s">
        <v>2</v>
      </c>
      <c r="B72" s="164"/>
      <c r="C72" s="165"/>
      <c r="D72" s="166" t="s">
        <v>8</v>
      </c>
      <c r="E72" s="34" t="b">
        <f>IF(C7&gt;0,IF(D7=1,E7,""))</f>
        <v>0</v>
      </c>
      <c r="F72" s="164"/>
      <c r="G72" s="164"/>
      <c r="H72" s="167">
        <f>IF(E72="","",'[1]m dvojice žrebna lista '!AR8)</f>
        <v>0</v>
      </c>
      <c r="I72" s="168" t="s">
        <v>8</v>
      </c>
      <c r="J72" s="164"/>
      <c r="K72" s="169"/>
      <c r="L72" s="164"/>
      <c r="M72" s="170"/>
      <c r="N72" s="171" t="s">
        <v>40</v>
      </c>
      <c r="O72" s="172"/>
      <c r="P72" s="172"/>
      <c r="Q72" s="173"/>
      <c r="R72" s="174"/>
      <c r="S72" s="175"/>
      <c r="V72" s="121"/>
    </row>
    <row r="73" spans="1:22" s="119" customFormat="1" ht="9" customHeight="1">
      <c r="A73" s="221"/>
      <c r="B73" s="222"/>
      <c r="C73" s="223"/>
      <c r="D73" s="176"/>
      <c r="E73" s="34" t="b">
        <f>IF(C7&gt;0,IF(D7=1,E8,""))</f>
        <v>0</v>
      </c>
      <c r="F73" s="164"/>
      <c r="G73" s="164"/>
      <c r="H73" s="177"/>
      <c r="I73" s="168" t="s">
        <v>41</v>
      </c>
      <c r="J73" s="164"/>
      <c r="K73" s="169"/>
      <c r="L73" s="164"/>
      <c r="M73" s="170"/>
      <c r="N73" s="224"/>
      <c r="O73" s="225"/>
      <c r="P73" s="225"/>
      <c r="Q73" s="225"/>
      <c r="R73" s="225"/>
      <c r="S73" s="226"/>
      <c r="V73" s="121"/>
    </row>
    <row r="74" spans="1:22" s="119" customFormat="1" ht="9" customHeight="1">
      <c r="A74" s="179"/>
      <c r="B74" s="180"/>
      <c r="C74" s="181"/>
      <c r="D74" s="166" t="s">
        <v>41</v>
      </c>
      <c r="E74" s="34" t="b">
        <f>IF(C146&gt;0,IF(D146=2,E146,""))</f>
        <v>0</v>
      </c>
      <c r="F74" s="164"/>
      <c r="G74" s="164"/>
      <c r="H74" s="167">
        <f>IF(E74="","",'[1]m dvojice žrebna lista '!AR9)</f>
        <v>0</v>
      </c>
      <c r="I74" s="168" t="s">
        <v>42</v>
      </c>
      <c r="J74" s="164"/>
      <c r="K74" s="169"/>
      <c r="L74" s="164"/>
      <c r="M74" s="170"/>
      <c r="N74" s="171" t="s">
        <v>43</v>
      </c>
      <c r="O74" s="172"/>
      <c r="P74" s="172"/>
      <c r="Q74" s="173"/>
      <c r="R74" s="174"/>
      <c r="S74" s="175"/>
      <c r="V74" s="121"/>
    </row>
    <row r="75" spans="1:22" s="119" customFormat="1" ht="9" customHeight="1">
      <c r="A75" s="182"/>
      <c r="B75" s="183"/>
      <c r="C75" s="165"/>
      <c r="D75" s="176"/>
      <c r="E75" s="34" t="b">
        <f>IF(C146&gt;0,IF(D146=2,E147,""))</f>
        <v>0</v>
      </c>
      <c r="F75" s="164"/>
      <c r="G75" s="164"/>
      <c r="H75" s="177"/>
      <c r="I75" s="168" t="s">
        <v>44</v>
      </c>
      <c r="J75" s="164"/>
      <c r="K75" s="169"/>
      <c r="L75" s="164"/>
      <c r="M75" s="170"/>
      <c r="N75" s="162"/>
      <c r="O75" s="170"/>
      <c r="P75" s="184"/>
      <c r="Q75" s="170"/>
      <c r="R75" s="185"/>
      <c r="S75" s="186"/>
      <c r="V75" s="121"/>
    </row>
    <row r="76" spans="1:22" s="119" customFormat="1" ht="9" customHeight="1">
      <c r="A76" s="187"/>
      <c r="B76" s="188"/>
      <c r="C76" s="189"/>
      <c r="D76" s="166" t="s">
        <v>42</v>
      </c>
      <c r="E76" s="34">
        <f>IF(AND(C39&gt;0,D39=3),E39,IF(AND(C114&gt;0,D114=3),E114,""))</f>
      </c>
      <c r="F76" s="164"/>
      <c r="G76" s="164"/>
      <c r="H76" s="167">
        <f>IF(E76="","",'[1]m dvojice žrebna lista '!AR10)</f>
      </c>
      <c r="I76" s="168" t="s">
        <v>45</v>
      </c>
      <c r="J76" s="164"/>
      <c r="K76" s="169"/>
      <c r="L76" s="164"/>
      <c r="M76" s="170"/>
      <c r="N76" s="178"/>
      <c r="O76" s="191"/>
      <c r="P76" s="192"/>
      <c r="Q76" s="191"/>
      <c r="R76" s="193"/>
      <c r="S76" s="194"/>
      <c r="V76" s="121"/>
    </row>
    <row r="77" spans="1:22" s="119" customFormat="1" ht="9" customHeight="1">
      <c r="A77" s="162"/>
      <c r="B77" s="164"/>
      <c r="C77" s="165"/>
      <c r="D77" s="176"/>
      <c r="E77" s="34">
        <f>IF(AND(C39&gt;0,D39=3),E40,IF(AND(C115&gt;0,D115=3),E115,""))</f>
      </c>
      <c r="F77" s="164"/>
      <c r="G77" s="164"/>
      <c r="H77" s="177"/>
      <c r="I77" s="168" t="s">
        <v>46</v>
      </c>
      <c r="J77" s="164"/>
      <c r="K77" s="169"/>
      <c r="L77" s="164"/>
      <c r="M77" s="170"/>
      <c r="N77" s="195" t="s">
        <v>47</v>
      </c>
      <c r="O77" s="170"/>
      <c r="P77" s="184"/>
      <c r="Q77" s="170"/>
      <c r="R77" s="185"/>
      <c r="S77" s="186"/>
      <c r="V77" s="121"/>
    </row>
    <row r="78" spans="1:22" s="119" customFormat="1" ht="9" customHeight="1">
      <c r="A78" s="162"/>
      <c r="B78" s="164"/>
      <c r="C78" s="196"/>
      <c r="D78" s="166" t="s">
        <v>44</v>
      </c>
      <c r="E78" s="34">
        <f>IF(AND(C39&gt;0,D39=4),E39,IF(AND(C114&gt;0,D114=4),E114,""))</f>
      </c>
      <c r="F78" s="164"/>
      <c r="G78" s="164"/>
      <c r="H78" s="167">
        <f>IF(E78="","",'[1]m dvojice žrebna lista '!AR11)</f>
      </c>
      <c r="I78" s="168" t="s">
        <v>48</v>
      </c>
      <c r="J78" s="164"/>
      <c r="K78" s="169"/>
      <c r="L78" s="164"/>
      <c r="M78" s="170"/>
      <c r="N78" s="162" t="s">
        <v>5</v>
      </c>
      <c r="O78" s="170"/>
      <c r="P78" s="227" t="e">
        <f>'[2]vnos podatkov'!$B$10</f>
        <v>#REF!</v>
      </c>
      <c r="Q78" s="227"/>
      <c r="R78" s="228"/>
      <c r="S78" s="229"/>
      <c r="V78" s="121"/>
    </row>
    <row r="79" spans="1:22" s="119" customFormat="1" ht="9" customHeight="1">
      <c r="A79" s="178"/>
      <c r="B79" s="192"/>
      <c r="C79" s="197"/>
      <c r="D79" s="198"/>
      <c r="E79" s="199">
        <f>IF(AND(C39&gt;0,D39=4),E40,IF(AND(C114&gt;0,D114=4),E115,""))</f>
      </c>
      <c r="F79" s="192"/>
      <c r="G79" s="192"/>
      <c r="H79" s="200"/>
      <c r="I79" s="201" t="s">
        <v>49</v>
      </c>
      <c r="J79" s="192"/>
      <c r="K79" s="191"/>
      <c r="L79" s="192"/>
      <c r="M79" s="191"/>
      <c r="N79" s="178" t="s">
        <v>7</v>
      </c>
      <c r="O79" s="191"/>
      <c r="P79" s="230" t="e">
        <f>'[2]vnos podatkov'!$E$10</f>
        <v>#REF!</v>
      </c>
      <c r="Q79" s="230" t="e">
        <f>'[2]vnos podatkov'!$E$10</f>
        <v>#REF!</v>
      </c>
      <c r="R79" s="225"/>
      <c r="S79" s="226"/>
      <c r="V79" s="121"/>
    </row>
    <row r="80" spans="1:19" ht="21.75" customHeight="1">
      <c r="A80" s="1" t="str">
        <f>'[1]vnos podatkov'!$A$6</f>
        <v>LUKA KOPER MIX</v>
      </c>
      <c r="B80" s="2"/>
      <c r="C80" s="3"/>
      <c r="D80" s="4"/>
      <c r="E80" s="3"/>
      <c r="F80" s="3"/>
      <c r="G80" s="3"/>
      <c r="H80" s="3"/>
      <c r="I80" s="4"/>
      <c r="J80" s="5"/>
      <c r="K80" s="4"/>
      <c r="L80" s="6"/>
      <c r="M80" s="4"/>
      <c r="N80" s="4"/>
      <c r="O80" s="4"/>
      <c r="P80" s="3"/>
      <c r="Q80" s="4"/>
      <c r="R80" s="3"/>
      <c r="S80" s="3"/>
    </row>
    <row r="81" spans="1:19" ht="12.75">
      <c r="A81" s="7">
        <f>'[1]vnos podatkov'!$A$8</f>
        <v>12</v>
      </c>
      <c r="B81" s="8">
        <f>'[1]vnos podatkov'!$B$8</f>
        <v>0</v>
      </c>
      <c r="C81" s="9">
        <f>'[1]vnos podatkov'!$C$8</f>
        <v>0</v>
      </c>
      <c r="D81" s="10"/>
      <c r="E81" s="11"/>
      <c r="F81" s="12"/>
      <c r="G81" s="11"/>
      <c r="H81" s="11"/>
      <c r="I81" s="13"/>
      <c r="J81" s="14" t="s">
        <v>0</v>
      </c>
      <c r="K81" s="6"/>
      <c r="L81" s="6"/>
      <c r="N81" s="11"/>
      <c r="O81" s="13"/>
      <c r="P81" s="11"/>
      <c r="R81" s="11"/>
      <c r="S81" s="11"/>
    </row>
    <row r="82" spans="1:19" ht="11.25" customHeight="1">
      <c r="A82" s="15" t="s">
        <v>1</v>
      </c>
      <c r="B82" s="16"/>
      <c r="C82" s="16"/>
      <c r="D82" s="17" t="s">
        <v>2</v>
      </c>
      <c r="E82" s="16"/>
      <c r="F82" s="15" t="s">
        <v>3</v>
      </c>
      <c r="G82" s="16"/>
      <c r="H82" s="16"/>
      <c r="I82" s="19"/>
      <c r="J82" s="15" t="s">
        <v>4</v>
      </c>
      <c r="K82" s="15"/>
      <c r="L82" s="20" t="s">
        <v>5</v>
      </c>
      <c r="M82" s="19"/>
      <c r="N82" s="18" t="s">
        <v>6</v>
      </c>
      <c r="O82" s="19"/>
      <c r="P82" s="248" t="s">
        <v>7</v>
      </c>
      <c r="Q82" s="216"/>
      <c r="R82" s="216"/>
      <c r="S82" s="216"/>
    </row>
    <row r="83" spans="1:19" ht="11.25" customHeight="1" thickBot="1">
      <c r="A83" s="22">
        <f>'[1]vnos podatkov'!$D$8</f>
        <v>0</v>
      </c>
      <c r="B83" s="23"/>
      <c r="C83" s="23"/>
      <c r="D83" s="241">
        <f>'[1]vnos podatkov'!$A$10</f>
        <v>0</v>
      </c>
      <c r="E83" s="242">
        <f>'[1]vnos podatkov'!$A$10</f>
        <v>0</v>
      </c>
      <c r="F83" s="245">
        <f>'[1]vnos podatkov'!$C$10</f>
        <v>0</v>
      </c>
      <c r="G83" s="246"/>
      <c r="H83" s="246"/>
      <c r="I83" s="24"/>
      <c r="J83" s="25" t="s">
        <v>8</v>
      </c>
      <c r="K83" s="26"/>
      <c r="L83" s="27">
        <f>'[1]vnos podatkov'!$B$10</f>
        <v>0</v>
      </c>
      <c r="M83" s="24"/>
      <c r="N83" s="28">
        <f>COUNTIF(C7:C147,"&gt;0")/2</f>
        <v>0</v>
      </c>
      <c r="O83" s="24"/>
      <c r="P83" s="243" t="str">
        <f>'[1]vnos podatkov'!$E$10</f>
        <v>ANJA REGENT</v>
      </c>
      <c r="Q83" s="244" t="str">
        <f>'[1]vnos podatkov'!$E$10</f>
        <v>ANJA REGENT</v>
      </c>
      <c r="R83" s="244" t="str">
        <f>'[1]vnos podatkov'!$E$10</f>
        <v>ANJA REGENT</v>
      </c>
      <c r="S83" s="244" t="str">
        <f>'[1]vnos podatkov'!$E$10</f>
        <v>ANJA REGENT</v>
      </c>
    </row>
    <row r="84" spans="1:17" ht="9.75" customHeight="1">
      <c r="A84" s="30"/>
      <c r="B84" s="31" t="s">
        <v>9</v>
      </c>
      <c r="C84" s="31" t="s">
        <v>10</v>
      </c>
      <c r="D84" s="32" t="s">
        <v>11</v>
      </c>
      <c r="E84" s="33" t="s">
        <v>12</v>
      </c>
      <c r="F84" s="33" t="s">
        <v>13</v>
      </c>
      <c r="G84" s="33"/>
      <c r="H84" s="33" t="s">
        <v>3</v>
      </c>
      <c r="I84" s="33"/>
      <c r="J84" s="31" t="s">
        <v>14</v>
      </c>
      <c r="K84" s="32"/>
      <c r="L84" s="31" t="s">
        <v>15</v>
      </c>
      <c r="M84" s="32"/>
      <c r="N84" s="31" t="s">
        <v>16</v>
      </c>
      <c r="O84" s="32"/>
      <c r="P84" s="31" t="s">
        <v>17</v>
      </c>
      <c r="Q84" s="34" t="s">
        <v>18</v>
      </c>
    </row>
    <row r="85" spans="1:17" ht="3.75" customHeight="1">
      <c r="A85" s="35"/>
      <c r="B85" s="36"/>
      <c r="C85" s="36"/>
      <c r="D85" s="37"/>
      <c r="E85" s="38"/>
      <c r="F85" s="38"/>
      <c r="G85" s="39"/>
      <c r="H85" s="38"/>
      <c r="I85" s="37"/>
      <c r="J85" s="36"/>
      <c r="K85" s="37"/>
      <c r="L85" s="36"/>
      <c r="M85" s="37"/>
      <c r="N85" s="36"/>
      <c r="O85" s="37"/>
      <c r="P85" s="36"/>
      <c r="Q85" s="40"/>
    </row>
    <row r="86" spans="1:17" ht="10.5" customHeight="1">
      <c r="A86" s="41">
        <v>17</v>
      </c>
      <c r="B86" s="75">
        <f>IF($D86="","",VLOOKUP($D86,'[1]m dvojice žrebna lista '!$A$7:$BO$36,48))</f>
        <v>0</v>
      </c>
      <c r="C86" s="43">
        <f>IF($D86="","",VLOOKUP($D86,'[1]m dvojice žrebna lista '!$A$7:$BK$36,2))</f>
        <v>0</v>
      </c>
      <c r="D86" s="44">
        <v>7</v>
      </c>
      <c r="E86" s="45" t="str">
        <f>UPPER(IF($D86="","",VLOOKUP($D86,'[1]m dvojice žrebna lista '!$A$7:$AV$36,3)))</f>
        <v>DUJMOVIČ</v>
      </c>
      <c r="F86" s="45" t="str">
        <f>IF($D86="","",VLOOKUP($D86,'[1]m dvojice žrebna lista '!$A$7:$BK$36,4))</f>
        <v>GRGO</v>
      </c>
      <c r="G86" s="46"/>
      <c r="H86" s="45" t="s">
        <v>66</v>
      </c>
      <c r="I86" s="97"/>
      <c r="J86" s="64"/>
      <c r="K86" s="49"/>
      <c r="L86" s="48"/>
      <c r="M86" s="49"/>
      <c r="N86" s="48"/>
      <c r="O86" s="49"/>
      <c r="P86" s="48"/>
      <c r="Q86" s="50"/>
    </row>
    <row r="87" spans="1:17" ht="9" customHeight="1">
      <c r="A87" s="54"/>
      <c r="B87" s="202"/>
      <c r="C87" s="56">
        <f>IF($D86="","",VLOOKUP($D86,'[1]m dvojice žrebna lista '!$A$7:$BK$36,18))</f>
        <v>0</v>
      </c>
      <c r="D87" s="57">
        <f>IF(D86="","",D86)</f>
        <v>7</v>
      </c>
      <c r="E87" s="45" t="str">
        <f>UPPER(IF($D86="","",VLOOKUP($D86,'[1]m dvojice žrebna lista '!$A$7:$AV$36,19)))</f>
        <v>PLUMTREE</v>
      </c>
      <c r="F87" s="45" t="str">
        <f>UPPER(IF($D86="","",VLOOKUP($D86,'[1]m dvojice žrebna lista '!$A$7:$AV$36,20)))</f>
        <v>KATARINA</v>
      </c>
      <c r="G87" s="46"/>
      <c r="H87" s="45" t="s">
        <v>66</v>
      </c>
      <c r="I87" s="99"/>
      <c r="J87" s="64">
        <f>IF(I87="a",E86,IF(I87="b",E88,""))</f>
      </c>
      <c r="K87" s="49"/>
      <c r="L87" s="48"/>
      <c r="M87" s="49"/>
      <c r="N87" s="48"/>
      <c r="O87" s="49"/>
      <c r="P87" s="48"/>
      <c r="Q87" s="50"/>
    </row>
    <row r="88" spans="1:17" ht="9" customHeight="1">
      <c r="A88" s="54"/>
      <c r="B88" s="61"/>
      <c r="C88" s="62"/>
      <c r="D88" s="63"/>
      <c r="E88" s="64"/>
      <c r="F88" s="64"/>
      <c r="G88" s="203"/>
      <c r="H88" s="64"/>
      <c r="I88" s="204"/>
      <c r="J88" s="102" t="str">
        <f>UPPER(IF(OR(I89="a",I89="as"),E86,IF(OR(I89="b",I89="bs"),E90,)))</f>
        <v>DUJMOVIČ</v>
      </c>
      <c r="K88" s="67"/>
      <c r="L88" s="48"/>
      <c r="M88" s="49"/>
      <c r="N88" s="48"/>
      <c r="O88" s="49"/>
      <c r="P88" s="48"/>
      <c r="Q88" s="50"/>
    </row>
    <row r="89" spans="1:17" ht="9" customHeight="1">
      <c r="A89" s="54"/>
      <c r="B89" s="61"/>
      <c r="C89" s="62"/>
      <c r="D89" s="63"/>
      <c r="E89" s="64"/>
      <c r="F89" s="64"/>
      <c r="G89" s="203"/>
      <c r="H89" s="205" t="s">
        <v>19</v>
      </c>
      <c r="I89" s="206" t="s">
        <v>20</v>
      </c>
      <c r="J89" s="105" t="str">
        <f>UPPER(IF(OR(I89="a",I89="as"),E87,IF(OR(I89="b",I89="bs"),E91,)))</f>
        <v>PLUMTREE</v>
      </c>
      <c r="K89" s="71"/>
      <c r="L89" s="48"/>
      <c r="M89" s="49"/>
      <c r="N89" s="48"/>
      <c r="O89" s="234" t="s">
        <v>21</v>
      </c>
      <c r="P89" s="228"/>
      <c r="Q89" s="228"/>
    </row>
    <row r="90" spans="1:19" ht="9" customHeight="1">
      <c r="A90" s="54">
        <v>18</v>
      </c>
      <c r="B90" s="45">
        <f>IF($D90="","",VLOOKUP($D90,'[1]m dvojice žrebna lista '!$A$7:$BO$36,48))</f>
      </c>
      <c r="C90" s="73">
        <f>IF($D90="","",VLOOKUP($D90,'[1]m dvojice žrebna lista '!$A$7:$BK$36,2))</f>
      </c>
      <c r="D90" s="74"/>
      <c r="E90" s="75" t="s">
        <v>22</v>
      </c>
      <c r="F90" s="75"/>
      <c r="G90" s="76"/>
      <c r="H90" s="75"/>
      <c r="I90" s="77"/>
      <c r="J90" s="48"/>
      <c r="K90" s="78"/>
      <c r="L90" s="79"/>
      <c r="M90" s="67"/>
      <c r="N90" s="48"/>
      <c r="O90" s="228"/>
      <c r="P90" s="228"/>
      <c r="Q90" s="228"/>
      <c r="R90" s="51"/>
      <c r="S90" s="52"/>
    </row>
    <row r="91" spans="1:19" ht="9" customHeight="1">
      <c r="A91" s="54"/>
      <c r="B91" s="80"/>
      <c r="C91" s="81">
        <f>IF($D90="","",VLOOKUP($D90,'[1]m dvojice žrebna lista '!$A$7:$BK$36,18))</f>
      </c>
      <c r="D91" s="63"/>
      <c r="E91" s="75"/>
      <c r="F91" s="75"/>
      <c r="G91" s="76"/>
      <c r="H91" s="75">
        <f>UPPER(IF($D90="","",VLOOKUP($D90,'[1]m dvojice žrebna lista '!$A$7:$AV$36,21)))</f>
      </c>
      <c r="I91" s="82"/>
      <c r="J91" s="48"/>
      <c r="K91" s="78"/>
      <c r="L91" s="83"/>
      <c r="M91" s="84"/>
      <c r="N91" s="48"/>
      <c r="R91" s="51"/>
      <c r="S91" s="52"/>
    </row>
    <row r="92" spans="1:19" ht="9" customHeight="1">
      <c r="A92" s="54"/>
      <c r="B92" s="61"/>
      <c r="C92" s="62"/>
      <c r="D92" s="63"/>
      <c r="E92" s="64"/>
      <c r="F92" s="64"/>
      <c r="G92" s="39"/>
      <c r="H92" s="64"/>
      <c r="I92" s="63"/>
      <c r="J92" s="48"/>
      <c r="K92" s="65"/>
      <c r="L92" s="66" t="str">
        <f>UPPER(IF(OR(K93="a",K93="as"),J88,IF(OR(K93="b",K93="bs"),J96,)))</f>
        <v>DELI</v>
      </c>
      <c r="M92" s="49"/>
      <c r="N92" s="48"/>
      <c r="O92" s="235" t="str">
        <f>$P$37</f>
        <v>SZABO</v>
      </c>
      <c r="P92" s="235"/>
      <c r="Q92" s="50"/>
      <c r="R92" s="51"/>
      <c r="S92" s="52"/>
    </row>
    <row r="93" spans="1:19" ht="9" customHeight="1">
      <c r="A93" s="54"/>
      <c r="B93" s="61"/>
      <c r="C93" s="62"/>
      <c r="D93" s="63"/>
      <c r="E93" s="64"/>
      <c r="F93" s="64"/>
      <c r="G93" s="39"/>
      <c r="H93" s="64"/>
      <c r="I93" s="63"/>
      <c r="J93" s="68" t="s">
        <v>19</v>
      </c>
      <c r="K93" s="69" t="s">
        <v>23</v>
      </c>
      <c r="L93" s="70" t="str">
        <f>UPPER(IF(OR(K93="a",K93="as"),J89,IF(OR(K93="b",K93="bs"),J97,)))</f>
        <v>BARTOSIK</v>
      </c>
      <c r="M93" s="71"/>
      <c r="N93" s="48"/>
      <c r="O93" s="236" t="str">
        <f>$P$38</f>
        <v>NAGY</v>
      </c>
      <c r="P93" s="236"/>
      <c r="Q93" s="50"/>
      <c r="R93" s="51"/>
      <c r="S93" s="52"/>
    </row>
    <row r="94" spans="1:19" ht="9" customHeight="1">
      <c r="A94" s="85">
        <v>19</v>
      </c>
      <c r="B94" s="45">
        <f>IF($D94="","",VLOOKUP($D94,'[1]m dvojice žrebna lista '!$A$7:$BO$36,48))</f>
        <v>0</v>
      </c>
      <c r="C94" s="73">
        <f>IF($D94="","",VLOOKUP($D94,'[1]m dvojice žrebna lista '!$A$7:$BK$36,2))</f>
        <v>0</v>
      </c>
      <c r="D94" s="86">
        <v>10</v>
      </c>
      <c r="E94" s="75" t="str">
        <f>UPPER(IF($D94="","",VLOOKUP($D94,'[1]m dvojice žrebna lista '!$A$7:$AV$36,3)))</f>
        <v>TUŠEK</v>
      </c>
      <c r="F94" s="75" t="str">
        <f>IF($D94="","",VLOOKUP($D94,'[1]m dvojice žrebna lista '!$A$7:$BK$36,4))</f>
        <v>ALEN</v>
      </c>
      <c r="G94" s="76"/>
      <c r="H94" s="75" t="str">
        <f>IF($D94="","",VLOOKUP($D94,'[1]m dvojice žrebna lista '!$A$7:$BK$36,5))</f>
        <v>SLO</v>
      </c>
      <c r="I94" s="87"/>
      <c r="J94" s="48"/>
      <c r="K94" s="78"/>
      <c r="L94" s="48">
        <v>62</v>
      </c>
      <c r="M94" s="78"/>
      <c r="N94" s="79"/>
      <c r="O94" s="49"/>
      <c r="P94" s="88"/>
      <c r="Q94" s="89" t="str">
        <f>UPPER(IF(OR(P95="a",P95="as"),$O$13,IF(OR(P95="b",P95="bs"),$O$17,)))</f>
        <v>SZABO</v>
      </c>
      <c r="R94" s="51"/>
      <c r="S94" s="52"/>
    </row>
    <row r="95" spans="1:19" ht="9" customHeight="1">
      <c r="A95" s="54"/>
      <c r="B95" s="80"/>
      <c r="C95" s="81">
        <f>IF($D94="","",VLOOKUP($D94,'[1]m dvojice žrebna lista '!$A$7:$BK$36,18))</f>
        <v>0</v>
      </c>
      <c r="D95" s="63">
        <f>IF(D94="","",D94)</f>
        <v>10</v>
      </c>
      <c r="E95" s="75" t="str">
        <f>UPPER(IF($D94="","",VLOOKUP($D94,'[1]m dvojice žrebna lista '!$A$7:$AV$36,19)))</f>
        <v>BUBEK</v>
      </c>
      <c r="F95" s="75" t="str">
        <f>UPPER(IF($D94="","",VLOOKUP($D94,'[1]m dvojice žrebna lista '!$A$7:$AV$36,20)))</f>
        <v>ALEA</v>
      </c>
      <c r="G95" s="76"/>
      <c r="H95" s="75" t="str">
        <f>UPPER(IF($D94="","",VLOOKUP($D94,'[1]m dvojice žrebna lista '!$A$7:$AV$36,21)))</f>
        <v>SLO</v>
      </c>
      <c r="I95" s="82"/>
      <c r="J95" s="59">
        <f>IF(I95="a",E94,IF(I95="b",E96,""))</f>
      </c>
      <c r="K95" s="78"/>
      <c r="L95" s="48"/>
      <c r="M95" s="78"/>
      <c r="N95" s="48"/>
      <c r="O95" s="68" t="s">
        <v>19</v>
      </c>
      <c r="P95" s="69" t="s">
        <v>68</v>
      </c>
      <c r="Q95" s="90" t="str">
        <f>UPPER(IF(OR(P95="a",P95="as"),$O$14,IF(OR(P95="b",P95="bs"),$O$18,)))</f>
        <v>NAGY</v>
      </c>
      <c r="R95" s="51"/>
      <c r="S95" s="91"/>
    </row>
    <row r="96" spans="1:19" ht="9" customHeight="1">
      <c r="A96" s="54"/>
      <c r="B96" s="61"/>
      <c r="C96" s="62"/>
      <c r="D96" s="63"/>
      <c r="E96" s="64"/>
      <c r="F96" s="64"/>
      <c r="G96" s="39"/>
      <c r="H96" s="64"/>
      <c r="I96" s="65"/>
      <c r="J96" s="66" t="str">
        <f>UPPER(IF(OR(I97="a",I97="as"),E94,IF(OR(I97="b",I97="bs"),E98,)))</f>
        <v>DELI</v>
      </c>
      <c r="K96" s="93"/>
      <c r="L96" s="48"/>
      <c r="M96" s="78"/>
      <c r="N96" s="48"/>
      <c r="O96" s="237" t="str">
        <f>$P$116</f>
        <v>HERMAN</v>
      </c>
      <c r="P96" s="238"/>
      <c r="Q96" s="89">
        <v>64</v>
      </c>
      <c r="R96" s="51"/>
      <c r="S96" s="52"/>
    </row>
    <row r="97" spans="1:19" ht="9" customHeight="1">
      <c r="A97" s="54"/>
      <c r="B97" s="61"/>
      <c r="C97" s="62"/>
      <c r="D97" s="63"/>
      <c r="E97" s="64"/>
      <c r="F97" s="64"/>
      <c r="G97" s="39"/>
      <c r="H97" s="68" t="s">
        <v>19</v>
      </c>
      <c r="I97" s="69" t="s">
        <v>23</v>
      </c>
      <c r="J97" s="70" t="str">
        <f>UPPER(IF(OR(I97="a",I97="as"),E95,IF(OR(I97="b",I97="bs"),E99,)))</f>
        <v>BARTOSIK</v>
      </c>
      <c r="K97" s="82"/>
      <c r="L97" s="48"/>
      <c r="M97" s="78"/>
      <c r="N97" s="48"/>
      <c r="O97" s="236" t="str">
        <f>$P$117</f>
        <v>ALMASI</v>
      </c>
      <c r="P97" s="239"/>
      <c r="Q97" s="50"/>
      <c r="R97" s="51"/>
      <c r="S97" s="52"/>
    </row>
    <row r="98" spans="1:14" ht="9" customHeight="1">
      <c r="A98" s="54">
        <v>20</v>
      </c>
      <c r="B98" s="45">
        <f>IF($D98="","",VLOOKUP($D98,'[1]m dvojice žrebna lista '!$A$7:$BO$36,48))</f>
        <v>0</v>
      </c>
      <c r="C98" s="73">
        <f>IF($D98="","",VLOOKUP($D98,'[1]m dvojice žrebna lista '!$A$7:$BK$36,2))</f>
        <v>0</v>
      </c>
      <c r="D98" s="86">
        <v>18</v>
      </c>
      <c r="E98" s="75" t="str">
        <f>UPPER(IF($D98="","",VLOOKUP($D98,'[1]m dvojice žrebna lista '!$A$7:$AV$36,3)))</f>
        <v>DELI</v>
      </c>
      <c r="F98" s="75" t="str">
        <f>IF($D98="","",VLOOKUP($D98,'[1]m dvojice žrebna lista '!$A$7:$BK$36,4))</f>
        <v>MIHALY</v>
      </c>
      <c r="G98" s="76"/>
      <c r="H98" s="75" t="str">
        <f>IF($D98="","",VLOOKUP($D98,'[1]m dvojice žrebna lista '!$A$7:$BK$36,5))</f>
        <v>HUN</v>
      </c>
      <c r="I98" s="77"/>
      <c r="J98" s="48">
        <v>63</v>
      </c>
      <c r="K98" s="49"/>
      <c r="L98" s="79"/>
      <c r="M98" s="93"/>
      <c r="N98" s="48"/>
    </row>
    <row r="99" spans="1:17" ht="9" customHeight="1">
      <c r="A99" s="54"/>
      <c r="B99" s="80"/>
      <c r="C99" s="81">
        <f>IF($D98="","",VLOOKUP($D98,'[1]m dvojice žrebna lista '!$A$7:$BK$36,18))</f>
        <v>0</v>
      </c>
      <c r="D99" s="63">
        <f>IF(D98="","",D98)</f>
        <v>18</v>
      </c>
      <c r="E99" s="75" t="str">
        <f>UPPER(IF($D98="","",VLOOKUP($D98,'[1]m dvojice žrebna lista '!$A$7:$AV$36,19)))</f>
        <v>BARTOSIK</v>
      </c>
      <c r="F99" s="75" t="str">
        <f>UPPER(IF($D98="","",VLOOKUP($D98,'[1]m dvojice žrebna lista '!$A$7:$AV$36,20)))</f>
        <v>REKA</v>
      </c>
      <c r="G99" s="76"/>
      <c r="H99" s="75" t="str">
        <f>UPPER(IF($D98="","",VLOOKUP($D98,'[1]m dvojice žrebna lista '!$A$7:$AV$36,21)))</f>
        <v>HUN</v>
      </c>
      <c r="I99" s="82"/>
      <c r="J99" s="48"/>
      <c r="K99" s="49"/>
      <c r="L99" s="83"/>
      <c r="M99" s="95"/>
      <c r="N99" s="48"/>
      <c r="O99" s="49"/>
      <c r="P99" s="48"/>
      <c r="Q99" s="50"/>
    </row>
    <row r="100" spans="1:17" ht="9" customHeight="1">
      <c r="A100" s="54"/>
      <c r="B100" s="61"/>
      <c r="C100" s="62"/>
      <c r="D100" s="63"/>
      <c r="E100" s="64"/>
      <c r="F100" s="64"/>
      <c r="G100" s="39"/>
      <c r="H100" s="64"/>
      <c r="I100" s="63"/>
      <c r="J100" s="48"/>
      <c r="K100" s="49"/>
      <c r="L100" s="48"/>
      <c r="M100" s="65"/>
      <c r="N100" s="66" t="str">
        <f>UPPER(IF(OR(M101="a",M101="as"),L92,IF(OR(M101="b",M101="bs"),L108,)))</f>
        <v>ŠRAJ</v>
      </c>
      <c r="O100" s="49"/>
      <c r="P100" s="48"/>
      <c r="Q100" s="123"/>
    </row>
    <row r="101" spans="1:17" ht="9" customHeight="1">
      <c r="A101" s="54"/>
      <c r="B101" s="61"/>
      <c r="C101" s="62"/>
      <c r="D101" s="63"/>
      <c r="E101" s="64"/>
      <c r="F101" s="64"/>
      <c r="G101" s="39"/>
      <c r="H101" s="64"/>
      <c r="I101" s="63"/>
      <c r="J101" s="48"/>
      <c r="K101" s="49"/>
      <c r="L101" s="68" t="s">
        <v>19</v>
      </c>
      <c r="M101" s="69" t="s">
        <v>52</v>
      </c>
      <c r="N101" s="70" t="str">
        <f>UPPER(IF(OR(M101="a",M101="as"),L93,IF(OR(M101="b",M101="bs"),L109,)))</f>
        <v>FRELIH U.</v>
      </c>
      <c r="O101" s="71"/>
      <c r="P101" s="48"/>
      <c r="Q101" s="123"/>
    </row>
    <row r="102" spans="1:17" ht="9" customHeight="1">
      <c r="A102" s="85">
        <v>21</v>
      </c>
      <c r="B102" s="75">
        <f>IF($D102="","",VLOOKUP($D102,'[1]m dvojice žrebna lista '!$A$7:$BO$36,48))</f>
        <v>0</v>
      </c>
      <c r="C102" s="208">
        <f>IF($D102="","",VLOOKUP($D102,'[1]m dvojice žrebna lista '!$A$7:$BK$36,2))</f>
        <v>0</v>
      </c>
      <c r="D102" s="86">
        <v>9</v>
      </c>
      <c r="E102" s="75" t="str">
        <f>UPPER(IF($D102="","",VLOOKUP($D102,'[1]m dvojice žrebna lista '!$A$7:$AV$36,3)))</f>
        <v>ŠRAJ</v>
      </c>
      <c r="F102" s="75" t="str">
        <f>IF($D102="","",VLOOKUP($D102,'[1]m dvojice žrebna lista '!$A$7:$BK$36,4))</f>
        <v>BORUT</v>
      </c>
      <c r="G102" s="76"/>
      <c r="H102" s="75" t="str">
        <f>IF($D102="","",VLOOKUP($D102,'[1]m dvojice žrebna lista '!$A$7:$BK$36,5))</f>
        <v>SLO</v>
      </c>
      <c r="I102" s="87"/>
      <c r="J102" s="48"/>
      <c r="K102" s="49"/>
      <c r="L102" s="48"/>
      <c r="M102" s="78"/>
      <c r="N102" s="48">
        <v>62</v>
      </c>
      <c r="O102" s="78"/>
      <c r="P102" s="48"/>
      <c r="Q102" s="123"/>
    </row>
    <row r="103" spans="1:17" ht="9" customHeight="1">
      <c r="A103" s="54"/>
      <c r="B103" s="80"/>
      <c r="C103" s="209">
        <f>IF($D102="","",VLOOKUP($D102,'[1]m dvojice žrebna lista '!$A$7:$BK$36,18))</f>
        <v>0</v>
      </c>
      <c r="D103" s="63">
        <f>IF(D102="","",D102)</f>
        <v>9</v>
      </c>
      <c r="E103" s="75" t="str">
        <f>UPPER(IF($D102="","",VLOOKUP($D102,'[1]m dvojice žrebna lista '!$A$7:$AV$36,19)))</f>
        <v>FRELIH U.</v>
      </c>
      <c r="F103" s="75" t="str">
        <f>UPPER(IF($D102="","",VLOOKUP($D102,'[1]m dvojice žrebna lista '!$A$7:$AV$36,20)))</f>
        <v>URŠKA</v>
      </c>
      <c r="G103" s="76"/>
      <c r="H103" s="75" t="str">
        <f>UPPER(IF($D102="","",VLOOKUP($D102,'[1]m dvojice žrebna lista '!$A$7:$AV$36,21)))</f>
        <v>SLO</v>
      </c>
      <c r="I103" s="82"/>
      <c r="J103" s="59">
        <f>IF(I103="a",E102,IF(I103="b",E104,""))</f>
      </c>
      <c r="K103" s="49"/>
      <c r="L103" s="48"/>
      <c r="M103" s="78"/>
      <c r="N103" s="48"/>
      <c r="O103" s="78"/>
      <c r="P103" s="48"/>
      <c r="Q103" s="123"/>
    </row>
    <row r="104" spans="1:17" ht="9" customHeight="1">
      <c r="A104" s="54"/>
      <c r="B104" s="61"/>
      <c r="C104" s="62"/>
      <c r="D104" s="63"/>
      <c r="E104" s="64"/>
      <c r="F104" s="64"/>
      <c r="G104" s="39"/>
      <c r="H104" s="64"/>
      <c r="I104" s="65"/>
      <c r="J104" s="66" t="str">
        <f>UPPER(IF(OR(I105="a",I105="as"),E102,IF(OR(I105="b",I105="bs"),E106,)))</f>
        <v>ŠRAJ</v>
      </c>
      <c r="K104" s="67"/>
      <c r="L104" s="48"/>
      <c r="M104" s="78"/>
      <c r="N104" s="48"/>
      <c r="O104" s="78"/>
      <c r="P104" s="48"/>
      <c r="Q104" s="123"/>
    </row>
    <row r="105" spans="1:17" ht="9" customHeight="1">
      <c r="A105" s="54"/>
      <c r="B105" s="61"/>
      <c r="C105" s="62"/>
      <c r="D105" s="63"/>
      <c r="E105" s="64"/>
      <c r="F105" s="64"/>
      <c r="G105" s="39"/>
      <c r="H105" s="68" t="s">
        <v>19</v>
      </c>
      <c r="I105" s="69" t="s">
        <v>20</v>
      </c>
      <c r="J105" s="70" t="str">
        <f>UPPER(IF(OR(I105="a",I105="as"),E103,IF(OR(I105="b",I105="bs"),E107,)))</f>
        <v>FRELIH U.</v>
      </c>
      <c r="K105" s="71"/>
      <c r="L105" s="48"/>
      <c r="M105" s="78"/>
      <c r="N105" s="48"/>
      <c r="O105" s="78"/>
      <c r="P105" s="48"/>
      <c r="Q105" s="123"/>
    </row>
    <row r="106" spans="1:17" ht="9" customHeight="1">
      <c r="A106" s="54">
        <v>22</v>
      </c>
      <c r="B106" s="45">
        <f>IF($D106="","",VLOOKUP($D106,'[1]m dvojice žrebna lista '!$A$7:$BO$36,48))</f>
        <v>0</v>
      </c>
      <c r="C106" s="73">
        <f>IF($D106="","",VLOOKUP($D106,'[1]m dvojice žrebna lista '!$A$7:$BK$36,2))</f>
        <v>0</v>
      </c>
      <c r="D106" s="86">
        <v>12</v>
      </c>
      <c r="E106" s="75" t="str">
        <f>UPPER(IF($D106="","",VLOOKUP($D106,'[1]m dvojice žrebna lista '!$A$7:$AV$36,3)))</f>
        <v>CEPAK</v>
      </c>
      <c r="F106" s="75" t="str">
        <f>IF($D106="","",VLOOKUP($D106,'[1]m dvojice žrebna lista '!$A$7:$BK$36,4))</f>
        <v>DAVID</v>
      </c>
      <c r="G106" s="76"/>
      <c r="H106" s="75" t="str">
        <f>IF($D106="","",VLOOKUP($D106,'[1]m dvojice žrebna lista '!$A$7:$BK$36,5))</f>
        <v>SLO</v>
      </c>
      <c r="I106" s="77"/>
      <c r="J106" s="48">
        <v>75</v>
      </c>
      <c r="K106" s="78"/>
      <c r="L106" s="79"/>
      <c r="M106" s="93"/>
      <c r="N106" s="48"/>
      <c r="O106" s="78"/>
      <c r="P106" s="48"/>
      <c r="Q106" s="118"/>
    </row>
    <row r="107" spans="1:17" ht="9" customHeight="1">
      <c r="A107" s="54"/>
      <c r="B107" s="80"/>
      <c r="C107" s="81">
        <f>IF($D106="","",VLOOKUP($D106,'[1]m dvojice žrebna lista '!$A$7:$BK$36,18))</f>
        <v>0</v>
      </c>
      <c r="D107" s="63">
        <f>IF(D106="","",D106)</f>
        <v>12</v>
      </c>
      <c r="E107" s="75" t="str">
        <f>UPPER(IF($D106="","",VLOOKUP($D106,'[1]m dvojice žrebna lista '!$A$7:$AV$36,19)))</f>
        <v>KOFOL</v>
      </c>
      <c r="F107" s="75" t="str">
        <f>UPPER(IF($D106="","",VLOOKUP($D106,'[1]m dvojice žrebna lista '!$A$7:$AV$36,20)))</f>
        <v>KRISTINA</v>
      </c>
      <c r="G107" s="76"/>
      <c r="H107" s="75" t="str">
        <f>UPPER(IF($D106="","",VLOOKUP($D106,'[1]m dvojice žrebna lista '!$A$7:$AV$36,21)))</f>
        <v>SLO</v>
      </c>
      <c r="I107" s="82"/>
      <c r="J107" s="48"/>
      <c r="K107" s="78"/>
      <c r="L107" s="83"/>
      <c r="M107" s="95"/>
      <c r="N107" s="48"/>
      <c r="O107" s="78"/>
      <c r="P107" s="48"/>
      <c r="Q107" s="118"/>
    </row>
    <row r="108" spans="1:17" ht="9" customHeight="1">
      <c r="A108" s="54"/>
      <c r="B108" s="61"/>
      <c r="C108" s="62"/>
      <c r="D108" s="63"/>
      <c r="E108" s="64"/>
      <c r="F108" s="64"/>
      <c r="G108" s="39"/>
      <c r="H108" s="64"/>
      <c r="I108" s="63"/>
      <c r="J108" s="48"/>
      <c r="K108" s="65"/>
      <c r="L108" s="66" t="str">
        <f>UPPER(IF(OR(K109="a",K109="as"),J104,IF(OR(K109="b",K109="bs"),J112,)))</f>
        <v>ŠRAJ</v>
      </c>
      <c r="M108" s="78"/>
      <c r="N108" s="48"/>
      <c r="O108" s="78"/>
      <c r="P108" s="48"/>
      <c r="Q108" s="118"/>
    </row>
    <row r="109" spans="1:17" ht="9" customHeight="1">
      <c r="A109" s="54"/>
      <c r="B109" s="61"/>
      <c r="C109" s="62"/>
      <c r="D109" s="63"/>
      <c r="E109" s="64"/>
      <c r="F109" s="64"/>
      <c r="G109" s="39"/>
      <c r="H109" s="64"/>
      <c r="I109" s="63"/>
      <c r="J109" s="68" t="s">
        <v>19</v>
      </c>
      <c r="K109" s="69" t="s">
        <v>20</v>
      </c>
      <c r="L109" s="70" t="str">
        <f>UPPER(IF(OR(K109="a",K109="as"),J105,IF(OR(K109="b",K109="bs"),J113,)))</f>
        <v>FRELIH U.</v>
      </c>
      <c r="M109" s="82"/>
      <c r="N109" s="48"/>
      <c r="O109" s="78"/>
      <c r="P109" s="48"/>
      <c r="Q109" s="118"/>
    </row>
    <row r="110" spans="1:17" ht="9" customHeight="1">
      <c r="A110" s="85">
        <v>23</v>
      </c>
      <c r="B110" s="45">
        <f>IF($D110="","",VLOOKUP($D110,'[1]m dvojice žrebna lista '!$A$7:$BO$36,48))</f>
      </c>
      <c r="C110" s="73">
        <f>IF($D110="","",VLOOKUP($D110,'[1]m dvojice žrebna lista '!$A$7:$BK$36,2))</f>
      </c>
      <c r="D110" s="74"/>
      <c r="E110" s="75" t="s">
        <v>22</v>
      </c>
      <c r="F110" s="75"/>
      <c r="G110" s="76"/>
      <c r="H110" s="75"/>
      <c r="I110" s="87"/>
      <c r="J110" s="48"/>
      <c r="K110" s="78"/>
      <c r="L110" s="48">
        <v>63</v>
      </c>
      <c r="M110" s="49"/>
      <c r="N110" s="79"/>
      <c r="O110" s="78"/>
      <c r="P110" s="48"/>
      <c r="Q110" s="118"/>
    </row>
    <row r="111" spans="1:17" ht="9" customHeight="1">
      <c r="A111" s="54"/>
      <c r="B111" s="80"/>
      <c r="C111" s="81">
        <f>IF($D110="","",VLOOKUP($D110,'[1]m dvojice žrebna lista '!$A$7:$BK$36,18))</f>
      </c>
      <c r="D111" s="63"/>
      <c r="E111" s="75"/>
      <c r="F111" s="75"/>
      <c r="G111" s="76"/>
      <c r="H111" s="75"/>
      <c r="I111" s="82"/>
      <c r="J111" s="59">
        <f>IF(I111="a",E110,IF(I111="b",E112,""))</f>
      </c>
      <c r="K111" s="78"/>
      <c r="L111" s="48"/>
      <c r="M111" s="49"/>
      <c r="N111" s="48"/>
      <c r="O111" s="78"/>
      <c r="P111" s="48"/>
      <c r="Q111" s="118"/>
    </row>
    <row r="112" spans="1:17" ht="9" customHeight="1">
      <c r="A112" s="54"/>
      <c r="B112" s="61"/>
      <c r="C112" s="62"/>
      <c r="D112" s="63"/>
      <c r="E112" s="64"/>
      <c r="F112" s="64"/>
      <c r="G112" s="39"/>
      <c r="H112" s="64"/>
      <c r="I112" s="65"/>
      <c r="J112" s="102" t="str">
        <f>UPPER(IF(OR(I113="a",I113="as"),E110,IF(OR(I113="b",I113="bs"),E114,)))</f>
        <v>PLANINŠEK</v>
      </c>
      <c r="K112" s="93"/>
      <c r="L112" s="48"/>
      <c r="M112" s="49"/>
      <c r="N112" s="48"/>
      <c r="O112" s="78"/>
      <c r="P112" s="48"/>
      <c r="Q112" s="118"/>
    </row>
    <row r="113" spans="1:17" ht="9" customHeight="1">
      <c r="A113" s="54"/>
      <c r="B113" s="61"/>
      <c r="C113" s="62"/>
      <c r="D113" s="63"/>
      <c r="E113" s="64"/>
      <c r="F113" s="64"/>
      <c r="G113" s="39"/>
      <c r="H113" s="68" t="s">
        <v>19</v>
      </c>
      <c r="I113" s="69" t="s">
        <v>23</v>
      </c>
      <c r="J113" s="105" t="str">
        <f>UPPER(IF(OR(I113="a",I113="as"),E111,IF(OR(I113="b",I113="bs"),E115,)))</f>
        <v>ŠTRUKELJ</v>
      </c>
      <c r="K113" s="82"/>
      <c r="L113" s="48"/>
      <c r="M113" s="49"/>
      <c r="N113" s="48"/>
      <c r="O113" s="78"/>
      <c r="P113" s="48"/>
      <c r="Q113" s="118"/>
    </row>
    <row r="114" spans="1:17" ht="9" customHeight="1">
      <c r="A114" s="106">
        <v>24</v>
      </c>
      <c r="B114" s="42">
        <f>IF($D114="","",VLOOKUP($D114,'[1]m dvojice žrebna lista '!$A$7:$BO$36,48))</f>
        <v>0</v>
      </c>
      <c r="C114" s="210">
        <f>IF($D114="","",VLOOKUP($D114,'[1]m dvojice žrebna lista '!$A$7:$BK$36,2))</f>
        <v>0</v>
      </c>
      <c r="D114" s="44">
        <v>3</v>
      </c>
      <c r="E114" s="45" t="str">
        <f>UPPER(IF($D114="","",VLOOKUP($D114,'[1]m dvojice žrebna lista '!$A$7:$AV$36,3)))</f>
        <v>PLANINŠEK</v>
      </c>
      <c r="F114" s="45" t="str">
        <f>IF($D114="","",VLOOKUP($D114,'[1]m dvojice žrebna lista '!$A$7:$BK$36,4))</f>
        <v>FILIP</v>
      </c>
      <c r="G114" s="46"/>
      <c r="H114" s="45" t="str">
        <f>IF($D114="","",VLOOKUP($D114,'[1]m dvojice žrebna lista '!$A$7:$BK$36,5))</f>
        <v>SLO</v>
      </c>
      <c r="I114" s="211"/>
      <c r="J114" s="48"/>
      <c r="K114" s="49"/>
      <c r="L114" s="79"/>
      <c r="M114" s="67"/>
      <c r="N114" s="48"/>
      <c r="O114" s="78"/>
      <c r="P114" s="48"/>
      <c r="Q114" s="118"/>
    </row>
    <row r="115" spans="1:17" ht="9" customHeight="1">
      <c r="A115" s="54"/>
      <c r="B115" s="132"/>
      <c r="C115" s="212">
        <f>IF($D114="","",VLOOKUP($D114,'[1]m dvojice žrebna lista '!$A$7:$BK$36,18))</f>
        <v>0</v>
      </c>
      <c r="D115" s="57">
        <f>IF(D114="","",D114)</f>
        <v>3</v>
      </c>
      <c r="E115" s="45" t="str">
        <f>UPPER(IF($D114="","",VLOOKUP($D114,'[1]m dvojice žrebna lista '!$A$7:$AV$36,19)))</f>
        <v>ŠTRUKELJ</v>
      </c>
      <c r="F115" s="45" t="str">
        <f>UPPER(IF($D114="","",VLOOKUP($D114,'[1]m dvojice žrebna lista '!$A$7:$AV$36,20)))</f>
        <v>ZOJA</v>
      </c>
      <c r="G115" s="46"/>
      <c r="H115" s="45" t="str">
        <f>UPPER(IF($D114="","",VLOOKUP($D114,'[1]m dvojice žrebna lista '!$A$7:$AV$36,21)))</f>
        <v>SLO</v>
      </c>
      <c r="I115" s="58"/>
      <c r="J115" s="48"/>
      <c r="K115" s="49"/>
      <c r="L115" s="83"/>
      <c r="M115" s="84"/>
      <c r="N115" s="48"/>
      <c r="O115" s="78"/>
      <c r="P115" s="48"/>
      <c r="Q115" s="118"/>
    </row>
    <row r="116" spans="1:17" ht="9" customHeight="1">
      <c r="A116" s="54"/>
      <c r="B116" s="61"/>
      <c r="C116" s="62"/>
      <c r="D116" s="63"/>
      <c r="E116" s="64"/>
      <c r="F116" s="64"/>
      <c r="G116" s="203"/>
      <c r="H116" s="64"/>
      <c r="I116" s="63"/>
      <c r="J116" s="48"/>
      <c r="K116" s="49"/>
      <c r="L116" s="48"/>
      <c r="M116" s="49"/>
      <c r="N116" s="49"/>
      <c r="O116" s="65"/>
      <c r="P116" s="66" t="str">
        <f>UPPER(IF(OR(O117="a",O117="as"),N100,IF(OR(O117="b",O117="bs"),N132,)))</f>
        <v>HERMAN</v>
      </c>
      <c r="Q116" s="213"/>
    </row>
    <row r="117" spans="1:17" ht="9" customHeight="1">
      <c r="A117" s="54"/>
      <c r="B117" s="61"/>
      <c r="C117" s="62"/>
      <c r="D117" s="63"/>
      <c r="E117" s="64"/>
      <c r="F117" s="64"/>
      <c r="G117" s="203"/>
      <c r="H117" s="64"/>
      <c r="I117" s="63"/>
      <c r="J117" s="48"/>
      <c r="K117" s="49"/>
      <c r="L117" s="48"/>
      <c r="M117" s="49"/>
      <c r="N117" s="68" t="s">
        <v>19</v>
      </c>
      <c r="O117" s="69" t="s">
        <v>52</v>
      </c>
      <c r="P117" s="70" t="str">
        <f>UPPER(IF(OR(O117="a",O117="as"),N101,IF(OR(O117="b",O117="bs"),N133,)))</f>
        <v>ALMASI</v>
      </c>
      <c r="Q117" s="214"/>
    </row>
    <row r="118" spans="1:17" ht="9" customHeight="1">
      <c r="A118" s="106">
        <v>25</v>
      </c>
      <c r="B118" s="42">
        <f>IF($D118="","",VLOOKUP($D118,'[1]m dvojice žrebna lista '!$A$7:$BO$36,48))</f>
        <v>0</v>
      </c>
      <c r="C118" s="210">
        <f>IF($D118="","",VLOOKUP($D118,'[1]m dvojice žrebna lista '!$A$7:$BK$36,2))</f>
        <v>0</v>
      </c>
      <c r="D118" s="44">
        <v>8</v>
      </c>
      <c r="E118" s="45" t="str">
        <f>UPPER(IF($D118="","",VLOOKUP($D118,'[1]m dvojice žrebna lista '!$A$7:$AV$36,3)))</f>
        <v>ROMANELLO</v>
      </c>
      <c r="F118" s="45" t="str">
        <f>IF($D118="","",VLOOKUP($D118,'[1]m dvojice žrebna lista '!$A$7:$BK$36,4))</f>
        <v>SARA</v>
      </c>
      <c r="G118" s="46"/>
      <c r="H118" s="45" t="str">
        <f>IF($D118="","",VLOOKUP($D118,'[1]m dvojice žrebna lista '!$A$7:$BK$36,5))</f>
        <v>SLO</v>
      </c>
      <c r="I118" s="47"/>
      <c r="J118" s="48"/>
      <c r="K118" s="49"/>
      <c r="L118" s="94"/>
      <c r="M118" s="49"/>
      <c r="N118" s="48"/>
      <c r="O118" s="78"/>
      <c r="P118" s="79">
        <v>62</v>
      </c>
      <c r="Q118" s="50"/>
    </row>
    <row r="119" spans="1:17" ht="9" customHeight="1">
      <c r="A119" s="54"/>
      <c r="B119" s="132"/>
      <c r="C119" s="212">
        <f>IF($D118="","",VLOOKUP($D118,'[1]m dvojice žrebna lista '!$A$7:$BK$36,18))</f>
        <v>0</v>
      </c>
      <c r="D119" s="57">
        <f>IF(D118="","",D118)</f>
        <v>8</v>
      </c>
      <c r="E119" s="45" t="str">
        <f>UPPER(IF($D118="","",VLOOKUP($D118,'[1]m dvojice žrebna lista '!$A$7:$AV$36,19)))</f>
        <v>TROŠT SLAPNIK</v>
      </c>
      <c r="F119" s="45" t="str">
        <f>UPPER(IF($D118="","",VLOOKUP($D118,'[1]m dvojice žrebna lista '!$A$7:$AV$36,20)))</f>
        <v>DAN</v>
      </c>
      <c r="G119" s="46"/>
      <c r="H119" s="45" t="str">
        <f>UPPER(IF($D118="","",VLOOKUP($D118,'[1]m dvojice žrebna lista '!$A$7:$AV$36,21)))</f>
        <v>SLO</v>
      </c>
      <c r="I119" s="58"/>
      <c r="J119" s="59">
        <f>IF(I119="a",E118,IF(I119="b",E120,""))</f>
      </c>
      <c r="K119" s="49"/>
      <c r="L119" s="48"/>
      <c r="M119" s="49"/>
      <c r="N119" s="48"/>
      <c r="O119" s="78"/>
      <c r="P119" s="83"/>
      <c r="Q119" s="215"/>
    </row>
    <row r="120" spans="1:17" ht="9" customHeight="1">
      <c r="A120" s="54"/>
      <c r="B120" s="61"/>
      <c r="C120" s="62"/>
      <c r="D120" s="63"/>
      <c r="E120" s="64"/>
      <c r="F120" s="64"/>
      <c r="G120" s="39"/>
      <c r="H120" s="64"/>
      <c r="I120" s="65"/>
      <c r="J120" s="66" t="str">
        <f>UPPER(IF(OR(I121="a",I121="as"),E118,IF(OR(I121="b",I121="bs"),E122,)))</f>
        <v>ROMANELLO</v>
      </c>
      <c r="K120" s="67"/>
      <c r="L120" s="48"/>
      <c r="M120" s="49"/>
      <c r="N120" s="48"/>
      <c r="O120" s="78"/>
      <c r="P120" s="48"/>
      <c r="Q120" s="50"/>
    </row>
    <row r="121" spans="1:17" ht="9" customHeight="1">
      <c r="A121" s="54"/>
      <c r="B121" s="61"/>
      <c r="C121" s="62"/>
      <c r="D121" s="120"/>
      <c r="E121" s="64"/>
      <c r="F121" s="64"/>
      <c r="G121" s="39"/>
      <c r="H121" s="68" t="s">
        <v>19</v>
      </c>
      <c r="I121" s="69" t="s">
        <v>20</v>
      </c>
      <c r="J121" s="70" t="str">
        <f>UPPER(IF(OR(I121="a",I121="as"),E119,IF(OR(I121="b",I121="bs"),E123,)))</f>
        <v>TROŠT SLAPNIK</v>
      </c>
      <c r="K121" s="71"/>
      <c r="L121" s="48"/>
      <c r="M121" s="49"/>
      <c r="N121" s="48"/>
      <c r="O121" s="78"/>
      <c r="P121" s="48"/>
      <c r="Q121" s="50"/>
    </row>
    <row r="122" spans="1:17" ht="9" customHeight="1">
      <c r="A122" s="54">
        <v>26</v>
      </c>
      <c r="B122" s="45">
        <f>IF($D122="","",VLOOKUP($D122,'[1]m dvojice žrebna lista '!$A$7:$BO$36,48))</f>
      </c>
      <c r="C122" s="73">
        <f>IF($D122="","",VLOOKUP($D122,'[1]m dvojice žrebna lista '!$A$7:$BK$36,2))</f>
      </c>
      <c r="D122" s="74"/>
      <c r="E122" s="75" t="s">
        <v>22</v>
      </c>
      <c r="F122" s="75"/>
      <c r="G122" s="76"/>
      <c r="H122" s="75"/>
      <c r="I122" s="77"/>
      <c r="J122" s="48"/>
      <c r="K122" s="78"/>
      <c r="L122" s="79"/>
      <c r="M122" s="67"/>
      <c r="N122" s="48"/>
      <c r="O122" s="78"/>
      <c r="P122" s="48"/>
      <c r="Q122" s="50"/>
    </row>
    <row r="123" spans="1:17" ht="9" customHeight="1">
      <c r="A123" s="54"/>
      <c r="B123" s="80"/>
      <c r="C123" s="81">
        <f>IF($D122="","",VLOOKUP($D122,'[1]m dvojice žrebna lista '!$A$7:$BK$36,18))</f>
      </c>
      <c r="D123" s="63"/>
      <c r="E123" s="75"/>
      <c r="F123" s="75"/>
      <c r="G123" s="76"/>
      <c r="H123" s="75"/>
      <c r="I123" s="82"/>
      <c r="J123" s="48"/>
      <c r="K123" s="78"/>
      <c r="L123" s="83"/>
      <c r="M123" s="84"/>
      <c r="N123" s="48"/>
      <c r="O123" s="78"/>
      <c r="P123" s="48"/>
      <c r="Q123" s="50"/>
    </row>
    <row r="124" spans="1:17" ht="9" customHeight="1">
      <c r="A124" s="54"/>
      <c r="B124" s="61"/>
      <c r="C124" s="62"/>
      <c r="D124" s="63"/>
      <c r="E124" s="64"/>
      <c r="F124" s="64"/>
      <c r="G124" s="39"/>
      <c r="H124" s="64"/>
      <c r="I124" s="63"/>
      <c r="J124" s="48"/>
      <c r="K124" s="65"/>
      <c r="L124" s="66" t="str">
        <f>UPPER(IF(OR(K125="a",K125="as"),J120,IF(OR(K125="b",K125="bs"),J128,)))</f>
        <v>ROMANELLO</v>
      </c>
      <c r="M124" s="49"/>
      <c r="N124" s="48"/>
      <c r="O124" s="78"/>
      <c r="P124" s="48"/>
      <c r="Q124" s="50"/>
    </row>
    <row r="125" spans="1:17" ht="9" customHeight="1">
      <c r="A125" s="54"/>
      <c r="B125" s="61"/>
      <c r="C125" s="62"/>
      <c r="D125" s="63"/>
      <c r="E125" s="64"/>
      <c r="F125" s="64"/>
      <c r="G125" s="39"/>
      <c r="H125" s="64"/>
      <c r="I125" s="63"/>
      <c r="J125" s="68" t="s">
        <v>19</v>
      </c>
      <c r="K125" s="69" t="s">
        <v>20</v>
      </c>
      <c r="L125" s="70" t="str">
        <f>UPPER(IF(OR(K125="a",K125="as"),J121,IF(OR(K125="b",K125="bs"),J129,)))</f>
        <v>TROŠT SLAPNIK</v>
      </c>
      <c r="M125" s="71"/>
      <c r="N125" s="48"/>
      <c r="O125" s="78"/>
      <c r="P125" s="48"/>
      <c r="Q125" s="50"/>
    </row>
    <row r="126" spans="1:17" ht="9" customHeight="1">
      <c r="A126" s="85">
        <v>27</v>
      </c>
      <c r="B126" s="45">
        <f>IF($D126="","",VLOOKUP($D126,'[1]m dvojice žrebna lista '!$A$7:$BO$36,48))</f>
        <v>0</v>
      </c>
      <c r="C126" s="73">
        <f>IF($D126="","",VLOOKUP($D126,'[1]m dvojice žrebna lista '!$A$7:$BK$36,2))</f>
        <v>0</v>
      </c>
      <c r="D126" s="86">
        <v>20</v>
      </c>
      <c r="E126" s="75" t="str">
        <f>UPPER(IF($D126="","",VLOOKUP($D126,'[1]m dvojice žrebna lista '!$A$7:$AV$36,3)))</f>
        <v>KORELC</v>
      </c>
      <c r="F126" s="75" t="str">
        <f>IF($D126="","",VLOOKUP($D126,'[1]m dvojice žrebna lista '!$A$7:$BK$36,4))</f>
        <v>ROBERT</v>
      </c>
      <c r="G126" s="76"/>
      <c r="H126" s="75" t="str">
        <f>IF($D126="","",VLOOKUP($D126,'[1]m dvojice žrebna lista '!$A$7:$BK$36,5))</f>
        <v>SLO</v>
      </c>
      <c r="I126" s="87"/>
      <c r="J126" s="48"/>
      <c r="K126" s="78"/>
      <c r="L126" s="48">
        <v>64</v>
      </c>
      <c r="M126" s="78"/>
      <c r="N126" s="79"/>
      <c r="O126" s="78"/>
      <c r="P126" s="48"/>
      <c r="Q126" s="50"/>
    </row>
    <row r="127" spans="1:17" ht="9" customHeight="1">
      <c r="A127" s="54"/>
      <c r="B127" s="80"/>
      <c r="C127" s="81">
        <f>IF($D126="","",VLOOKUP($D126,'[1]m dvojice žrebna lista '!$A$7:$BK$36,18))</f>
        <v>0</v>
      </c>
      <c r="D127" s="63">
        <f>IF(D126="","",D126)</f>
        <v>20</v>
      </c>
      <c r="E127" s="75" t="str">
        <f>UPPER(IF($D126="","",VLOOKUP($D126,'[1]m dvojice žrebna lista '!$A$7:$AV$36,19)))</f>
        <v>TURK</v>
      </c>
      <c r="F127" s="75" t="str">
        <f>UPPER(IF($D126="","",VLOOKUP($D126,'[1]m dvojice žrebna lista '!$A$7:$AV$36,20)))</f>
        <v>GAJA</v>
      </c>
      <c r="G127" s="76"/>
      <c r="H127" s="75" t="str">
        <f>UPPER(IF($D126="","",VLOOKUP($D126,'[1]m dvojice žrebna lista '!$A$7:$AV$36,21)))</f>
        <v>SLO</v>
      </c>
      <c r="I127" s="82"/>
      <c r="J127" s="59">
        <f>IF(I127="a",E126,IF(I127="b",E128,""))</f>
      </c>
      <c r="K127" s="78"/>
      <c r="L127" s="48"/>
      <c r="M127" s="78"/>
      <c r="N127" s="48"/>
      <c r="O127" s="78"/>
      <c r="P127" s="48"/>
      <c r="Q127" s="50"/>
    </row>
    <row r="128" spans="1:17" ht="9" customHeight="1">
      <c r="A128" s="54"/>
      <c r="B128" s="61"/>
      <c r="C128" s="62"/>
      <c r="D128" s="63"/>
      <c r="E128" s="64"/>
      <c r="F128" s="64"/>
      <c r="G128" s="39"/>
      <c r="H128" s="64"/>
      <c r="I128" s="65"/>
      <c r="J128" s="66" t="str">
        <f>UPPER(IF(OR(I129="a",I129="as"),E126,IF(OR(I129="b",I129="bs"),E130,)))</f>
        <v>KORELC</v>
      </c>
      <c r="K128" s="93"/>
      <c r="L128" s="48"/>
      <c r="M128" s="78"/>
      <c r="N128" s="48"/>
      <c r="O128" s="78"/>
      <c r="P128" s="48"/>
      <c r="Q128" s="50"/>
    </row>
    <row r="129" spans="1:17" ht="9" customHeight="1">
      <c r="A129" s="54"/>
      <c r="B129" s="61"/>
      <c r="C129" s="62"/>
      <c r="D129" s="63"/>
      <c r="E129" s="64"/>
      <c r="F129" s="64"/>
      <c r="G129" s="39"/>
      <c r="H129" s="68" t="s">
        <v>19</v>
      </c>
      <c r="I129" s="69" t="s">
        <v>20</v>
      </c>
      <c r="J129" s="70" t="str">
        <f>UPPER(IF(OR(I129="a",I129="as"),E127,IF(OR(I129="b",I129="bs"),E131,)))</f>
        <v>TURK</v>
      </c>
      <c r="K129" s="82"/>
      <c r="L129" s="48"/>
      <c r="M129" s="78"/>
      <c r="N129" s="48"/>
      <c r="O129" s="78"/>
      <c r="P129" s="48"/>
      <c r="Q129" s="50"/>
    </row>
    <row r="130" spans="1:17" ht="9" customHeight="1">
      <c r="A130" s="85">
        <v>28</v>
      </c>
      <c r="B130" s="75">
        <f>IF($D130="","",VLOOKUP($D130,'[1]m dvojice žrebna lista '!$A$7:$BO$36,48))</f>
        <v>0</v>
      </c>
      <c r="C130" s="122">
        <f>IF($D130="","",VLOOKUP($D130,'[1]m dvojice žrebna lista '!$A$7:$BK$36,2))</f>
        <v>0</v>
      </c>
      <c r="D130" s="86">
        <v>21</v>
      </c>
      <c r="E130" s="75" t="str">
        <f>UPPER(IF($D130="","",VLOOKUP($D130,'[1]m dvojice žrebna lista '!$A$7:$AV$36,3)))</f>
        <v>VINCEK</v>
      </c>
      <c r="F130" s="75" t="str">
        <f>IF($D130="","",VLOOKUP($D130,'[1]m dvojice žrebna lista '!$A$7:$BK$36,4))</f>
        <v>ALEKS</v>
      </c>
      <c r="G130" s="76"/>
      <c r="H130" s="75" t="str">
        <f>IF($D130="","",VLOOKUP($D130,'[1]m dvojice žrebna lista '!$A$7:$BK$36,5))</f>
        <v>SLO</v>
      </c>
      <c r="I130" s="77"/>
      <c r="J130" s="48">
        <v>75</v>
      </c>
      <c r="K130" s="49"/>
      <c r="L130" s="79"/>
      <c r="M130" s="93"/>
      <c r="N130" s="48"/>
      <c r="O130" s="78"/>
      <c r="P130" s="48"/>
      <c r="Q130" s="50"/>
    </row>
    <row r="131" spans="1:17" ht="9" customHeight="1">
      <c r="A131" s="54"/>
      <c r="B131" s="80"/>
      <c r="C131" s="124">
        <f>IF($D130="","",VLOOKUP($D130,'[1]m dvojice žrebna lista '!$A$7:$BK$36,18))</f>
        <v>0</v>
      </c>
      <c r="D131" s="63">
        <f>IF(D130="","",D130)</f>
        <v>21</v>
      </c>
      <c r="E131" s="75" t="str">
        <f>UPPER(IF($D130="","",VLOOKUP($D130,'[1]m dvojice žrebna lista '!$A$7:$AV$36,19)))</f>
        <v>DUJC</v>
      </c>
      <c r="F131" s="75" t="str">
        <f>UPPER(IF($D130="","",VLOOKUP($D130,'[1]m dvojice žrebna lista '!$A$7:$AV$36,20)))</f>
        <v>TINA</v>
      </c>
      <c r="G131" s="76"/>
      <c r="H131" s="75" t="str">
        <f>UPPER(IF($D130="","",VLOOKUP($D130,'[1]m dvojice žrebna lista '!$A$7:$AV$36,21)))</f>
        <v>SLO</v>
      </c>
      <c r="I131" s="82"/>
      <c r="J131" s="48"/>
      <c r="K131" s="49"/>
      <c r="L131" s="83"/>
      <c r="M131" s="95"/>
      <c r="N131" s="48"/>
      <c r="O131" s="78"/>
      <c r="P131" s="48"/>
      <c r="Q131" s="50"/>
    </row>
    <row r="132" spans="1:17" ht="9" customHeight="1">
      <c r="A132" s="54"/>
      <c r="B132" s="61"/>
      <c r="C132" s="62"/>
      <c r="D132" s="63"/>
      <c r="E132" s="64"/>
      <c r="F132" s="64"/>
      <c r="G132" s="39"/>
      <c r="H132" s="64"/>
      <c r="I132" s="63"/>
      <c r="J132" s="48"/>
      <c r="K132" s="49"/>
      <c r="L132" s="48"/>
      <c r="M132" s="65"/>
      <c r="N132" s="66" t="str">
        <f>UPPER(IF(OR(M133="a",M133="as"),L124,IF(OR(M133="b",M133="bs"),L140,)))</f>
        <v>HERMAN</v>
      </c>
      <c r="O132" s="78"/>
      <c r="P132" s="48"/>
      <c r="Q132" s="50"/>
    </row>
    <row r="133" spans="1:17" ht="9" customHeight="1">
      <c r="A133" s="54"/>
      <c r="B133" s="61"/>
      <c r="C133" s="62"/>
      <c r="D133" s="63"/>
      <c r="E133" s="64"/>
      <c r="F133" s="64"/>
      <c r="G133" s="39"/>
      <c r="H133" s="64"/>
      <c r="I133" s="63"/>
      <c r="J133" s="48"/>
      <c r="K133" s="49"/>
      <c r="L133" s="68" t="s">
        <v>19</v>
      </c>
      <c r="M133" s="69" t="s">
        <v>23</v>
      </c>
      <c r="N133" s="70" t="str">
        <f>UPPER(IF(OR(M133="a",M133="as"),L125,IF(OR(M133="b",M133="bs"),L141,)))</f>
        <v>ALMASI</v>
      </c>
      <c r="O133" s="82"/>
      <c r="P133" s="48"/>
      <c r="Q133" s="50"/>
    </row>
    <row r="134" spans="1:17" ht="9" customHeight="1">
      <c r="A134" s="85">
        <v>29</v>
      </c>
      <c r="B134" s="45">
        <f>IF($D134="","",VLOOKUP($D134,'[1]m dvojice žrebna lista '!$A$7:$BO$36,48))</f>
        <v>0</v>
      </c>
      <c r="C134" s="73">
        <f>IF($D134="","",VLOOKUP($D134,'[1]m dvojice žrebna lista '!$A$7:$BK$36,2))</f>
        <v>0</v>
      </c>
      <c r="D134" s="86">
        <v>11</v>
      </c>
      <c r="E134" s="75" t="str">
        <f>UPPER(IF($D134="","",VLOOKUP($D134,'[1]m dvojice žrebna lista '!$A$7:$AV$36,3)))</f>
        <v>LOVRIČ</v>
      </c>
      <c r="F134" s="75" t="str">
        <f>IF($D134="","",VLOOKUP($D134,'[1]m dvojice žrebna lista '!$A$7:$BK$36,4))</f>
        <v>PIA</v>
      </c>
      <c r="G134" s="76"/>
      <c r="H134" s="75" t="str">
        <f>IF($D134="","",VLOOKUP($D134,'[1]m dvojice žrebna lista '!$A$7:$BK$36,5))</f>
        <v>SLO</v>
      </c>
      <c r="I134" s="87"/>
      <c r="J134" s="48"/>
      <c r="K134" s="49"/>
      <c r="L134" s="48"/>
      <c r="M134" s="78"/>
      <c r="N134" s="48">
        <v>64</v>
      </c>
      <c r="O134" s="49"/>
      <c r="P134" s="48"/>
      <c r="Q134" s="50"/>
    </row>
    <row r="135" spans="1:17" ht="9" customHeight="1">
      <c r="A135" s="54"/>
      <c r="B135" s="80"/>
      <c r="C135" s="81">
        <f>IF($D134="","",VLOOKUP($D134,'[1]m dvojice žrebna lista '!$A$7:$BK$36,18))</f>
        <v>0</v>
      </c>
      <c r="D135" s="63">
        <f>IF(D134="","",D134)</f>
        <v>11</v>
      </c>
      <c r="E135" s="75" t="str">
        <f>UPPER(IF($D134="","",VLOOKUP($D134,'[1]m dvojice žrebna lista '!$A$7:$AV$36,19)))</f>
        <v>KOVAČ</v>
      </c>
      <c r="F135" s="75" t="str">
        <f>UPPER(IF($D134="","",VLOOKUP($D134,'[1]m dvojice žrebna lista '!$A$7:$AV$36,20)))</f>
        <v>TILEN</v>
      </c>
      <c r="G135" s="76"/>
      <c r="H135" s="75" t="str">
        <f>UPPER(IF($D134="","",VLOOKUP($D134,'[1]m dvojice žrebna lista '!$A$7:$AV$36,21)))</f>
        <v>SLO</v>
      </c>
      <c r="I135" s="82"/>
      <c r="J135" s="59">
        <f>IF(I135="a",E134,IF(I135="b",E136,""))</f>
      </c>
      <c r="K135" s="49"/>
      <c r="L135" s="48"/>
      <c r="M135" s="78"/>
      <c r="N135" s="48"/>
      <c r="O135" s="49"/>
      <c r="P135" s="48"/>
      <c r="Q135" s="50"/>
    </row>
    <row r="136" spans="1:17" ht="9" customHeight="1">
      <c r="A136" s="54"/>
      <c r="B136" s="61"/>
      <c r="C136" s="62"/>
      <c r="D136" s="63"/>
      <c r="E136" s="64"/>
      <c r="F136" s="64"/>
      <c r="G136" s="39"/>
      <c r="H136" s="64"/>
      <c r="I136" s="65"/>
      <c r="J136" s="66" t="s">
        <v>50</v>
      </c>
      <c r="K136" s="67"/>
      <c r="L136" s="48"/>
      <c r="M136" s="78"/>
      <c r="N136" s="48"/>
      <c r="O136" s="49"/>
      <c r="P136" s="48"/>
      <c r="Q136" s="50"/>
    </row>
    <row r="137" spans="1:17" ht="9" customHeight="1">
      <c r="A137" s="54"/>
      <c r="B137" s="61"/>
      <c r="C137" s="62"/>
      <c r="D137" s="63"/>
      <c r="E137" s="64"/>
      <c r="F137" s="64"/>
      <c r="G137" s="39"/>
      <c r="H137" s="68" t="s">
        <v>19</v>
      </c>
      <c r="I137" s="69"/>
      <c r="J137" s="70" t="s">
        <v>60</v>
      </c>
      <c r="K137" s="71"/>
      <c r="L137" s="48"/>
      <c r="M137" s="78"/>
      <c r="N137" s="48"/>
      <c r="O137" s="49"/>
      <c r="P137" s="48"/>
      <c r="Q137" s="50"/>
    </row>
    <row r="138" spans="1:17" ht="9" customHeight="1">
      <c r="A138" s="54">
        <v>30</v>
      </c>
      <c r="B138" s="45">
        <f>IF($D138="","",VLOOKUP($D138,'[1]m dvojice žrebna lista '!$A$7:$BO$36,48))</f>
        <v>0</v>
      </c>
      <c r="C138" s="73">
        <f>IF($D138="","",VLOOKUP($D138,'[1]m dvojice žrebna lista '!$A$7:$BK$36,2))</f>
        <v>0</v>
      </c>
      <c r="D138" s="86">
        <v>19</v>
      </c>
      <c r="E138" s="75" t="s">
        <v>50</v>
      </c>
      <c r="F138" s="75" t="str">
        <f>IF($D138="","",VLOOKUP($D138,'[1]m dvojice žrebna lista '!$A$7:$BK$36,4))</f>
        <v>BENEDEK</v>
      </c>
      <c r="G138" s="76"/>
      <c r="H138" s="75" t="str">
        <f>IF($D138="","",VLOOKUP($D138,'[1]m dvojice žrebna lista '!$A$7:$BK$36,5))</f>
        <v>HUN</v>
      </c>
      <c r="I138" s="77"/>
      <c r="J138" s="48" t="s">
        <v>61</v>
      </c>
      <c r="K138" s="78"/>
      <c r="L138" s="79"/>
      <c r="M138" s="93"/>
      <c r="N138" s="48"/>
      <c r="O138" s="49"/>
      <c r="P138" s="48"/>
      <c r="Q138" s="50"/>
    </row>
    <row r="139" spans="1:17" ht="9" customHeight="1">
      <c r="A139" s="54"/>
      <c r="B139" s="80"/>
      <c r="C139" s="81">
        <f>IF($D138="","",VLOOKUP($D138,'[1]m dvojice žrebna lista '!$A$7:$BK$36,18))</f>
        <v>0</v>
      </c>
      <c r="D139" s="63">
        <f>IF(D138="","",D138)</f>
        <v>19</v>
      </c>
      <c r="E139" s="75" t="str">
        <f>UPPER(IF($D138="","",VLOOKUP($D138,'[1]m dvojice žrebna lista '!$A$7:$AV$36,19)))</f>
        <v>ALMASI</v>
      </c>
      <c r="F139" s="75" t="str">
        <f>UPPER(IF($D138="","",VLOOKUP($D138,'[1]m dvojice žrebna lista '!$A$7:$AV$36,20)))</f>
        <v>KITTI</v>
      </c>
      <c r="G139" s="76"/>
      <c r="H139" s="75" t="str">
        <f>UPPER(IF($D138="","",VLOOKUP($D138,'[1]m dvojice žrebna lista '!$A$7:$AV$36,21)))</f>
        <v>HUN</v>
      </c>
      <c r="I139" s="82"/>
      <c r="J139" s="48"/>
      <c r="K139" s="78"/>
      <c r="L139" s="83"/>
      <c r="M139" s="95"/>
      <c r="N139" s="48"/>
      <c r="O139" s="49"/>
      <c r="P139" s="48"/>
      <c r="Q139" s="50"/>
    </row>
    <row r="140" spans="1:17" ht="9" customHeight="1">
      <c r="A140" s="54"/>
      <c r="B140" s="61"/>
      <c r="C140" s="62"/>
      <c r="D140" s="63"/>
      <c r="E140" s="64"/>
      <c r="F140" s="64"/>
      <c r="G140" s="39"/>
      <c r="H140" s="64"/>
      <c r="I140" s="63"/>
      <c r="J140" s="48"/>
      <c r="K140" s="65"/>
      <c r="L140" s="66" t="str">
        <f>UPPER(IF(OR(K141="a",K141="as"),J136,IF(OR(K141="b",K141="bs"),J144,)))</f>
        <v>HERMAN</v>
      </c>
      <c r="M140" s="78"/>
      <c r="N140" s="48"/>
      <c r="O140" s="49"/>
      <c r="P140" s="240" t="s">
        <v>24</v>
      </c>
      <c r="Q140" s="240"/>
    </row>
    <row r="141" spans="1:17" ht="9" customHeight="1">
      <c r="A141" s="54"/>
      <c r="B141" s="61"/>
      <c r="C141" s="62"/>
      <c r="D141" s="63"/>
      <c r="E141" s="64"/>
      <c r="F141" s="64"/>
      <c r="G141" s="39"/>
      <c r="H141" s="64"/>
      <c r="I141" s="63"/>
      <c r="J141" s="68" t="s">
        <v>19</v>
      </c>
      <c r="K141" s="69" t="s">
        <v>20</v>
      </c>
      <c r="L141" s="70" t="str">
        <f>UPPER(IF(OR(K141="a",K141="as"),J137,IF(OR(K141="b",K141="bs"),J145,)))</f>
        <v>ALMASI</v>
      </c>
      <c r="M141" s="82"/>
      <c r="N141" s="48"/>
      <c r="O141" s="49"/>
      <c r="P141" s="240"/>
      <c r="Q141" s="240"/>
    </row>
    <row r="142" spans="1:17" ht="9" customHeight="1">
      <c r="A142" s="85">
        <v>31</v>
      </c>
      <c r="B142" s="45">
        <f>IF($D142="","",VLOOKUP($D142,'[1]m dvojice žrebna lista '!$A$7:$BO$36,48))</f>
      </c>
      <c r="C142" s="73">
        <f>IF($D142="","",VLOOKUP($D142,'[1]m dvojice žrebna lista '!$A$7:$BK$36,2))</f>
      </c>
      <c r="D142" s="74"/>
      <c r="E142" s="75" t="s">
        <v>22</v>
      </c>
      <c r="F142" s="75"/>
      <c r="G142" s="76"/>
      <c r="H142" s="75"/>
      <c r="I142" s="87"/>
      <c r="J142" s="48"/>
      <c r="K142" s="78"/>
      <c r="L142" s="48">
        <v>61</v>
      </c>
      <c r="M142" s="49"/>
      <c r="N142" s="79"/>
      <c r="O142" s="49"/>
      <c r="P142" s="125" t="s">
        <v>25</v>
      </c>
      <c r="Q142" s="126">
        <v>1</v>
      </c>
    </row>
    <row r="143" spans="1:17" ht="9" customHeight="1">
      <c r="A143" s="54"/>
      <c r="B143" s="80"/>
      <c r="C143" s="81">
        <f>IF($D142="","",VLOOKUP($D142,'[1]m dvojice žrebna lista '!$A$7:$BK$36,18))</f>
      </c>
      <c r="D143" s="63"/>
      <c r="E143" s="75"/>
      <c r="F143" s="75"/>
      <c r="G143" s="76"/>
      <c r="H143" s="75"/>
      <c r="I143" s="82"/>
      <c r="J143" s="59">
        <f>IF(I143="a",E142,IF(I143="b",E144,""))</f>
      </c>
      <c r="K143" s="78"/>
      <c r="L143" s="48"/>
      <c r="M143" s="49"/>
      <c r="N143" s="48"/>
      <c r="O143" s="49"/>
      <c r="P143" s="127" t="s">
        <v>26</v>
      </c>
      <c r="Q143" s="128">
        <v>480</v>
      </c>
    </row>
    <row r="144" spans="1:17" ht="9" customHeight="1">
      <c r="A144" s="54"/>
      <c r="B144" s="61"/>
      <c r="C144" s="62"/>
      <c r="D144" s="63"/>
      <c r="E144" s="100"/>
      <c r="F144" s="100"/>
      <c r="G144" s="101"/>
      <c r="H144" s="100"/>
      <c r="I144" s="65"/>
      <c r="J144" s="66" t="str">
        <f>UPPER(IF(OR(I145="a",I145="as"),E142,IF(OR(I145="b",I145="bs"),E146,)))</f>
        <v>VIDOVIČ</v>
      </c>
      <c r="K144" s="93"/>
      <c r="L144" s="48"/>
      <c r="M144" s="49"/>
      <c r="N144" s="48"/>
      <c r="O144" s="49"/>
      <c r="P144" s="129" t="s">
        <v>27</v>
      </c>
      <c r="Q144" s="130">
        <v>360</v>
      </c>
    </row>
    <row r="145" spans="1:17" ht="9" customHeight="1">
      <c r="A145" s="54"/>
      <c r="B145" s="61"/>
      <c r="C145" s="62"/>
      <c r="D145" s="63"/>
      <c r="E145" s="48"/>
      <c r="F145" s="48"/>
      <c r="G145" s="39"/>
      <c r="H145" s="68" t="s">
        <v>19</v>
      </c>
      <c r="I145" s="69" t="s">
        <v>23</v>
      </c>
      <c r="J145" s="70" t="str">
        <f>UPPER(IF(OR(I145="a",I145="as"),E143,IF(OR(I145="b",I145="bs"),E147,)))</f>
        <v>ČOTAR</v>
      </c>
      <c r="K145" s="82"/>
      <c r="L145" s="48"/>
      <c r="M145" s="49"/>
      <c r="N145" s="48"/>
      <c r="O145" s="49"/>
      <c r="P145" s="129" t="s">
        <v>28</v>
      </c>
      <c r="Q145" s="130">
        <v>240</v>
      </c>
    </row>
    <row r="146" spans="1:17" ht="9" customHeight="1">
      <c r="A146" s="106">
        <v>32</v>
      </c>
      <c r="B146" s="75">
        <f>IF($D146="","",VLOOKUP($D146,'[1]m dvojice žrebna lista '!$A$7:$BO$36,48))</f>
        <v>0</v>
      </c>
      <c r="C146" s="75">
        <f>IF($D146="","",VLOOKUP($D146,'[1]m dvojice žrebna lista '!$A$7:$BK$36,2))</f>
        <v>0</v>
      </c>
      <c r="D146" s="86">
        <v>2</v>
      </c>
      <c r="E146" s="45" t="s">
        <v>62</v>
      </c>
      <c r="F146" s="45" t="s">
        <v>63</v>
      </c>
      <c r="G146" s="46"/>
      <c r="H146" s="45" t="s">
        <v>57</v>
      </c>
      <c r="I146" s="211"/>
      <c r="J146" s="48"/>
      <c r="K146" s="49"/>
      <c r="L146" s="79"/>
      <c r="M146" s="67"/>
      <c r="N146" s="48"/>
      <c r="O146" s="49"/>
      <c r="P146" s="129" t="s">
        <v>29</v>
      </c>
      <c r="Q146" s="130">
        <v>120</v>
      </c>
    </row>
    <row r="147" spans="1:17" ht="9" customHeight="1">
      <c r="A147" s="54"/>
      <c r="B147" s="80"/>
      <c r="C147" s="94">
        <f>IF($D146="","",VLOOKUP($D146,'[1]m dvojice žrebna lista '!$A$7:$BK$36,18))</f>
        <v>0</v>
      </c>
      <c r="D147" s="63">
        <f>IF(D146="","",D146)</f>
        <v>2</v>
      </c>
      <c r="E147" s="45" t="s">
        <v>64</v>
      </c>
      <c r="F147" s="45" t="s">
        <v>65</v>
      </c>
      <c r="G147" s="46"/>
      <c r="H147" s="45" t="s">
        <v>57</v>
      </c>
      <c r="I147" s="58"/>
      <c r="J147" s="48"/>
      <c r="K147" s="49"/>
      <c r="L147" s="83"/>
      <c r="M147" s="84"/>
      <c r="N147" s="48"/>
      <c r="O147" s="49"/>
      <c r="P147" s="129" t="s">
        <v>30</v>
      </c>
      <c r="Q147" s="130">
        <v>60</v>
      </c>
    </row>
    <row r="148" spans="1:17" ht="9" customHeight="1">
      <c r="A148" s="133"/>
      <c r="B148" s="135"/>
      <c r="C148" s="135"/>
      <c r="D148" s="136"/>
      <c r="E148" s="145"/>
      <c r="F148" s="145"/>
      <c r="G148" s="217"/>
      <c r="H148" s="145"/>
      <c r="I148" s="147"/>
      <c r="J148" s="142"/>
      <c r="K148" s="141"/>
      <c r="L148" s="142"/>
      <c r="M148" s="141"/>
      <c r="N148" s="142"/>
      <c r="O148" s="141"/>
      <c r="P148" s="143" t="s">
        <v>31</v>
      </c>
      <c r="Q148" s="144" t="s">
        <v>32</v>
      </c>
    </row>
    <row r="149" spans="1:17" ht="6" customHeight="1">
      <c r="A149" s="133"/>
      <c r="B149" s="135"/>
      <c r="C149" s="135"/>
      <c r="D149" s="136"/>
      <c r="E149" s="145"/>
      <c r="F149" s="145"/>
      <c r="G149" s="146"/>
      <c r="H149" s="145"/>
      <c r="I149" s="147"/>
      <c r="J149" s="142"/>
      <c r="K149" s="141"/>
      <c r="L149" s="148"/>
      <c r="M149" s="149"/>
      <c r="N149" s="148"/>
      <c r="O149" s="149"/>
      <c r="P149" s="148"/>
      <c r="Q149" s="149"/>
    </row>
    <row r="150" spans="1:19" ht="10.5" customHeight="1">
      <c r="A150" s="152" t="s">
        <v>33</v>
      </c>
      <c r="B150" s="153"/>
      <c r="C150" s="154"/>
      <c r="D150" s="155" t="s">
        <v>34</v>
      </c>
      <c r="E150" s="156" t="s">
        <v>35</v>
      </c>
      <c r="F150" s="156"/>
      <c r="G150" s="156"/>
      <c r="H150" s="157" t="s">
        <v>36</v>
      </c>
      <c r="I150" s="158" t="s">
        <v>34</v>
      </c>
      <c r="J150" s="156" t="s">
        <v>37</v>
      </c>
      <c r="K150" s="159"/>
      <c r="L150" s="160" t="s">
        <v>38</v>
      </c>
      <c r="M150" s="218"/>
      <c r="N150" s="161" t="s">
        <v>39</v>
      </c>
      <c r="O150" s="231"/>
      <c r="P150" s="232"/>
      <c r="Q150" s="232"/>
      <c r="R150" s="232"/>
      <c r="S150" s="233"/>
    </row>
    <row r="151" spans="1:19" ht="9" customHeight="1">
      <c r="A151" s="162" t="s">
        <v>2</v>
      </c>
      <c r="B151" s="164"/>
      <c r="C151" s="165"/>
      <c r="D151" s="166" t="s">
        <v>45</v>
      </c>
      <c r="E151" s="34">
        <f>IF(AND($C$35&gt;0,$D$35=5),$E$35,IF(AND($C$67&gt;0,$D$67=5),$E$67,IF(AND($C$86&gt;0,$D$86=5),$E$86,IF(AND($C$118&gt;0,$D$118=5),$E$118,""))))</f>
      </c>
      <c r="F151" s="164"/>
      <c r="G151" s="164"/>
      <c r="H151" s="167">
        <f>IF(E151="","",'[1]m dvojice žrebna lista '!AR12)</f>
      </c>
      <c r="I151" s="168" t="s">
        <v>8</v>
      </c>
      <c r="J151" s="164"/>
      <c r="K151" s="169"/>
      <c r="L151" s="164"/>
      <c r="M151" s="219"/>
      <c r="N151" s="171" t="s">
        <v>40</v>
      </c>
      <c r="O151" s="172"/>
      <c r="P151" s="172"/>
      <c r="Q151" s="173"/>
      <c r="R151" s="174"/>
      <c r="S151" s="175"/>
    </row>
    <row r="152" spans="1:19" ht="9" customHeight="1">
      <c r="A152" s="221"/>
      <c r="B152" s="222"/>
      <c r="C152" s="223"/>
      <c r="D152" s="176"/>
      <c r="E152" s="34">
        <f>IF(AND($C$36&gt;0,$D$35=5),$E$36,IF(AND($C$68&gt;0,$D$67=5),$E$68,IF(AND($C$87&gt;0,$D$86=5),$E$87,IF(AND($C$119&gt;0,$D$118=5),$E$119,""))))</f>
      </c>
      <c r="F152" s="164"/>
      <c r="G152" s="164"/>
      <c r="H152" s="177"/>
      <c r="I152" s="168" t="s">
        <v>41</v>
      </c>
      <c r="J152" s="164"/>
      <c r="K152" s="169"/>
      <c r="L152" s="164"/>
      <c r="M152" s="219"/>
      <c r="N152" s="224"/>
      <c r="O152" s="225"/>
      <c r="P152" s="225"/>
      <c r="Q152" s="225"/>
      <c r="R152" s="225"/>
      <c r="S152" s="226"/>
    </row>
    <row r="153" spans="1:19" ht="9" customHeight="1">
      <c r="A153" s="179"/>
      <c r="B153" s="180"/>
      <c r="C153" s="181"/>
      <c r="D153" s="166" t="s">
        <v>46</v>
      </c>
      <c r="E153" s="34">
        <f>IF(AND($C$35&gt;0,$D$35=6),$E$35,IF(AND($C$67&gt;0,$D$67=6),$E$67,IF(AND($C$86&gt;0,$D$86=6),$E$86,IF(AND($C$118&gt;0,$D$118=6),$E$118,""))))</f>
      </c>
      <c r="F153" s="164"/>
      <c r="G153" s="164"/>
      <c r="H153" s="167">
        <f>IF(E153="","",'[1]m dvojice žrebna lista '!AR13)</f>
      </c>
      <c r="I153" s="168" t="s">
        <v>42</v>
      </c>
      <c r="J153" s="164"/>
      <c r="K153" s="169"/>
      <c r="L153" s="164"/>
      <c r="M153" s="219"/>
      <c r="N153" s="171" t="s">
        <v>43</v>
      </c>
      <c r="O153" s="172"/>
      <c r="P153" s="172"/>
      <c r="Q153" s="173"/>
      <c r="R153" s="174"/>
      <c r="S153" s="175"/>
    </row>
    <row r="154" spans="1:19" ht="9" customHeight="1">
      <c r="A154" s="182"/>
      <c r="B154" s="183"/>
      <c r="C154" s="165"/>
      <c r="D154" s="176"/>
      <c r="E154" s="34">
        <f>IF(AND($C$36&gt;0,$D$35=6),$E$36,IF(AND($C$68&gt;0,$D$67=6),$E$68,IF(AND($C$87&gt;0,$D$86=6),$E$87,IF(AND($C$119&gt;0,$D$118=6),$E$119,""))))</f>
      </c>
      <c r="F154" s="164"/>
      <c r="G154" s="164"/>
      <c r="H154" s="177"/>
      <c r="I154" s="168" t="s">
        <v>44</v>
      </c>
      <c r="J154" s="164"/>
      <c r="K154" s="169"/>
      <c r="L154" s="164"/>
      <c r="M154" s="219"/>
      <c r="N154" s="162"/>
      <c r="O154" s="170"/>
      <c r="P154" s="184"/>
      <c r="Q154" s="170"/>
      <c r="R154" s="185"/>
      <c r="S154" s="186"/>
    </row>
    <row r="155" spans="1:19" ht="9" customHeight="1">
      <c r="A155" s="187"/>
      <c r="B155" s="188"/>
      <c r="C155" s="189"/>
      <c r="D155" s="166" t="s">
        <v>48</v>
      </c>
      <c r="E155" s="34">
        <f>IF(AND($C$35&gt;0,$D$35=7),$E$35,IF(AND($C$67&gt;0,$D$67=7),$E$67,IF(AND($C$86&gt;0,$D$86=7),$E$86,IF(AND($C$118&gt;0,$D$118=7),$E$118,""))))</f>
      </c>
      <c r="F155" s="164"/>
      <c r="G155" s="164"/>
      <c r="H155" s="167">
        <f>IF(E155="","",'[1]m dvojice žrebna lista '!AR14)</f>
      </c>
      <c r="I155" s="168" t="s">
        <v>45</v>
      </c>
      <c r="J155" s="164"/>
      <c r="K155" s="169"/>
      <c r="L155" s="164"/>
      <c r="M155" s="219"/>
      <c r="N155" s="178"/>
      <c r="O155" s="191"/>
      <c r="P155" s="192"/>
      <c r="Q155" s="191"/>
      <c r="R155" s="193"/>
      <c r="S155" s="194"/>
    </row>
    <row r="156" spans="1:19" ht="9" customHeight="1">
      <c r="A156" s="162"/>
      <c r="B156" s="164"/>
      <c r="C156" s="165"/>
      <c r="D156" s="176"/>
      <c r="E156" s="34">
        <f>IF(AND($C$36&gt;0,$D$35=7),$E$36,IF(AND($C$68&gt;0,$D$67=7),$E$68,IF(AND($C$87&gt;0,$D$86=7),$E$87,IF(AND($C$119&gt;0,$D$118=7),$E$119,""))))</f>
      </c>
      <c r="F156" s="164"/>
      <c r="G156" s="164"/>
      <c r="H156" s="177"/>
      <c r="I156" s="168" t="s">
        <v>46</v>
      </c>
      <c r="J156" s="164"/>
      <c r="K156" s="169"/>
      <c r="L156" s="164"/>
      <c r="M156" s="219"/>
      <c r="N156" s="195" t="s">
        <v>47</v>
      </c>
      <c r="O156" s="170"/>
      <c r="P156" s="184"/>
      <c r="Q156" s="170"/>
      <c r="R156" s="185"/>
      <c r="S156" s="186"/>
    </row>
    <row r="157" spans="1:19" ht="9" customHeight="1">
      <c r="A157" s="162"/>
      <c r="B157" s="164"/>
      <c r="C157" s="196"/>
      <c r="D157" s="166" t="s">
        <v>49</v>
      </c>
      <c r="E157" s="34">
        <f>IF(AND($C$35&gt;0,$D$35=8),$E$35,IF(AND($C$67&gt;0,$D$67=8),$E$67,IF(AND($C$86&gt;0,$D$86=8),$E$86,IF(AND($C$118&gt;0,$D$118=8),$E$118,""))))</f>
      </c>
      <c r="F157" s="164"/>
      <c r="G157" s="164"/>
      <c r="H157" s="167">
        <f>IF(E157="","",'[1]m dvojice žrebna lista '!AR15)</f>
      </c>
      <c r="I157" s="168" t="s">
        <v>48</v>
      </c>
      <c r="J157" s="164"/>
      <c r="K157" s="169"/>
      <c r="L157" s="164"/>
      <c r="M157" s="219"/>
      <c r="N157" s="162" t="s">
        <v>5</v>
      </c>
      <c r="O157" s="170"/>
      <c r="P157" s="227">
        <f>'[1]vnos podatkov'!$B$10</f>
        <v>0</v>
      </c>
      <c r="Q157" s="227"/>
      <c r="R157" s="228">
        <f>'[1]vnos podatkov'!$B$10</f>
        <v>0</v>
      </c>
      <c r="S157" s="229"/>
    </row>
    <row r="158" spans="1:19" ht="9" customHeight="1">
      <c r="A158" s="178"/>
      <c r="B158" s="192"/>
      <c r="C158" s="197"/>
      <c r="D158" s="198"/>
      <c r="E158" s="199">
        <f>IF(AND($C$36&gt;0,$D$35=8),$E$36,IF(AND($C$68&gt;0,$D$67=8),$E$68,IF(AND($C$87&gt;0,$D$86=8),$E$87,IF(AND($C$119&gt;0,$D$118=8),$E$119,""))))</f>
      </c>
      <c r="F158" s="192"/>
      <c r="G158" s="192"/>
      <c r="H158" s="200"/>
      <c r="I158" s="201" t="s">
        <v>49</v>
      </c>
      <c r="J158" s="192"/>
      <c r="K158" s="191"/>
      <c r="L158" s="192"/>
      <c r="M158" s="220"/>
      <c r="N158" s="178" t="s">
        <v>7</v>
      </c>
      <c r="O158" s="191"/>
      <c r="P158" s="230" t="str">
        <f>'[1]vnos podatkov'!$E$10</f>
        <v>ANJA REGENT</v>
      </c>
      <c r="Q158" s="230" t="str">
        <f>'[1]vnos podatkov'!$E$10</f>
        <v>ANJA REGENT</v>
      </c>
      <c r="R158" s="225" t="str">
        <f>'[1]vnos podatkov'!$E$10</f>
        <v>ANJA REGENT</v>
      </c>
      <c r="S158" s="226" t="str">
        <f>'[1]vnos podatkov'!$E$10</f>
        <v>ANJA REGENT</v>
      </c>
    </row>
    <row r="169" ht="12.75"/>
    <row r="170" ht="12.75"/>
    <row r="171" ht="12.75"/>
    <row r="172" ht="12.75"/>
    <row r="173" ht="12.75"/>
    <row r="174" ht="12.75"/>
    <row r="175" ht="12.75"/>
    <row r="176" ht="12.75"/>
  </sheetData>
  <sheetProtection/>
  <mergeCells count="31">
    <mergeCell ref="O10:Q11"/>
    <mergeCell ref="F3:H3"/>
    <mergeCell ref="P3:S3"/>
    <mergeCell ref="D4:E4"/>
    <mergeCell ref="F4:H4"/>
    <mergeCell ref="P4:S4"/>
    <mergeCell ref="D83:E83"/>
    <mergeCell ref="P83:S83"/>
    <mergeCell ref="F83:H83"/>
    <mergeCell ref="O13:P13"/>
    <mergeCell ref="O14:P14"/>
    <mergeCell ref="O17:P17"/>
    <mergeCell ref="O18:P18"/>
    <mergeCell ref="P61:Q62"/>
    <mergeCell ref="O71:S71"/>
    <mergeCell ref="P82:S82"/>
    <mergeCell ref="A73:C73"/>
    <mergeCell ref="N73:S73"/>
    <mergeCell ref="P78:S78"/>
    <mergeCell ref="P79:S79"/>
    <mergeCell ref="O150:S150"/>
    <mergeCell ref="O89:Q90"/>
    <mergeCell ref="O92:P92"/>
    <mergeCell ref="O93:P93"/>
    <mergeCell ref="O96:P96"/>
    <mergeCell ref="O97:P97"/>
    <mergeCell ref="P140:Q141"/>
    <mergeCell ref="A152:C152"/>
    <mergeCell ref="N152:S152"/>
    <mergeCell ref="P157:S157"/>
    <mergeCell ref="P158:S158"/>
  </mergeCells>
  <conditionalFormatting sqref="B134 B142 B90 B94 B98 B138 B106 B110 B118 B122 B126 B55 B63 B11 B15 B19 B59 B27 B31 B35 B39 B43 B47">
    <cfRule type="cellIs" priority="1" dxfId="0" operator="equal" stopIfTrue="1">
      <formula>"DA"</formula>
    </cfRule>
  </conditionalFormatting>
  <conditionalFormatting sqref="B7 H7 F7 H51 B67 F67 F51 H67 C67:C68 B51">
    <cfRule type="expression" priority="2" dxfId="1" stopIfTrue="1">
      <formula>AND($D7&lt;5,$C7&gt;0)</formula>
    </cfRule>
  </conditionalFormatting>
  <conditionalFormatting sqref="H52 H8 E68:F68 E8:F8 E52:F52 H68">
    <cfRule type="expression" priority="3" dxfId="1" stopIfTrue="1">
      <formula>AND($D7&lt;5,$C7&gt;0)</formula>
    </cfRule>
  </conditionalFormatting>
  <conditionalFormatting sqref="E67 E51">
    <cfRule type="cellIs" priority="4" dxfId="2" operator="equal" stopIfTrue="1">
      <formula>"Bye"</formula>
    </cfRule>
    <cfRule type="expression" priority="5" dxfId="1" stopIfTrue="1">
      <formula>AND($D51&lt;5,$C51&gt;0)</formula>
    </cfRule>
  </conditionalFormatting>
  <conditionalFormatting sqref="L13 L29 L45 L61 N21 N53 P37 J9 J17 J25 J33 J41 J49 J57 J65">
    <cfRule type="expression" priority="6" dxfId="1" stopIfTrue="1">
      <formula>I10="as"</formula>
    </cfRule>
    <cfRule type="expression" priority="7" dxfId="1" stopIfTrue="1">
      <formula>I10="bs"</formula>
    </cfRule>
  </conditionalFormatting>
  <conditionalFormatting sqref="L14 L30 L46 L62 J66 N54 N22 J10 J18 J26 J34 J42 J50 J58 P38">
    <cfRule type="expression" priority="8" dxfId="1" stopIfTrue="1">
      <formula>I10="as"</formula>
    </cfRule>
    <cfRule type="expression" priority="9" dxfId="1" stopIfTrue="1">
      <formula>I10="bs"</formula>
    </cfRule>
  </conditionalFormatting>
  <conditionalFormatting sqref="P95 I89 I97 I105 I113 I121 I129 I137 I145 K141 K125 K109 K93 M101 M133 O117 I10 I18 I26 I34 I42 I50 I58 I66 K62 K46 K30 K14 M22 M54 O38 P16">
    <cfRule type="expression" priority="10" dxfId="3" stopIfTrue="1">
      <formula>$N$1="CU"</formula>
    </cfRule>
  </conditionalFormatting>
  <conditionalFormatting sqref="E7">
    <cfRule type="expression" priority="11" dxfId="1" stopIfTrue="1">
      <formula>AND($D7&lt;5,$C7&gt;0)</formula>
    </cfRule>
  </conditionalFormatting>
  <conditionalFormatting sqref="E11 E15 E23">
    <cfRule type="cellIs" priority="12" dxfId="2" operator="equal" stopIfTrue="1">
      <formula>"Bye"</formula>
    </cfRule>
    <cfRule type="expression" priority="13" dxfId="2" stopIfTrue="1">
      <formula>AND($D11&lt;5,$C11&gt;0)</formula>
    </cfRule>
  </conditionalFormatting>
  <conditionalFormatting sqref="F11 H11 F15 H15:H16 H27:H28 H31:H32 H35:H36 H39:H40 H43:H44 H47:H48 H55:H56 H59:H60 H63:H64">
    <cfRule type="expression" priority="14" dxfId="2" stopIfTrue="1">
      <formula>AND($D11&lt;5,$C11&gt;0)</formula>
    </cfRule>
  </conditionalFormatting>
  <conditionalFormatting sqref="E12:F12 F40 F44 F48 L39 F56 F60 F64">
    <cfRule type="expression" priority="15" dxfId="2" stopIfTrue="1">
      <formula>AND($D11&lt;5,$C11&gt;0)</formula>
    </cfRule>
  </conditionalFormatting>
  <conditionalFormatting sqref="H12">
    <cfRule type="expression" priority="16" dxfId="2" stopIfTrue="1">
      <formula>AND($D12&lt;5,$C12&gt;0)</formula>
    </cfRule>
  </conditionalFormatting>
  <conditionalFormatting sqref="E35:F36 E19:F20 H19:H20 E39:E40 E43:E44 E47:E48 E55:E56 E59:E60 E63:E64 F39 F43 F47 F55 F59 F63 E27:F28 E31:F32">
    <cfRule type="cellIs" priority="17" dxfId="2" operator="equal" stopIfTrue="1">
      <formula>"Bye"</formula>
    </cfRule>
    <cfRule type="expression" priority="18" dxfId="2" stopIfTrue="1">
      <formula>AND($D19&lt;5,$C19&gt;0)</formula>
    </cfRule>
  </conditionalFormatting>
  <conditionalFormatting sqref="E16:F16">
    <cfRule type="expression" priority="19" dxfId="2" stopIfTrue="1">
      <formula>AND($D15&lt;5,$C15&gt;0)</formula>
    </cfRule>
  </conditionalFormatting>
  <conditionalFormatting sqref="H10 L22 H34 H18 H26 H42 H50 H58 H66 J46 J62 N38 L54 J30 J14">
    <cfRule type="expression" priority="20" dxfId="4" stopIfTrue="1">
      <formula>AND($N$1="CU",H10="Sodnik")</formula>
    </cfRule>
    <cfRule type="expression" priority="21" dxfId="5" stopIfTrue="1">
      <formula>AND($N$1="CU",H10&lt;&gt;"Umpire",I10&lt;&gt;"")</formula>
    </cfRule>
    <cfRule type="expression" priority="22" dxfId="6" stopIfTrue="1">
      <formula>AND($N$1="CU",H10&lt;&gt;"Umpire")</formula>
    </cfRule>
  </conditionalFormatting>
  <conditionalFormatting sqref="D87 D91 D95 D99 D103 D107 D111 D119 D123 D127 D131 D135 D139 D143 D147 D8 D12 D16 D20 D40 D28 D32 D44 D48 D52 D56 D60 D64 D68 D36">
    <cfRule type="expression" priority="23" dxfId="7" stopIfTrue="1">
      <formula>"IF(D7=D8)"</formula>
    </cfRule>
  </conditionalFormatting>
  <conditionalFormatting sqref="D42">
    <cfRule type="expression" priority="24" dxfId="8" stopIfTrue="1">
      <formula>AND($D42&gt;0,$D42&lt;5,$C42&gt;0)</formula>
    </cfRule>
    <cfRule type="expression" priority="25" dxfId="9" stopIfTrue="1">
      <formula>$D42&gt;0</formula>
    </cfRule>
    <cfRule type="expression" priority="26" dxfId="9" stopIfTrue="1">
      <formula>$E42="Bye"</formula>
    </cfRule>
  </conditionalFormatting>
  <conditionalFormatting sqref="C51 C7:C8">
    <cfRule type="expression" priority="27" dxfId="10" stopIfTrue="1">
      <formula>AND($D7&gt;0,$D7&lt;5,$C7&gt;0)</formula>
    </cfRule>
    <cfRule type="expression" priority="28" dxfId="7" stopIfTrue="1">
      <formula>$D7&gt;0</formula>
    </cfRule>
    <cfRule type="expression" priority="29" dxfId="11" stopIfTrue="1">
      <formula>$E7="Bye"</formula>
    </cfRule>
  </conditionalFormatting>
  <conditionalFormatting sqref="C52">
    <cfRule type="expression" priority="30" dxfId="10" stopIfTrue="1">
      <formula>AND($D52&gt;0,$D52&lt;5,$C52&gt;0)</formula>
    </cfRule>
    <cfRule type="expression" priority="31" dxfId="7" stopIfTrue="1">
      <formula>$D52&gt;0</formula>
    </cfRule>
    <cfRule type="expression" priority="32" dxfId="7" stopIfTrue="1">
      <formula>$E52="Bye"</formula>
    </cfRule>
  </conditionalFormatting>
  <conditionalFormatting sqref="D7 D67 D118 D35 D39 D114">
    <cfRule type="expression" priority="33" dxfId="12" stopIfTrue="1">
      <formula>$D7&gt;0</formula>
    </cfRule>
  </conditionalFormatting>
  <conditionalFormatting sqref="D11 D15 D19 D27 D31 D43 D47 D55 D59 D63">
    <cfRule type="expression" priority="34" dxfId="13" stopIfTrue="1">
      <formula>$D11&gt;0</formula>
    </cfRule>
  </conditionalFormatting>
  <conditionalFormatting sqref="B86 H86 F86 H130 F102 F146 F130 H146 H102 B130 B146 C146:C147 B102">
    <cfRule type="expression" priority="35" dxfId="1" stopIfTrue="1">
      <formula>AND($D86&lt;5,$C86&gt;0)</formula>
    </cfRule>
  </conditionalFormatting>
  <conditionalFormatting sqref="H131 H87 E147:F147 E103:F103 E131:F131 H103 E87:F87 H147">
    <cfRule type="expression" priority="36" dxfId="1" stopIfTrue="1">
      <formula>AND($D86&lt;5,$C86&gt;0)</formula>
    </cfRule>
  </conditionalFormatting>
  <conditionalFormatting sqref="E146 E102 E130">
    <cfRule type="cellIs" priority="37" dxfId="2" operator="equal" stopIfTrue="1">
      <formula>"Bye"</formula>
    </cfRule>
    <cfRule type="expression" priority="38" dxfId="1" stopIfTrue="1">
      <formula>AND($D102&lt;5,$C102&gt;0)</formula>
    </cfRule>
  </conditionalFormatting>
  <conditionalFormatting sqref="L92 L108 L124 L140 N100 N132 P116 J88 J96 J104 J112 J120 J128 J136 J144">
    <cfRule type="expression" priority="39" dxfId="1" stopIfTrue="1">
      <formula>I89="as"</formula>
    </cfRule>
    <cfRule type="expression" priority="40" dxfId="1" stopIfTrue="1">
      <formula>I89="bs"</formula>
    </cfRule>
  </conditionalFormatting>
  <conditionalFormatting sqref="L93 L109 L125 L141 J145 N133 N101 J89 J97 J105 J113 J121 J129 J137 P117">
    <cfRule type="expression" priority="41" dxfId="1" stopIfTrue="1">
      <formula>I89="as"</formula>
    </cfRule>
    <cfRule type="expression" priority="42" dxfId="1" stopIfTrue="1">
      <formula>I89="bs"</formula>
    </cfRule>
  </conditionalFormatting>
  <conditionalFormatting sqref="E86">
    <cfRule type="expression" priority="43" dxfId="1" stopIfTrue="1">
      <formula>AND($D86&lt;5,$C86&gt;0)</formula>
    </cfRule>
  </conditionalFormatting>
  <conditionalFormatting sqref="E90">
    <cfRule type="cellIs" priority="44" dxfId="2" operator="equal" stopIfTrue="1">
      <formula>"Bye"</formula>
    </cfRule>
    <cfRule type="expression" priority="45" dxfId="2" stopIfTrue="1">
      <formula>AND($D90&lt;5,$C90&gt;0)</formula>
    </cfRule>
  </conditionalFormatting>
  <conditionalFormatting sqref="F90 H90 F94 H94:H95 H106:H107 H110:H111 H118:H119 H122:H123 H126:H127 H134:H135 H138:H139 H142:H143">
    <cfRule type="expression" priority="46" dxfId="2" stopIfTrue="1">
      <formula>AND($D90&lt;5,$C90&gt;0)</formula>
    </cfRule>
  </conditionalFormatting>
  <conditionalFormatting sqref="E91:F91 F119 F123 F127 L118 F135 F139 F143">
    <cfRule type="expression" priority="47" dxfId="2" stopIfTrue="1">
      <formula>AND($D90&lt;5,$C90&gt;0)</formula>
    </cfRule>
  </conditionalFormatting>
  <conditionalFormatting sqref="H91">
    <cfRule type="expression" priority="48" dxfId="2" stopIfTrue="1">
      <formula>AND($D91&lt;5,$C91&gt;0)</formula>
    </cfRule>
  </conditionalFormatting>
  <conditionalFormatting sqref="E94 E98:F99 H98:H99 E118:E119 E122:E123 E126:E127 E134:E135 E138:E139 E142:E143 F118 F122 F126 F134 F138 F142 E106:F107 E110:F111">
    <cfRule type="cellIs" priority="49" dxfId="2" operator="equal" stopIfTrue="1">
      <formula>"Bye"</formula>
    </cfRule>
    <cfRule type="expression" priority="50" dxfId="2" stopIfTrue="1">
      <formula>AND($D94&lt;5,$C94&gt;0)</formula>
    </cfRule>
  </conditionalFormatting>
  <conditionalFormatting sqref="E95:F95">
    <cfRule type="expression" priority="51" dxfId="2" stopIfTrue="1">
      <formula>AND($D94&lt;5,$C94&gt;0)</formula>
    </cfRule>
  </conditionalFormatting>
  <conditionalFormatting sqref="H89 L101 H113 H97 H105 H121 H129 H137 H145 J125 J141 N117 L133 J109 J93">
    <cfRule type="expression" priority="52" dxfId="4" stopIfTrue="1">
      <formula>AND($N$1="CU",H89="Sodnik")</formula>
    </cfRule>
    <cfRule type="expression" priority="53" dxfId="5" stopIfTrue="1">
      <formula>AND($N$1="CU",H89&lt;&gt;"Umpire",I89&lt;&gt;"")</formula>
    </cfRule>
    <cfRule type="expression" priority="54" dxfId="6" stopIfTrue="1">
      <formula>AND($N$1="CU",H89&lt;&gt;"Umpire")</formula>
    </cfRule>
  </conditionalFormatting>
  <conditionalFormatting sqref="D121">
    <cfRule type="expression" priority="55" dxfId="8" stopIfTrue="1">
      <formula>AND($D121&gt;0,$D121&lt;5,$C121&gt;0)</formula>
    </cfRule>
    <cfRule type="expression" priority="56" dxfId="9" stopIfTrue="1">
      <formula>$D121&gt;0</formula>
    </cfRule>
    <cfRule type="expression" priority="57" dxfId="9" stopIfTrue="1">
      <formula>$E121="Bye"</formula>
    </cfRule>
  </conditionalFormatting>
  <conditionalFormatting sqref="C130 C102:C103 C86:C87">
    <cfRule type="expression" priority="58" dxfId="10" stopIfTrue="1">
      <formula>AND($D86&gt;0,$D86&lt;5,$C86&gt;0)</formula>
    </cfRule>
    <cfRule type="expression" priority="59" dxfId="7" stopIfTrue="1">
      <formula>$D86&gt;0</formula>
    </cfRule>
    <cfRule type="expression" priority="60" dxfId="11" stopIfTrue="1">
      <formula>$E86="Bye"</formula>
    </cfRule>
  </conditionalFormatting>
  <conditionalFormatting sqref="C131">
    <cfRule type="expression" priority="61" dxfId="10" stopIfTrue="1">
      <formula>AND($D131&gt;0,$D131&lt;5,$C131&gt;0)</formula>
    </cfRule>
    <cfRule type="expression" priority="62" dxfId="7" stopIfTrue="1">
      <formula>$D131&gt;0</formula>
    </cfRule>
    <cfRule type="expression" priority="63" dxfId="7" stopIfTrue="1">
      <formula>$E131="Bye"</formula>
    </cfRule>
  </conditionalFormatting>
  <conditionalFormatting sqref="D86 D146">
    <cfRule type="expression" priority="64" dxfId="12" stopIfTrue="1">
      <formula>$D86&gt;0</formula>
    </cfRule>
  </conditionalFormatting>
  <conditionalFormatting sqref="D90 D94 D98 D106 D110 D142 D122 D126 D134 D138 D102 D51">
    <cfRule type="expression" priority="65" dxfId="13" stopIfTrue="1">
      <formula>$D51&gt;0</formula>
    </cfRule>
  </conditionalFormatting>
  <conditionalFormatting sqref="E39">
    <cfRule type="expression" priority="66" dxfId="1" stopIfTrue="1">
      <formula>AND($D39&lt;5,$C39&gt;0)</formula>
    </cfRule>
  </conditionalFormatting>
  <conditionalFormatting sqref="E39:I40">
    <cfRule type="expression" priority="67" dxfId="1" stopIfTrue="1">
      <formula>AND($D39&lt;5,$C39&gt;0)</formula>
    </cfRule>
  </conditionalFormatting>
  <conditionalFormatting sqref="B39:C40 E39:I40 D40">
    <cfRule type="expression" priority="68" dxfId="1" stopIfTrue="1">
      <formula>AND($D39&lt;5,$C39&gt;0)</formula>
    </cfRule>
  </conditionalFormatting>
  <conditionalFormatting sqref="B35:C36 E35:I36 D36">
    <cfRule type="expression" priority="69" dxfId="1" stopIfTrue="1">
      <formula>AND($D35&lt;5,$C35&gt;0)</formula>
    </cfRule>
  </conditionalFormatting>
  <conditionalFormatting sqref="D130">
    <cfRule type="expression" priority="70" dxfId="13" stopIfTrue="1">
      <formula>$D130&gt;0</formula>
    </cfRule>
  </conditionalFormatting>
  <conditionalFormatting sqref="O13:P13">
    <cfRule type="expression" priority="71" dxfId="1" stopIfTrue="1">
      <formula>O38="bs"</formula>
    </cfRule>
    <cfRule type="expression" priority="72" dxfId="1" stopIfTrue="1">
      <formula>O38="as"</formula>
    </cfRule>
  </conditionalFormatting>
  <conditionalFormatting sqref="O14:P14">
    <cfRule type="expression" priority="73" dxfId="1" stopIfTrue="1">
      <formula>O38="bs"</formula>
    </cfRule>
    <cfRule type="expression" priority="74" dxfId="1" stopIfTrue="1">
      <formula>O38="as"</formula>
    </cfRule>
  </conditionalFormatting>
  <conditionalFormatting sqref="O17:P17">
    <cfRule type="expression" priority="75" dxfId="1" stopIfTrue="1">
      <formula>O117="bs"</formula>
    </cfRule>
    <cfRule type="expression" priority="76" dxfId="1" stopIfTrue="1">
      <formula>O117="as"</formula>
    </cfRule>
  </conditionalFormatting>
  <conditionalFormatting sqref="O18:P18">
    <cfRule type="expression" priority="77" dxfId="1" stopIfTrue="1">
      <formula>O117="bs"</formula>
    </cfRule>
    <cfRule type="expression" priority="78" dxfId="1" stopIfTrue="1">
      <formula>O117="as"</formula>
    </cfRule>
  </conditionalFormatting>
  <conditionalFormatting sqref="O92:P92">
    <cfRule type="expression" priority="79" dxfId="1" stopIfTrue="1">
      <formula>O38="bs"</formula>
    </cfRule>
    <cfRule type="expression" priority="80" dxfId="1" stopIfTrue="1">
      <formula>O38="as"</formula>
    </cfRule>
  </conditionalFormatting>
  <conditionalFormatting sqref="O93:P93">
    <cfRule type="expression" priority="81" dxfId="1" stopIfTrue="1">
      <formula>O38="as"</formula>
    </cfRule>
    <cfRule type="expression" priority="82" dxfId="1" stopIfTrue="1">
      <formula>O38="bs"</formula>
    </cfRule>
  </conditionalFormatting>
  <conditionalFormatting sqref="O96:P96">
    <cfRule type="expression" priority="83" dxfId="1" stopIfTrue="1">
      <formula>O117="bs"</formula>
    </cfRule>
    <cfRule type="expression" priority="84" dxfId="1" stopIfTrue="1">
      <formula>O117="as"</formula>
    </cfRule>
  </conditionalFormatting>
  <conditionalFormatting sqref="O97:P97">
    <cfRule type="expression" priority="85" dxfId="1" stopIfTrue="1">
      <formula>O117="bs"</formula>
    </cfRule>
    <cfRule type="expression" priority="86" dxfId="1" stopIfTrue="1">
      <formula>O117="as"</formula>
    </cfRule>
  </conditionalFormatting>
  <conditionalFormatting sqref="Q15">
    <cfRule type="expression" priority="87" dxfId="1" stopIfTrue="1">
      <formula>P16="bs"</formula>
    </cfRule>
    <cfRule type="expression" priority="88" dxfId="1" stopIfTrue="1">
      <formula>P16="as"</formula>
    </cfRule>
  </conditionalFormatting>
  <conditionalFormatting sqref="Q16">
    <cfRule type="expression" priority="89" dxfId="1" stopIfTrue="1">
      <formula>P16="bs"</formula>
    </cfRule>
    <cfRule type="expression" priority="90" dxfId="1" stopIfTrue="1">
      <formula>P16="as"</formula>
    </cfRule>
  </conditionalFormatting>
  <conditionalFormatting sqref="Q94">
    <cfRule type="expression" priority="91" dxfId="1" stopIfTrue="1">
      <formula>P16="bs"</formula>
    </cfRule>
    <cfRule type="expression" priority="92" dxfId="1" stopIfTrue="1">
      <formula>P16="as"</formula>
    </cfRule>
  </conditionalFormatting>
  <conditionalFormatting sqref="Q95">
    <cfRule type="expression" priority="93" dxfId="1" stopIfTrue="1">
      <formula>P16="bs"</formula>
    </cfRule>
    <cfRule type="expression" priority="94" dxfId="1" stopIfTrue="1">
      <formula>P16="as"</formula>
    </cfRule>
  </conditionalFormatting>
  <conditionalFormatting sqref="O16">
    <cfRule type="expression" priority="95" dxfId="4" stopIfTrue="1">
      <formula>AND($N$1="CU",O16="Sodnik")</formula>
    </cfRule>
    <cfRule type="expression" priority="96" dxfId="5" stopIfTrue="1">
      <formula>AND($N$1="CU",O16&lt;&gt;"Umpire",P16&lt;&gt;"")</formula>
    </cfRule>
    <cfRule type="expression" priority="97" dxfId="6" stopIfTrue="1">
      <formula>AND($N$1="CU",O16&lt;&gt;"Umpire")</formula>
    </cfRule>
  </conditionalFormatting>
  <conditionalFormatting sqref="O95">
    <cfRule type="expression" priority="98" dxfId="4" stopIfTrue="1">
      <formula>AND($N$1="CU",O95="Sodnik")</formula>
    </cfRule>
    <cfRule type="expression" priority="99" dxfId="5" stopIfTrue="1">
      <formula>AND($N$1="CU",O95&lt;&gt;"Umpire",P95&lt;&gt;"")</formula>
    </cfRule>
    <cfRule type="expression" priority="100" dxfId="6" stopIfTrue="1">
      <formula>AND($N$1="CU",O95&lt;&gt;"Umpire")</formula>
    </cfRule>
  </conditionalFormatting>
  <conditionalFormatting sqref="D23">
    <cfRule type="expression" priority="101" dxfId="13" stopIfTrue="1">
      <formula>$D23&gt;0</formula>
    </cfRule>
  </conditionalFormatting>
  <dataValidations count="1">
    <dataValidation type="list" allowBlank="1" showInputMessage="1" sqref="H89 J93 J109 N117 L133 J125 J141 H145 H137 H129 H121 H113 H105 H97 L101 H10 L22 H18 H26 H34 H42 H50 H58 H66 J62 J46 L54 N38 J30 J14 O16 O95">
      <formula1>$T$7:$T$16</formula1>
    </dataValidation>
  </dataValidations>
  <printOptions horizontalCentered="1" verticalCentered="1"/>
  <pageMargins left="0.75" right="0.75" top="0.15748031496062992" bottom="0.1968503937007874" header="0.31496062992125984" footer="0.31496062992125984"/>
  <pageSetup horizontalDpi="300" verticalDpi="300" orientation="portrait" paperSize="9" scale="95"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dc:creator>
  <cp:keywords/>
  <dc:description/>
  <cp:lastModifiedBy>Anja</cp:lastModifiedBy>
  <cp:lastPrinted>2013-05-30T14:57:00Z</cp:lastPrinted>
  <dcterms:created xsi:type="dcterms:W3CDTF">2013-05-30T10:39:44Z</dcterms:created>
  <dcterms:modified xsi:type="dcterms:W3CDTF">2013-05-31T19:29:12Z</dcterms:modified>
  <cp:category/>
  <cp:version/>
  <cp:contentType/>
  <cp:contentStatus/>
</cp:coreProperties>
</file>