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480" windowHeight="9720" activeTab="0"/>
  </bookViews>
  <sheets>
    <sheet name="OP SOBOTA MŽ" sheetId="1" r:id="rId1"/>
  </sheets>
  <externalReferences>
    <externalReference r:id="rId4"/>
  </externalReferences>
  <definedNames>
    <definedName name="_Order1" hidden="1">255</definedName>
    <definedName name="A">#REF!</definedName>
    <definedName name="B">#REF!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'OP SOBOTA MŽ'!$A$1:$Q$79</definedName>
  </definedNames>
  <calcPr fullCalcOnLoad="1" iterate="1" iterateCount="1" iterateDelta="0.001"/>
</workbook>
</file>

<file path=xl/comments1.xml><?xml version="1.0" encoding="utf-8"?>
<comments xmlns="http://schemas.openxmlformats.org/spreadsheetml/2006/main">
  <authors>
    <author>mta</author>
  </authors>
  <commentList>
    <comment ref="Q63" authorId="0">
      <text>
        <r>
          <rPr>
            <sz val="8"/>
            <color indexed="10"/>
            <rFont val="Tahoma"/>
            <family val="2"/>
          </rPr>
          <t>Opozorilo!
Rang turnirja v glavi turnirja mora biti enak rangu turnirja v tej celici! Popravi na listu za vnos podatkov, ne v tej celici!!
Dejanski rang turnirja ne sme biti nižji od prvotno razpisanega ranga, mora pa biti višji, če tako pokaže seštevek jakosti prvih štirih igralcev, ki igrajo na turnirju.
Rang 1: seštevek vključno 310 ali več
Rang 2: seštevek med vključno 220 in 300
Rang 3: seštevek vključno 210 ali manj</t>
        </r>
        <r>
          <rPr>
            <sz val="8"/>
            <rFont val="Tahoma"/>
            <family val="2"/>
          </rPr>
          <t xml:space="preserve">
</t>
        </r>
      </text>
    </comment>
    <comment ref="P71" authorId="0">
      <text>
        <r>
          <rPr>
            <b/>
            <sz val="8"/>
            <color indexed="10"/>
            <rFont val="Tahoma"/>
            <family val="2"/>
          </rPr>
          <t xml:space="preserve">Za pravilen vnos časa napiši datum in čas. 
Primer: 12.5.2008 ob 17.30
</t>
        </r>
      </text>
    </comment>
    <comment ref="Q72" authorId="0">
      <text>
        <r>
          <rPr>
            <b/>
            <sz val="8"/>
            <color indexed="10"/>
            <rFont val="Tahoma"/>
            <family val="2"/>
          </rPr>
          <t>Napiši ime in priimek ter mesto na lestvici igralke, ki se je zadnja neposredno (status D) uvrstila v žreb.
Primer:
Katarina Srebotnik (23)</t>
        </r>
      </text>
    </comment>
    <comment ref="D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1"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2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7"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3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3"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55"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69"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39" authorId="0">
      <text>
        <r>
          <rPr>
            <sz val="9"/>
            <rFont val="Tahoma"/>
            <family val="2"/>
          </rPr>
          <t xml:space="preserve">V to celico vpiši a,as ali b,bs
</t>
        </r>
      </text>
    </comment>
    <comment ref="D88"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02"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04"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18"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20"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O120" authorId="0">
      <text>
        <r>
          <rPr>
            <sz val="9"/>
            <rFont val="Tahoma"/>
            <family val="2"/>
          </rPr>
          <t xml:space="preserve">V to celico vpiši a,as ali b,bs
</t>
        </r>
      </text>
    </comment>
    <comment ref="D134"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D136"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Q144" authorId="0">
      <text>
        <r>
          <rPr>
            <sz val="8"/>
            <color indexed="10"/>
            <rFont val="Tahoma"/>
            <family val="2"/>
          </rPr>
          <t xml:space="preserve">Rang turnirja v glavi turnirja mora biti enak rangu turnirja v tej celici! Popravi na listu za vnos podatkov, ne v tej celici!!
</t>
        </r>
        <r>
          <rPr>
            <sz val="8"/>
            <rFont val="Tahoma"/>
            <family val="2"/>
          </rPr>
          <t xml:space="preserve">
</t>
        </r>
        <r>
          <rPr>
            <sz val="8"/>
            <color indexed="10"/>
            <rFont val="Tahoma"/>
            <family val="2"/>
          </rPr>
          <t xml:space="preserve">Dejanski rang turnirja </t>
        </r>
        <r>
          <rPr>
            <u val="single"/>
            <sz val="8"/>
            <color indexed="10"/>
            <rFont val="Tahoma"/>
            <family val="2"/>
          </rPr>
          <t>ne sme biti nižj</t>
        </r>
        <r>
          <rPr>
            <sz val="8"/>
            <color indexed="10"/>
            <rFont val="Tahoma"/>
            <family val="2"/>
          </rPr>
          <t>i od prvotno razpisanega ranga,</t>
        </r>
        <r>
          <rPr>
            <u val="single"/>
            <sz val="8"/>
            <color indexed="10"/>
            <rFont val="Tahoma"/>
            <family val="2"/>
          </rPr>
          <t xml:space="preserve"> mora pa biti višji</t>
        </r>
        <r>
          <rPr>
            <sz val="8"/>
            <color indexed="10"/>
            <rFont val="Tahoma"/>
            <family val="2"/>
          </rPr>
          <t xml:space="preserve">, če tako pokaže seštevek jakosti prvih štirih igralcev, ki </t>
        </r>
        <r>
          <rPr>
            <u val="single"/>
            <sz val="8"/>
            <color indexed="10"/>
            <rFont val="Tahoma"/>
            <family val="2"/>
          </rPr>
          <t>igrajo</t>
        </r>
        <r>
          <rPr>
            <sz val="8"/>
            <color indexed="10"/>
            <rFont val="Tahoma"/>
            <family val="2"/>
          </rPr>
          <t xml:space="preserve"> na turnirju.
Rang 1: seštevek vključno 310 ali več
Rang 2: seštevek med vključno 220 in 300
Rang 3: seštevek vključno 210 ali manj</t>
        </r>
        <r>
          <rPr>
            <sz val="8"/>
            <rFont val="Tahoma"/>
            <family val="2"/>
          </rPr>
          <t xml:space="preserve">
</t>
        </r>
      </text>
    </comment>
    <comment ref="D150" authorId="0">
      <text>
        <r>
          <rPr>
            <b/>
            <sz val="8"/>
            <rFont val="Tahoma"/>
            <family val="2"/>
          </rPr>
          <t xml:space="preserve">
Če ne želiš, da je katerokoli polje v žrebni listi napisano v mastnem tisku (krepko oziroma "poboldano" po angleško, levoklikni na celico, izberi v  vrstici z meniji (zgornji del ekrana) Oblika, Pogojno oblikovanje, Oblika, Pisava, Slog pisave, Običajno in nato dvakrat V redu.
Če želiš, da je celica napisana v mastnem tisku (krepko), ponoviš vse zgoraj napisane postopke in klikneš Krepko. </t>
        </r>
      </text>
    </comment>
    <comment ref="P152" authorId="0">
      <text>
        <r>
          <rPr>
            <b/>
            <sz val="8"/>
            <color indexed="10"/>
            <rFont val="Tahoma"/>
            <family val="2"/>
          </rPr>
          <t xml:space="preserve">Za pravilen vnos časa napiši datum in čas. 
Primer: 12.5.2008 ob 17.30
</t>
        </r>
      </text>
    </comment>
    <comment ref="Q153" authorId="0">
      <text>
        <r>
          <rPr>
            <b/>
            <sz val="8"/>
            <color indexed="10"/>
            <rFont val="Tahoma"/>
            <family val="2"/>
          </rPr>
          <t>Napiši ime in priimek ter mesto na lestvici igralke, ki se je zadnja neposredno (status D) uvrstila v žreb.
Primer:
Katarina Srebotnik (23)</t>
        </r>
      </text>
    </comment>
  </commentList>
</comments>
</file>

<file path=xl/sharedStrings.xml><?xml version="1.0" encoding="utf-8"?>
<sst xmlns="http://schemas.openxmlformats.org/spreadsheetml/2006/main" count="304" uniqueCount="108">
  <si>
    <t>GLAVNI TURNIR</t>
  </si>
  <si>
    <t/>
  </si>
  <si>
    <t>Moški</t>
  </si>
  <si>
    <t>vrsta turnirja</t>
  </si>
  <si>
    <t>datum</t>
  </si>
  <si>
    <t>klub</t>
  </si>
  <si>
    <t>rang turnirja</t>
  </si>
  <si>
    <t>vodja tekmovanja</t>
  </si>
  <si>
    <t>ševilo igralcev</t>
  </si>
  <si>
    <t>vrhovni  sodnik</t>
  </si>
  <si>
    <t>status</t>
  </si>
  <si>
    <t>šifra</t>
  </si>
  <si>
    <t>nosilec</t>
  </si>
  <si>
    <t>priimek</t>
  </si>
  <si>
    <t>ime</t>
  </si>
  <si>
    <t>2. kolo</t>
  </si>
  <si>
    <t>četrtfinale</t>
  </si>
  <si>
    <t>polfinale</t>
  </si>
  <si>
    <t>finale</t>
  </si>
  <si>
    <t>2.kolo</t>
  </si>
  <si>
    <t>zmagovalec</t>
  </si>
  <si>
    <t>skupaj točk</t>
  </si>
  <si>
    <t>Sodnik</t>
  </si>
  <si>
    <t>A</t>
  </si>
  <si>
    <t>PROSTO</t>
  </si>
  <si>
    <t>36 64 61</t>
  </si>
  <si>
    <t>61 64</t>
  </si>
  <si>
    <t>B</t>
  </si>
  <si>
    <t>60 60</t>
  </si>
  <si>
    <t>64 61</t>
  </si>
  <si>
    <t>75 06 61</t>
  </si>
  <si>
    <t>62 64</t>
  </si>
  <si>
    <t>57 62 63</t>
  </si>
  <si>
    <t>62 62</t>
  </si>
  <si>
    <t>64 46 23 PRED.</t>
  </si>
  <si>
    <t>75 75</t>
  </si>
  <si>
    <t>63 60</t>
  </si>
  <si>
    <t>16 61 63</t>
  </si>
  <si>
    <t>TOČKE GLAVNI TURNIR - SKUPAJ</t>
  </si>
  <si>
    <t>B.B.</t>
  </si>
  <si>
    <t>64 62</t>
  </si>
  <si>
    <t>63 62</t>
  </si>
  <si>
    <t>63 64</t>
  </si>
  <si>
    <t>61 60</t>
  </si>
  <si>
    <t>61 63</t>
  </si>
  <si>
    <t>TOČKE TZS</t>
  </si>
  <si>
    <t>Rang turnirja:</t>
  </si>
  <si>
    <t>1. mesto</t>
  </si>
  <si>
    <t>62 63</t>
  </si>
  <si>
    <t>2. mesto</t>
  </si>
  <si>
    <t>3. - 4. mesto</t>
  </si>
  <si>
    <t>5. - 8. mesto</t>
  </si>
  <si>
    <t>9. - 16. mesto</t>
  </si>
  <si>
    <t>17.- 32. mesto</t>
  </si>
  <si>
    <t>jakostna lestvica</t>
  </si>
  <si>
    <t>#</t>
  </si>
  <si>
    <t>nosilci</t>
  </si>
  <si>
    <t>mesto TZS</t>
  </si>
  <si>
    <t>jakost</t>
  </si>
  <si>
    <t>srečni poraženec</t>
  </si>
  <si>
    <t>namesto</t>
  </si>
  <si>
    <t>čas žrebanja:</t>
  </si>
  <si>
    <t>16.7.2011 OB 8.30</t>
  </si>
  <si>
    <t>1</t>
  </si>
  <si>
    <t>zadnji neposredno uvrščeni igralec:</t>
  </si>
  <si>
    <t>1.6.-31.7.2011</t>
  </si>
  <si>
    <t>2</t>
  </si>
  <si>
    <t>3</t>
  </si>
  <si>
    <t>podpis</t>
  </si>
  <si>
    <t>4</t>
  </si>
  <si>
    <t>predstavnik igralcev:</t>
  </si>
  <si>
    <t>5</t>
  </si>
  <si>
    <t>PEČEČNIK DENIS</t>
  </si>
  <si>
    <t>6</t>
  </si>
  <si>
    <t>7</t>
  </si>
  <si>
    <t>vodja tekmovanja:</t>
  </si>
  <si>
    <t>8</t>
  </si>
  <si>
    <t>vrhovni sodnik:</t>
  </si>
  <si>
    <t>GLAVNI  TURNIR</t>
  </si>
  <si>
    <t>Ženske</t>
  </si>
  <si>
    <t>število igralk</t>
  </si>
  <si>
    <t>nosilka</t>
  </si>
  <si>
    <t>60 61</t>
  </si>
  <si>
    <t>61 26 61</t>
  </si>
  <si>
    <t>zmagovalka</t>
  </si>
  <si>
    <t>62 75</t>
  </si>
  <si>
    <t>46 62 61</t>
  </si>
  <si>
    <t>75 62</t>
  </si>
  <si>
    <t>Točke TZS</t>
  </si>
  <si>
    <t>nosilke</t>
  </si>
  <si>
    <t>srečna poraženka</t>
  </si>
  <si>
    <t>čas žrebanja</t>
  </si>
  <si>
    <t>16.7.2011 OB 10.30</t>
  </si>
  <si>
    <t>zadnje neposredno uvrščena igralka</t>
  </si>
  <si>
    <t>VSE</t>
  </si>
  <si>
    <t>predstavnica igralk</t>
  </si>
  <si>
    <t>FLENDRE ZALA</t>
  </si>
  <si>
    <t>vrhovni sodnik</t>
  </si>
  <si>
    <t>a</t>
  </si>
  <si>
    <t>b</t>
  </si>
  <si>
    <t>75 64</t>
  </si>
  <si>
    <t>26 63 64</t>
  </si>
  <si>
    <t>60 76(4)</t>
  </si>
  <si>
    <t>61 16 61</t>
  </si>
  <si>
    <t>76 (1) PREDAJA</t>
  </si>
  <si>
    <t>10 PREDAJA</t>
  </si>
  <si>
    <t>64 64</t>
  </si>
  <si>
    <t>26 64 63</t>
  </si>
</sst>
</file>

<file path=xl/styles.xml><?xml version="1.0" encoding="utf-8"?>
<styleSheet xmlns="http://schemas.openxmlformats.org/spreadsheetml/2006/main">
  <numFmts count="44">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d\-mmm\-yy"/>
    <numFmt numFmtId="177" formatCode="0.0000"/>
    <numFmt numFmtId="178" formatCode="dd\-mmm\-yy_)"/>
    <numFmt numFmtId="179" formatCode="0_)"/>
    <numFmt numFmtId="180" formatCode="\$#,##0\ ;\(\$#,##0\)"/>
    <numFmt numFmtId="181" formatCode="mm/dd/yy"/>
    <numFmt numFmtId="182" formatCode="#,##0.00_ ;[Red]\-#,##0.00\ "/>
    <numFmt numFmtId="183" formatCode="dd\ mmm\ yyyy"/>
    <numFmt numFmtId="184" formatCode="[$$-409]#,##0.00"/>
    <numFmt numFmtId="185" formatCode="[$€-2]\ #,##0"/>
    <numFmt numFmtId="186" formatCode="0.000_)"/>
    <numFmt numFmtId="187" formatCode="0.0"/>
    <numFmt numFmtId="188" formatCode="d/\ m/\ yy\ hh:mm\ "/>
    <numFmt numFmtId="189" formatCode="0000"/>
    <numFmt numFmtId="190" formatCode="dd/mm/yy"/>
    <numFmt numFmtId="191" formatCode="dd/\ mmm/\ yy"/>
    <numFmt numFmtId="192" formatCode="d/\ mmmm\,\ yyyy"/>
    <numFmt numFmtId="193" formatCode="d\-mmm\-yyyy"/>
    <numFmt numFmtId="194" formatCode="d/\ m/\ yy"/>
    <numFmt numFmtId="195" formatCode="[$-424]d\.\ mmmm\ yyyy"/>
    <numFmt numFmtId="196" formatCode="#,##0.00\ [$EUR]"/>
    <numFmt numFmtId="197" formatCode="d/m/yyyy;@"/>
    <numFmt numFmtId="198" formatCode="#,##0\ [$€-1];[Red]\-#,##0\ [$€-1]"/>
    <numFmt numFmtId="199" formatCode="[$€-2]\ #,##0.00"/>
  </numFmts>
  <fonts count="70">
    <font>
      <sz val="10"/>
      <name val="Arial"/>
      <family val="0"/>
    </font>
    <font>
      <sz val="11"/>
      <color indexed="8"/>
      <name val="Calibri"/>
      <family val="2"/>
    </font>
    <font>
      <sz val="11"/>
      <color indexed="9"/>
      <name val="Calibri"/>
      <family val="2"/>
    </font>
    <font>
      <sz val="12"/>
      <color indexed="24"/>
      <name val="Arial"/>
      <family val="2"/>
    </font>
    <font>
      <sz val="11"/>
      <color indexed="17"/>
      <name val="Calibri"/>
      <family val="2"/>
    </font>
    <font>
      <sz val="18"/>
      <color indexed="24"/>
      <name val="Arial"/>
      <family val="2"/>
    </font>
    <font>
      <sz val="24"/>
      <color indexed="24"/>
      <name val="Times New Roman"/>
      <family val="1"/>
    </font>
    <font>
      <u val="single"/>
      <sz val="10"/>
      <color indexed="12"/>
      <name val="Arial"/>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name val="Verdana"/>
      <family val="2"/>
    </font>
    <font>
      <sz val="11"/>
      <color indexed="60"/>
      <name val="Calibri"/>
      <family val="2"/>
    </font>
    <font>
      <sz val="10"/>
      <name val="MS Sans Serif"/>
      <family val="2"/>
    </font>
    <font>
      <u val="single"/>
      <sz val="10"/>
      <color indexed="20"/>
      <name val="Arial"/>
      <family val="2"/>
    </font>
    <font>
      <sz val="11"/>
      <color indexed="10"/>
      <name val="Calibri"/>
      <family val="2"/>
    </font>
    <font>
      <i/>
      <sz val="11"/>
      <color indexed="63"/>
      <name val="Calibri"/>
      <family val="2"/>
    </font>
    <font>
      <sz val="11"/>
      <color indexed="16"/>
      <name val="Calibri"/>
      <family val="2"/>
    </font>
    <font>
      <b/>
      <sz val="11"/>
      <color indexed="9"/>
      <name val="Calibri"/>
      <family val="2"/>
    </font>
    <font>
      <b/>
      <sz val="11"/>
      <color indexed="16"/>
      <name val="Calibri"/>
      <family val="2"/>
    </font>
    <font>
      <sz val="11"/>
      <color indexed="20"/>
      <name val="Calibri"/>
      <family val="2"/>
    </font>
    <font>
      <sz val="11"/>
      <color indexed="62"/>
      <name val="Calibri"/>
      <family val="2"/>
    </font>
    <font>
      <b/>
      <sz val="18"/>
      <name val="Arial"/>
      <family val="2"/>
    </font>
    <font>
      <b/>
      <sz val="20"/>
      <name val="Arial"/>
      <family val="2"/>
    </font>
    <font>
      <sz val="20"/>
      <name val="Arial"/>
      <family val="2"/>
    </font>
    <font>
      <sz val="20"/>
      <color indexed="9"/>
      <name val="Arial"/>
      <family val="2"/>
    </font>
    <font>
      <b/>
      <sz val="12"/>
      <name val="Arial"/>
      <family val="2"/>
    </font>
    <font>
      <b/>
      <sz val="9"/>
      <color indexed="9"/>
      <name val="Arial"/>
      <family val="2"/>
    </font>
    <font>
      <b/>
      <sz val="10"/>
      <name val="Arial"/>
      <family val="2"/>
    </font>
    <font>
      <sz val="10"/>
      <color indexed="9"/>
      <name val="Arial"/>
      <family val="2"/>
    </font>
    <font>
      <b/>
      <i/>
      <sz val="10"/>
      <name val="Arial"/>
      <family val="2"/>
    </font>
    <font>
      <b/>
      <sz val="9"/>
      <name val="Arial"/>
      <family val="2"/>
    </font>
    <font>
      <sz val="8"/>
      <name val="Arial"/>
      <family val="2"/>
    </font>
    <font>
      <b/>
      <sz val="7"/>
      <name val="Arial"/>
      <family val="2"/>
    </font>
    <font>
      <b/>
      <sz val="7"/>
      <color indexed="9"/>
      <name val="Arial"/>
      <family val="2"/>
    </font>
    <font>
      <sz val="6"/>
      <name val="Arial"/>
      <family val="2"/>
    </font>
    <font>
      <b/>
      <sz val="8"/>
      <name val="Arial"/>
      <family val="2"/>
    </font>
    <font>
      <sz val="8"/>
      <color indexed="8"/>
      <name val="Arial"/>
      <family val="2"/>
    </font>
    <font>
      <sz val="8"/>
      <color indexed="9"/>
      <name val="Arial"/>
      <family val="2"/>
    </font>
    <font>
      <b/>
      <sz val="10"/>
      <color indexed="9"/>
      <name val="Arial"/>
      <family val="2"/>
    </font>
    <font>
      <sz val="7"/>
      <name val="Arial"/>
      <family val="2"/>
    </font>
    <font>
      <sz val="7"/>
      <color indexed="9"/>
      <name val="Arial"/>
      <family val="2"/>
    </font>
    <font>
      <b/>
      <sz val="6"/>
      <name val="Arial"/>
      <family val="2"/>
    </font>
    <font>
      <sz val="6"/>
      <color indexed="9"/>
      <name val="Arial"/>
      <family val="2"/>
    </font>
    <font>
      <b/>
      <sz val="8.5"/>
      <name val="Arial"/>
      <family val="2"/>
    </font>
    <font>
      <sz val="8.5"/>
      <color indexed="42"/>
      <name val="Arial"/>
      <family val="2"/>
    </font>
    <font>
      <sz val="8.5"/>
      <color indexed="9"/>
      <name val="Arial"/>
      <family val="2"/>
    </font>
    <font>
      <sz val="8.5"/>
      <color indexed="8"/>
      <name val="Arial"/>
      <family val="2"/>
    </font>
    <font>
      <sz val="8.5"/>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color indexed="9"/>
      <name val="Arial"/>
      <family val="2"/>
    </font>
    <font>
      <b/>
      <sz val="8"/>
      <color indexed="9"/>
      <name val="Arial"/>
      <family val="2"/>
    </font>
    <font>
      <b/>
      <u val="single"/>
      <sz val="10"/>
      <name val="Arial"/>
      <family val="2"/>
    </font>
    <font>
      <sz val="11"/>
      <name val="Arial"/>
      <family val="2"/>
    </font>
    <font>
      <sz val="14"/>
      <name val="Arial"/>
      <family val="2"/>
    </font>
    <font>
      <sz val="14"/>
      <color indexed="9"/>
      <name val="Arial"/>
      <family val="2"/>
    </font>
    <font>
      <b/>
      <sz val="7"/>
      <color indexed="8"/>
      <name val="Arial"/>
      <family val="2"/>
    </font>
    <font>
      <i/>
      <sz val="8"/>
      <color indexed="10"/>
      <name val="Arial"/>
      <family val="2"/>
    </font>
    <font>
      <sz val="8"/>
      <color indexed="10"/>
      <name val="Tahoma"/>
      <family val="2"/>
    </font>
    <font>
      <sz val="8"/>
      <name val="Tahoma"/>
      <family val="2"/>
    </font>
    <font>
      <b/>
      <sz val="8"/>
      <color indexed="10"/>
      <name val="Tahoma"/>
      <family val="2"/>
    </font>
    <font>
      <b/>
      <sz val="8"/>
      <name val="Tahoma"/>
      <family val="2"/>
    </font>
    <font>
      <sz val="9"/>
      <name val="Tahoma"/>
      <family val="2"/>
    </font>
    <font>
      <b/>
      <sz val="11"/>
      <name val="Arial"/>
      <family val="2"/>
    </font>
    <font>
      <u val="single"/>
      <sz val="8"/>
      <color indexed="10"/>
      <name val="Tahoma"/>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style="double">
        <color indexed="8"/>
      </left>
      <right style="double">
        <color indexed="8"/>
      </right>
      <top style="double">
        <color indexed="8"/>
      </top>
      <bottom style="double">
        <color indexed="8"/>
      </bottom>
    </border>
    <border>
      <left>
        <color indexed="63"/>
      </left>
      <right>
        <color indexed="63"/>
      </right>
      <top style="double"/>
      <bottom>
        <color indexed="63"/>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color indexed="63"/>
      </top>
      <bottom>
        <color indexed="63"/>
      </bottom>
    </border>
    <border>
      <left style="thin"/>
      <right>
        <color indexed="63"/>
      </right>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3" fontId="3" fillId="0" borderId="0" applyFont="0" applyFill="0" applyBorder="0" applyAlignment="0" applyProtection="0"/>
    <xf numFmtId="180" fontId="3" fillId="0" borderId="0" applyFont="0" applyFill="0" applyBorder="0" applyAlignment="0" applyProtection="0"/>
    <xf numFmtId="0" fontId="3" fillId="0" borderId="0" applyFont="0" applyFill="0" applyBorder="0" applyAlignment="0" applyProtection="0"/>
    <xf numFmtId="0" fontId="4" fillId="6" borderId="0" applyNumberFormat="0" applyBorder="0" applyAlignment="0" applyProtection="0"/>
    <xf numFmtId="2"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0" borderId="1" applyNumberFormat="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14" fillId="4" borderId="0" applyNumberFormat="0" applyBorder="0" applyAlignment="0" applyProtection="0"/>
    <xf numFmtId="0" fontId="15" fillId="0" borderId="0">
      <alignment/>
      <protection/>
    </xf>
    <xf numFmtId="0" fontId="16" fillId="0" borderId="0" applyNumberFormat="0" applyFill="0" applyBorder="0" applyAlignment="0" applyProtection="0"/>
    <xf numFmtId="9" fontId="0" fillId="0" borderId="0" applyFont="0" applyFill="0" applyBorder="0" applyAlignment="0" applyProtection="0"/>
    <xf numFmtId="0" fontId="0" fillId="4" borderId="5"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0" borderId="6" applyNumberFormat="0" applyFill="0" applyAlignment="0" applyProtection="0"/>
    <xf numFmtId="0" fontId="20" fillId="9" borderId="7" applyNumberFormat="0" applyAlignment="0" applyProtection="0"/>
    <xf numFmtId="0" fontId="21" fillId="10" borderId="5" applyNumberFormat="0" applyAlignment="0" applyProtection="0"/>
    <xf numFmtId="0" fontId="22" fillId="16" borderId="0" applyNumberFormat="0" applyBorder="0" applyAlignment="0" applyProtection="0"/>
    <xf numFmtId="0" fontId="3" fillId="0" borderId="8" applyNumberFormat="0" applyFont="0" applyFill="0" applyAlignment="0" applyProtection="0"/>
    <xf numFmtId="175"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23" fillId="3" borderId="5" applyNumberFormat="0" applyAlignment="0" applyProtection="0"/>
    <xf numFmtId="0" fontId="8" fillId="0" borderId="9" applyNumberFormat="0" applyFill="0" applyAlignment="0" applyProtection="0"/>
  </cellStyleXfs>
  <cellXfs count="225">
    <xf numFmtId="0" fontId="0" fillId="0" borderId="0" xfId="0" applyAlignment="1">
      <alignment/>
    </xf>
    <xf numFmtId="49" fontId="24" fillId="0" borderId="0" xfId="0" applyNumberFormat="1" applyFont="1" applyAlignment="1">
      <alignment vertical="top"/>
    </xf>
    <xf numFmtId="49" fontId="25" fillId="0" borderId="0" xfId="0" applyNumberFormat="1" applyFont="1" applyAlignment="1">
      <alignment vertical="top"/>
    </xf>
    <xf numFmtId="49" fontId="26" fillId="0" borderId="0" xfId="0" applyNumberFormat="1" applyFont="1" applyAlignment="1">
      <alignment vertical="top"/>
    </xf>
    <xf numFmtId="49" fontId="27" fillId="0" borderId="0" xfId="0" applyNumberFormat="1" applyFont="1" applyAlignment="1">
      <alignment vertical="top"/>
    </xf>
    <xf numFmtId="49" fontId="28" fillId="0" borderId="0" xfId="0" applyNumberFormat="1" applyFont="1" applyAlignment="1">
      <alignment horizontal="left"/>
    </xf>
    <xf numFmtId="49" fontId="29" fillId="0" borderId="0" xfId="0" applyNumberFormat="1" applyFont="1" applyAlignment="1">
      <alignment horizontal="left"/>
    </xf>
    <xf numFmtId="49" fontId="30" fillId="0" borderId="0" xfId="0" applyNumberFormat="1" applyFont="1" applyAlignment="1">
      <alignment horizontal="left"/>
    </xf>
    <xf numFmtId="0" fontId="26" fillId="0" borderId="0" xfId="0" applyFont="1" applyAlignment="1">
      <alignment vertical="top"/>
    </xf>
    <xf numFmtId="0" fontId="26" fillId="0" borderId="0" xfId="0" applyFont="1" applyFill="1" applyBorder="1" applyAlignment="1">
      <alignment vertical="top"/>
    </xf>
    <xf numFmtId="0" fontId="31" fillId="0" borderId="0" xfId="0" applyFont="1" applyFill="1" applyBorder="1" applyAlignment="1">
      <alignment vertical="top"/>
    </xf>
    <xf numFmtId="49" fontId="32" fillId="0" borderId="0" xfId="0" applyNumberFormat="1" applyFont="1" applyAlignment="1">
      <alignment horizontal="center"/>
    </xf>
    <xf numFmtId="49" fontId="32" fillId="0" borderId="0" xfId="0" applyNumberFormat="1" applyFont="1" applyAlignment="1">
      <alignment horizontal="left"/>
    </xf>
    <xf numFmtId="0" fontId="32" fillId="0" borderId="0" xfId="0" applyNumberFormat="1" applyFont="1" applyAlignment="1">
      <alignment horizontal="left"/>
    </xf>
    <xf numFmtId="49" fontId="32" fillId="0" borderId="0" xfId="0" applyNumberFormat="1" applyFont="1" applyAlignment="1">
      <alignment/>
    </xf>
    <xf numFmtId="49" fontId="0" fillId="0" borderId="0" xfId="0" applyNumberFormat="1" applyFont="1" applyAlignment="1">
      <alignment/>
    </xf>
    <xf numFmtId="49" fontId="31" fillId="0" borderId="0" xfId="0" applyNumberFormat="1" applyFont="1" applyAlignment="1">
      <alignment/>
    </xf>
    <xf numFmtId="0" fontId="30" fillId="0" borderId="0" xfId="0" applyFont="1" applyAlignment="1">
      <alignment/>
    </xf>
    <xf numFmtId="49" fontId="33" fillId="0" borderId="0" xfId="0" applyNumberFormat="1" applyFont="1" applyAlignment="1">
      <alignment horizontal="left"/>
    </xf>
    <xf numFmtId="0" fontId="0" fillId="0" borderId="0" xfId="0" applyFont="1" applyAlignment="1">
      <alignment/>
    </xf>
    <xf numFmtId="0" fontId="0" fillId="0" borderId="0" xfId="0" applyFont="1" applyFill="1" applyBorder="1" applyAlignment="1">
      <alignment/>
    </xf>
    <xf numFmtId="0" fontId="31" fillId="0" borderId="0" xfId="0" applyFont="1" applyFill="1" applyBorder="1" applyAlignment="1">
      <alignment/>
    </xf>
    <xf numFmtId="49" fontId="35" fillId="10" borderId="0" xfId="0" applyNumberFormat="1" applyFont="1" applyFill="1" applyAlignment="1">
      <alignment vertical="center"/>
    </xf>
    <xf numFmtId="49" fontId="35" fillId="10" borderId="0" xfId="0" applyNumberFormat="1" applyFont="1" applyFill="1" applyAlignment="1">
      <alignment horizontal="left" vertical="center"/>
    </xf>
    <xf numFmtId="49" fontId="35" fillId="10" borderId="0" xfId="0" applyNumberFormat="1" applyFont="1" applyFill="1" applyAlignment="1">
      <alignment horizontal="center" vertical="center"/>
    </xf>
    <xf numFmtId="49" fontId="36" fillId="10" borderId="0" xfId="0" applyNumberFormat="1" applyFont="1" applyFill="1" applyAlignment="1">
      <alignment vertical="center"/>
    </xf>
    <xf numFmtId="49" fontId="35" fillId="10" borderId="0" xfId="0" applyNumberFormat="1" applyFont="1" applyFill="1" applyAlignment="1">
      <alignment horizontal="right" vertical="center"/>
    </xf>
    <xf numFmtId="0" fontId="37" fillId="0" borderId="0" xfId="0" applyFont="1" applyAlignment="1">
      <alignment vertical="center"/>
    </xf>
    <xf numFmtId="0" fontId="31" fillId="0" borderId="0" xfId="0" applyFont="1" applyFill="1" applyBorder="1" applyAlignment="1">
      <alignment vertical="center"/>
    </xf>
    <xf numFmtId="0" fontId="37" fillId="0" borderId="0" xfId="0" applyFont="1" applyFill="1" applyBorder="1" applyAlignment="1">
      <alignment vertical="center"/>
    </xf>
    <xf numFmtId="14" fontId="39" fillId="0" borderId="10" xfId="0" applyNumberFormat="1" applyFont="1" applyBorder="1" applyAlignment="1">
      <alignment horizontal="left" vertical="center"/>
    </xf>
    <xf numFmtId="49" fontId="34" fillId="0" borderId="10" xfId="0" applyNumberFormat="1" applyFont="1" applyBorder="1" applyAlignment="1">
      <alignment vertical="center"/>
    </xf>
    <xf numFmtId="49" fontId="34" fillId="0" borderId="10" xfId="0" applyNumberFormat="1" applyFont="1" applyBorder="1" applyAlignment="1">
      <alignment horizontal="left" vertical="center"/>
    </xf>
    <xf numFmtId="49" fontId="40" fillId="0" borderId="10" xfId="0" applyNumberFormat="1" applyFont="1" applyBorder="1" applyAlignment="1">
      <alignment vertical="center"/>
    </xf>
    <xf numFmtId="49" fontId="34" fillId="0" borderId="10" xfId="70" applyNumberFormat="1" applyFont="1" applyBorder="1" applyAlignment="1" applyProtection="1">
      <alignment horizontal="center" vertical="center"/>
      <protection locked="0"/>
    </xf>
    <xf numFmtId="0" fontId="39" fillId="0" borderId="10" xfId="0" applyFont="1" applyBorder="1" applyAlignment="1">
      <alignment horizontal="left" vertical="center"/>
    </xf>
    <xf numFmtId="1" fontId="34" fillId="0" borderId="10" xfId="0" applyNumberFormat="1" applyFont="1" applyBorder="1" applyAlignment="1">
      <alignment horizontal="center" vertical="center"/>
    </xf>
    <xf numFmtId="49" fontId="34" fillId="0" borderId="10" xfId="0" applyNumberFormat="1" applyFont="1" applyBorder="1" applyAlignment="1">
      <alignment horizontal="right" vertical="center"/>
    </xf>
    <xf numFmtId="0" fontId="38" fillId="0" borderId="0" xfId="0" applyFont="1" applyAlignment="1">
      <alignment vertical="center"/>
    </xf>
    <xf numFmtId="0" fontId="38" fillId="0" borderId="0" xfId="0" applyFont="1" applyFill="1" applyBorder="1" applyAlignment="1">
      <alignment vertical="center"/>
    </xf>
    <xf numFmtId="0" fontId="41" fillId="0" borderId="0" xfId="0" applyFont="1" applyFill="1" applyBorder="1" applyAlignment="1">
      <alignment vertical="center"/>
    </xf>
    <xf numFmtId="49" fontId="42" fillId="0" borderId="0" xfId="0" applyNumberFormat="1" applyFont="1" applyFill="1" applyAlignment="1">
      <alignment horizontal="right" vertical="center"/>
    </xf>
    <xf numFmtId="49" fontId="42" fillId="0" borderId="0" xfId="0" applyNumberFormat="1" applyFont="1" applyFill="1" applyAlignment="1">
      <alignment horizontal="center" vertical="center"/>
    </xf>
    <xf numFmtId="49" fontId="42" fillId="0" borderId="0" xfId="0" applyNumberFormat="1" applyFont="1" applyFill="1" applyAlignment="1">
      <alignment horizontal="left" vertical="center"/>
    </xf>
    <xf numFmtId="49" fontId="43" fillId="0" borderId="0" xfId="0" applyNumberFormat="1" applyFont="1" applyFill="1" applyAlignment="1">
      <alignment horizontal="left" vertical="center"/>
    </xf>
    <xf numFmtId="49" fontId="43" fillId="0" borderId="0" xfId="0" applyNumberFormat="1" applyFont="1" applyFill="1" applyAlignment="1">
      <alignment horizontal="center" vertical="center"/>
    </xf>
    <xf numFmtId="49" fontId="43" fillId="0" borderId="0" xfId="0" applyNumberFormat="1" applyFont="1" applyFill="1" applyAlignment="1">
      <alignment vertical="center"/>
    </xf>
    <xf numFmtId="0" fontId="34" fillId="0" borderId="11" xfId="0" applyFont="1" applyFill="1" applyBorder="1" applyAlignment="1">
      <alignment vertical="center"/>
    </xf>
    <xf numFmtId="49" fontId="37" fillId="0" borderId="0" xfId="0" applyNumberFormat="1" applyFont="1" applyFill="1" applyAlignment="1">
      <alignment horizontal="right" vertical="center"/>
    </xf>
    <xf numFmtId="49" fontId="37" fillId="0" borderId="0" xfId="0" applyNumberFormat="1" applyFont="1" applyAlignment="1">
      <alignment horizontal="center" vertical="center"/>
    </xf>
    <xf numFmtId="0" fontId="37" fillId="0" borderId="0" xfId="0" applyFont="1" applyAlignment="1">
      <alignment horizontal="center" vertical="center"/>
    </xf>
    <xf numFmtId="49" fontId="37" fillId="0" borderId="0" xfId="0" applyNumberFormat="1" applyFont="1" applyAlignment="1">
      <alignment horizontal="left" vertical="center"/>
    </xf>
    <xf numFmtId="49" fontId="44" fillId="0" borderId="0" xfId="0" applyNumberFormat="1" applyFont="1" applyAlignment="1">
      <alignment horizontal="left" vertical="center"/>
    </xf>
    <xf numFmtId="49" fontId="0" fillId="0" borderId="0" xfId="0" applyNumberFormat="1" applyFont="1" applyAlignment="1">
      <alignment vertical="center"/>
    </xf>
    <xf numFmtId="49" fontId="45" fillId="0" borderId="0" xfId="0" applyNumberFormat="1" applyFont="1" applyAlignment="1">
      <alignment horizontal="center" vertical="center"/>
    </xf>
    <xf numFmtId="49" fontId="45" fillId="0" borderId="0" xfId="0" applyNumberFormat="1" applyFont="1" applyAlignment="1">
      <alignment vertical="center"/>
    </xf>
    <xf numFmtId="49" fontId="46" fillId="0" borderId="0" xfId="0" applyNumberFormat="1" applyFont="1" applyFill="1" applyAlignment="1">
      <alignment horizontal="center" vertical="center"/>
    </xf>
    <xf numFmtId="0" fontId="46" fillId="0" borderId="12" xfId="0" applyFont="1" applyBorder="1" applyAlignment="1">
      <alignment vertical="center"/>
    </xf>
    <xf numFmtId="0" fontId="47" fillId="17" borderId="12" xfId="0" applyFont="1" applyFill="1" applyBorder="1" applyAlignment="1">
      <alignment horizontal="center" vertical="center"/>
    </xf>
    <xf numFmtId="0" fontId="48" fillId="0" borderId="12" xfId="0" applyFont="1" applyBorder="1" applyAlignment="1">
      <alignment horizontal="center" vertical="center"/>
    </xf>
    <xf numFmtId="0" fontId="49" fillId="0" borderId="0" xfId="0" applyFont="1" applyAlignment="1">
      <alignment vertical="center"/>
    </xf>
    <xf numFmtId="0" fontId="48" fillId="0" borderId="0" xfId="0" applyFont="1" applyAlignment="1">
      <alignment vertical="center"/>
    </xf>
    <xf numFmtId="0" fontId="50" fillId="18" borderId="0" xfId="0" applyFont="1" applyFill="1" applyAlignment="1">
      <alignment vertical="center"/>
    </xf>
    <xf numFmtId="0" fontId="48" fillId="18" borderId="0" xfId="0" applyFont="1" applyFill="1" applyAlignment="1">
      <alignment vertical="center"/>
    </xf>
    <xf numFmtId="49" fontId="50" fillId="18" borderId="0" xfId="0" applyNumberFormat="1" applyFont="1" applyFill="1" applyAlignment="1">
      <alignment vertical="center"/>
    </xf>
    <xf numFmtId="49" fontId="48" fillId="18" borderId="0" xfId="0" applyNumberFormat="1" applyFont="1" applyFill="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0" xfId="0" applyFont="1" applyFill="1" applyBorder="1" applyAlignment="1">
      <alignment vertical="center"/>
    </xf>
    <xf numFmtId="49" fontId="50" fillId="0" borderId="0" xfId="0" applyNumberFormat="1" applyFont="1" applyFill="1" applyAlignment="1">
      <alignment horizontal="center" vertical="center"/>
    </xf>
    <xf numFmtId="0" fontId="50" fillId="0" borderId="0" xfId="0" applyFont="1" applyAlignment="1">
      <alignment horizontal="center" vertical="center"/>
    </xf>
    <xf numFmtId="0" fontId="49" fillId="0" borderId="0" xfId="0" applyFont="1" applyAlignment="1">
      <alignment vertical="center"/>
    </xf>
    <xf numFmtId="0" fontId="51" fillId="0" borderId="0" xfId="0" applyFont="1" applyAlignment="1">
      <alignment vertical="center"/>
    </xf>
    <xf numFmtId="0" fontId="43" fillId="0" borderId="0" xfId="0" applyFont="1" applyAlignment="1">
      <alignment horizontal="right" vertical="center"/>
    </xf>
    <xf numFmtId="0" fontId="52" fillId="19" borderId="14" xfId="0" applyFont="1" applyFill="1" applyBorder="1" applyAlignment="1">
      <alignment horizontal="right" vertical="center"/>
    </xf>
    <xf numFmtId="0" fontId="49" fillId="0" borderId="12" xfId="0" applyFont="1" applyBorder="1" applyAlignment="1">
      <alignment vertical="center"/>
    </xf>
    <xf numFmtId="0" fontId="48" fillId="0" borderId="12" xfId="0" applyFont="1" applyBorder="1" applyAlignment="1">
      <alignment vertical="center"/>
    </xf>
    <xf numFmtId="0" fontId="0" fillId="0" borderId="15" xfId="0" applyFont="1" applyBorder="1" applyAlignment="1">
      <alignment vertical="center"/>
    </xf>
    <xf numFmtId="0" fontId="50" fillId="0" borderId="12" xfId="0" applyFont="1" applyBorder="1" applyAlignment="1">
      <alignment vertical="center"/>
    </xf>
    <xf numFmtId="0" fontId="50" fillId="0" borderId="12" xfId="0" applyFont="1" applyBorder="1" applyAlignment="1">
      <alignment vertical="center"/>
    </xf>
    <xf numFmtId="0" fontId="48" fillId="0" borderId="16" xfId="0" applyFont="1" applyBorder="1" applyAlignment="1">
      <alignment horizontal="center" vertical="center"/>
    </xf>
    <xf numFmtId="0" fontId="49" fillId="0" borderId="0" xfId="0" applyFont="1" applyAlignment="1">
      <alignment horizontal="left" vertical="center"/>
    </xf>
    <xf numFmtId="0" fontId="48" fillId="0" borderId="17" xfId="0" applyFont="1" applyBorder="1" applyAlignment="1">
      <alignment horizontal="left" vertical="center"/>
    </xf>
    <xf numFmtId="0" fontId="47" fillId="0" borderId="0" xfId="0" applyFont="1" applyAlignment="1">
      <alignment horizontal="center" vertical="center"/>
    </xf>
    <xf numFmtId="0" fontId="48" fillId="0" borderId="0" xfId="0" applyFont="1" applyAlignment="1">
      <alignment horizontal="center" vertical="center"/>
    </xf>
    <xf numFmtId="0" fontId="52" fillId="19" borderId="17" xfId="0" applyFont="1" applyFill="1" applyBorder="1" applyAlignment="1">
      <alignment horizontal="right" vertical="center"/>
    </xf>
    <xf numFmtId="49" fontId="48" fillId="0" borderId="12" xfId="0" applyNumberFormat="1" applyFont="1" applyBorder="1" applyAlignment="1">
      <alignment vertical="center"/>
    </xf>
    <xf numFmtId="49" fontId="49" fillId="0" borderId="0" xfId="0" applyNumberFormat="1" applyFont="1" applyAlignment="1">
      <alignment vertical="center"/>
    </xf>
    <xf numFmtId="49" fontId="48" fillId="0" borderId="0" xfId="0" applyNumberFormat="1" applyFont="1" applyAlignment="1">
      <alignment vertical="center"/>
    </xf>
    <xf numFmtId="0" fontId="48" fillId="0" borderId="17" xfId="0" applyFont="1" applyBorder="1" applyAlignment="1">
      <alignment vertical="center"/>
    </xf>
    <xf numFmtId="49" fontId="48" fillId="0" borderId="17" xfId="0" applyNumberFormat="1" applyFont="1" applyBorder="1" applyAlignment="1">
      <alignment vertical="center"/>
    </xf>
    <xf numFmtId="0" fontId="48" fillId="0" borderId="16" xfId="0" applyFont="1" applyBorder="1" applyAlignment="1">
      <alignment vertical="center"/>
    </xf>
    <xf numFmtId="0" fontId="51" fillId="0" borderId="0" xfId="0" applyFont="1" applyAlignment="1">
      <alignment vertical="center"/>
    </xf>
    <xf numFmtId="0" fontId="53" fillId="0" borderId="0" xfId="0" applyFont="1" applyAlignment="1">
      <alignment vertical="center"/>
    </xf>
    <xf numFmtId="0" fontId="48" fillId="18" borderId="17" xfId="0" applyFont="1" applyFill="1" applyBorder="1" applyAlignment="1">
      <alignment vertical="center"/>
    </xf>
    <xf numFmtId="0" fontId="0" fillId="0" borderId="18" xfId="0" applyFont="1" applyBorder="1" applyAlignment="1">
      <alignment vertical="center"/>
    </xf>
    <xf numFmtId="49" fontId="48" fillId="0" borderId="16" xfId="0" applyNumberFormat="1" applyFont="1" applyBorder="1" applyAlignment="1">
      <alignment vertical="center"/>
    </xf>
    <xf numFmtId="1" fontId="48" fillId="0" borderId="16" xfId="0" applyNumberFormat="1" applyFont="1" applyBorder="1" applyAlignment="1">
      <alignment vertical="center"/>
    </xf>
    <xf numFmtId="0" fontId="54" fillId="0" borderId="0" xfId="0" applyFont="1" applyAlignment="1">
      <alignment vertical="center"/>
    </xf>
    <xf numFmtId="1" fontId="48" fillId="18" borderId="12" xfId="0" applyNumberFormat="1" applyFont="1" applyFill="1" applyBorder="1" applyAlignment="1">
      <alignment vertical="center"/>
    </xf>
    <xf numFmtId="49" fontId="46" fillId="0" borderId="0" xfId="0" applyNumberFormat="1" applyFont="1" applyFill="1" applyAlignment="1">
      <alignment horizontal="center" vertical="center"/>
    </xf>
    <xf numFmtId="0" fontId="48" fillId="18" borderId="16" xfId="0" applyFont="1" applyFill="1" applyBorder="1" applyAlignment="1">
      <alignment vertical="center"/>
    </xf>
    <xf numFmtId="0" fontId="50" fillId="18" borderId="0" xfId="0" applyFont="1" applyFill="1" applyAlignment="1">
      <alignment horizontal="right" vertical="center"/>
    </xf>
    <xf numFmtId="0" fontId="55" fillId="0" borderId="0" xfId="0" applyFont="1" applyAlignment="1">
      <alignment vertical="center"/>
    </xf>
    <xf numFmtId="0" fontId="48" fillId="0" borderId="16" xfId="0" applyFont="1" applyBorder="1" applyAlignment="1">
      <alignment horizontal="right" vertical="center"/>
    </xf>
    <xf numFmtId="0" fontId="52" fillId="19" borderId="0" xfId="0" applyFont="1" applyFill="1" applyAlignment="1">
      <alignment horizontal="right" vertical="center"/>
    </xf>
    <xf numFmtId="0" fontId="40" fillId="18" borderId="0" xfId="0" applyFont="1" applyFill="1" applyBorder="1" applyAlignment="1">
      <alignment horizontal="center" vertical="center"/>
    </xf>
    <xf numFmtId="0" fontId="31" fillId="18" borderId="0" xfId="0" applyFont="1" applyFill="1" applyBorder="1" applyAlignment="1">
      <alignment vertical="center"/>
    </xf>
    <xf numFmtId="0" fontId="56" fillId="18" borderId="0" xfId="0" applyFont="1" applyFill="1" applyBorder="1" applyAlignment="1">
      <alignment vertical="center"/>
    </xf>
    <xf numFmtId="0" fontId="40" fillId="18" borderId="0" xfId="0" applyFont="1" applyFill="1" applyBorder="1" applyAlignment="1">
      <alignment vertical="center"/>
    </xf>
    <xf numFmtId="0" fontId="57" fillId="0" borderId="0" xfId="0" applyFont="1" applyBorder="1" applyAlignment="1">
      <alignment vertical="center"/>
    </xf>
    <xf numFmtId="0" fontId="0" fillId="0" borderId="0" xfId="0" applyFont="1" applyBorder="1" applyAlignment="1">
      <alignment vertical="center"/>
    </xf>
    <xf numFmtId="187" fontId="56" fillId="18" borderId="0" xfId="0" applyNumberFormat="1" applyFont="1" applyFill="1" applyBorder="1" applyAlignment="1">
      <alignment horizontal="center" vertical="center"/>
    </xf>
    <xf numFmtId="0" fontId="41" fillId="18" borderId="0" xfId="0" applyFont="1" applyFill="1" applyBorder="1" applyAlignment="1">
      <alignment vertical="center"/>
    </xf>
    <xf numFmtId="0" fontId="48" fillId="18" borderId="12" xfId="0" applyFont="1" applyFill="1" applyBorder="1" applyAlignment="1">
      <alignment vertical="center"/>
    </xf>
    <xf numFmtId="0" fontId="34" fillId="0" borderId="0" xfId="0" applyFont="1" applyFill="1" applyBorder="1" applyAlignment="1">
      <alignment vertical="center"/>
    </xf>
    <xf numFmtId="0" fontId="34" fillId="0" borderId="0" xfId="0" applyFont="1" applyBorder="1" applyAlignment="1">
      <alignment vertical="center"/>
    </xf>
    <xf numFmtId="0" fontId="34" fillId="0" borderId="0" xfId="0" applyFont="1" applyAlignment="1">
      <alignment vertical="center"/>
    </xf>
    <xf numFmtId="49" fontId="0" fillId="18" borderId="0" xfId="0" applyNumberFormat="1" applyFont="1" applyFill="1" applyAlignment="1">
      <alignment vertical="center"/>
    </xf>
    <xf numFmtId="0" fontId="48" fillId="18" borderId="0" xfId="0" applyFont="1" applyFill="1" applyBorder="1" applyAlignment="1">
      <alignment vertical="center"/>
    </xf>
    <xf numFmtId="0" fontId="31" fillId="18" borderId="0" xfId="0" applyFont="1" applyFill="1" applyAlignment="1">
      <alignment vertical="center"/>
    </xf>
    <xf numFmtId="49" fontId="46" fillId="0" borderId="0" xfId="0" applyNumberFormat="1" applyFont="1" applyFill="1" applyBorder="1" applyAlignment="1">
      <alignment horizontal="center" vertical="center"/>
    </xf>
    <xf numFmtId="1" fontId="46" fillId="0" borderId="0" xfId="0" applyNumberFormat="1" applyFont="1" applyFill="1" applyBorder="1" applyAlignment="1">
      <alignment horizontal="center" vertical="center"/>
    </xf>
    <xf numFmtId="0" fontId="34" fillId="0" borderId="11" xfId="0" applyFont="1" applyFill="1" applyBorder="1" applyAlignment="1">
      <alignment horizontal="right" vertical="center"/>
    </xf>
    <xf numFmtId="1" fontId="34" fillId="0" borderId="11" xfId="0" applyNumberFormat="1" applyFont="1" applyFill="1" applyBorder="1" applyAlignment="1">
      <alignment vertical="center"/>
    </xf>
    <xf numFmtId="0" fontId="34" fillId="0" borderId="11" xfId="0" applyFont="1" applyBorder="1" applyAlignment="1">
      <alignment horizontal="right" vertical="center"/>
    </xf>
    <xf numFmtId="1" fontId="34" fillId="0" borderId="11" xfId="0" applyNumberFormat="1" applyFont="1" applyBorder="1" applyAlignment="1">
      <alignment vertical="center"/>
    </xf>
    <xf numFmtId="49" fontId="58" fillId="18" borderId="0" xfId="0" applyNumberFormat="1" applyFont="1" applyFill="1" applyAlignment="1">
      <alignment horizontal="center" vertical="center"/>
    </xf>
    <xf numFmtId="49" fontId="59" fillId="0" borderId="0" xfId="0" applyNumberFormat="1" applyFont="1" applyAlignment="1">
      <alignment vertical="center"/>
    </xf>
    <xf numFmtId="49" fontId="60" fillId="0" borderId="0" xfId="0" applyNumberFormat="1" applyFont="1" applyAlignment="1">
      <alignment horizontal="center" vertical="center"/>
    </xf>
    <xf numFmtId="49" fontId="59" fillId="18" borderId="0" xfId="0" applyNumberFormat="1" applyFont="1" applyFill="1" applyAlignment="1">
      <alignment vertical="center"/>
    </xf>
    <xf numFmtId="49" fontId="60" fillId="18" borderId="0" xfId="0" applyNumberFormat="1" applyFont="1" applyFill="1" applyAlignment="1">
      <alignment vertical="center"/>
    </xf>
    <xf numFmtId="0" fontId="0" fillId="18" borderId="0" xfId="0" applyFill="1" applyAlignment="1">
      <alignment vertical="center"/>
    </xf>
    <xf numFmtId="0" fontId="0" fillId="0" borderId="0" xfId="0" applyAlignment="1">
      <alignment vertical="center"/>
    </xf>
    <xf numFmtId="0" fontId="35" fillId="0" borderId="19" xfId="0" applyFont="1" applyFill="1" applyBorder="1" applyAlignment="1">
      <alignment vertical="center"/>
    </xf>
    <xf numFmtId="0" fontId="35" fillId="0" borderId="20" xfId="0" applyFont="1" applyFill="1" applyBorder="1" applyAlignment="1">
      <alignment vertical="center"/>
    </xf>
    <xf numFmtId="0" fontId="35" fillId="0" borderId="21" xfId="0" applyFont="1" applyFill="1" applyBorder="1" applyAlignment="1">
      <alignment vertical="center"/>
    </xf>
    <xf numFmtId="49" fontId="61" fillId="0" borderId="20" xfId="0" applyNumberFormat="1" applyFont="1" applyFill="1" applyBorder="1" applyAlignment="1">
      <alignment horizontal="center" vertical="center"/>
    </xf>
    <xf numFmtId="49" fontId="61" fillId="0" borderId="20" xfId="0" applyNumberFormat="1" applyFont="1" applyFill="1" applyBorder="1" applyAlignment="1">
      <alignment vertical="center"/>
    </xf>
    <xf numFmtId="49" fontId="61" fillId="0" borderId="22" xfId="0" applyNumberFormat="1" applyFont="1" applyFill="1" applyBorder="1" applyAlignment="1">
      <alignment horizontal="center" vertical="center"/>
    </xf>
    <xf numFmtId="49" fontId="35" fillId="0" borderId="20" xfId="0" applyNumberFormat="1" applyFont="1" applyFill="1" applyBorder="1" applyAlignment="1">
      <alignment horizontal="center" vertical="center"/>
    </xf>
    <xf numFmtId="49" fontId="36" fillId="0" borderId="20" xfId="0" applyNumberFormat="1" applyFont="1" applyFill="1" applyBorder="1" applyAlignment="1">
      <alignment vertical="center"/>
    </xf>
    <xf numFmtId="49" fontId="61" fillId="0" borderId="20" xfId="0" applyNumberFormat="1" applyFont="1" applyFill="1" applyBorder="1" applyAlignment="1">
      <alignment horizontal="right" vertical="center"/>
    </xf>
    <xf numFmtId="49" fontId="36" fillId="0" borderId="22" xfId="0" applyNumberFormat="1" applyFont="1" applyFill="1" applyBorder="1" applyAlignment="1">
      <alignment vertical="center"/>
    </xf>
    <xf numFmtId="49" fontId="35" fillId="0" borderId="20" xfId="0" applyNumberFormat="1" applyFont="1" applyFill="1" applyBorder="1" applyAlignment="1">
      <alignment horizontal="left" vertical="center"/>
    </xf>
    <xf numFmtId="49" fontId="36" fillId="0" borderId="20" xfId="0" applyNumberFormat="1" applyFont="1" applyFill="1" applyBorder="1" applyAlignment="1">
      <alignment horizontal="left" vertical="center"/>
    </xf>
    <xf numFmtId="0" fontId="42" fillId="0" borderId="0" xfId="0" applyFont="1" applyAlignment="1">
      <alignment vertical="center"/>
    </xf>
    <xf numFmtId="49" fontId="42" fillId="0" borderId="23" xfId="0" applyNumberFormat="1" applyFont="1" applyFill="1" applyBorder="1" applyAlignment="1">
      <alignment vertical="center"/>
    </xf>
    <xf numFmtId="49" fontId="42" fillId="0" borderId="0" xfId="0" applyNumberFormat="1" applyFont="1" applyFill="1" applyAlignment="1">
      <alignment vertical="center"/>
    </xf>
    <xf numFmtId="49" fontId="42" fillId="0" borderId="17" xfId="0" applyNumberFormat="1" applyFont="1" applyFill="1" applyBorder="1" applyAlignment="1">
      <alignment horizontal="right" vertical="center"/>
    </xf>
    <xf numFmtId="0" fontId="50" fillId="0" borderId="0" xfId="0" applyFont="1" applyFill="1" applyBorder="1" applyAlignment="1">
      <alignment horizontal="left" vertical="center"/>
    </xf>
    <xf numFmtId="0" fontId="50" fillId="0" borderId="0" xfId="0" applyFont="1" applyFill="1" applyBorder="1" applyAlignment="1">
      <alignment horizontal="center" vertical="center"/>
    </xf>
    <xf numFmtId="49" fontId="42" fillId="0" borderId="24" xfId="0" applyNumberFormat="1" applyFont="1" applyFill="1" applyBorder="1" applyAlignment="1">
      <alignment horizontal="center" vertical="center"/>
    </xf>
    <xf numFmtId="49" fontId="43" fillId="0" borderId="17" xfId="0" applyNumberFormat="1" applyFont="1" applyFill="1" applyBorder="1" applyAlignment="1">
      <alignment vertical="center"/>
    </xf>
    <xf numFmtId="49" fontId="35" fillId="0" borderId="24" xfId="0" applyNumberFormat="1" applyFont="1" applyFill="1" applyBorder="1" applyAlignment="1">
      <alignment vertical="center"/>
    </xf>
    <xf numFmtId="49" fontId="36" fillId="0" borderId="25" xfId="0" applyNumberFormat="1" applyFont="1" applyFill="1" applyBorder="1" applyAlignment="1">
      <alignment vertical="center"/>
    </xf>
    <xf numFmtId="49" fontId="35" fillId="0" borderId="25" xfId="0" applyNumberFormat="1" applyFont="1" applyFill="1" applyBorder="1" applyAlignment="1">
      <alignment vertical="center"/>
    </xf>
    <xf numFmtId="49" fontId="42" fillId="0" borderId="23" xfId="0" applyNumberFormat="1" applyFont="1" applyFill="1" applyBorder="1" applyAlignment="1">
      <alignment horizontal="center" vertical="center"/>
    </xf>
    <xf numFmtId="49" fontId="42" fillId="0" borderId="0" xfId="0" applyNumberFormat="1" applyFont="1" applyFill="1" applyBorder="1" applyAlignment="1">
      <alignment vertical="center"/>
    </xf>
    <xf numFmtId="0" fontId="42" fillId="0" borderId="12" xfId="0" applyFont="1" applyFill="1" applyBorder="1" applyAlignment="1">
      <alignment vertical="center"/>
    </xf>
    <xf numFmtId="49" fontId="43" fillId="0" borderId="12" xfId="0" applyNumberFormat="1" applyFont="1" applyFill="1" applyBorder="1" applyAlignment="1">
      <alignment vertical="center"/>
    </xf>
    <xf numFmtId="49" fontId="42" fillId="0" borderId="12" xfId="0" applyNumberFormat="1" applyFont="1" applyFill="1" applyBorder="1" applyAlignment="1">
      <alignment vertical="center"/>
    </xf>
    <xf numFmtId="49" fontId="43" fillId="0" borderId="16" xfId="0" applyNumberFormat="1" applyFont="1" applyFill="1" applyBorder="1" applyAlignment="1">
      <alignment vertical="center"/>
    </xf>
    <xf numFmtId="49" fontId="42" fillId="0" borderId="24" xfId="0" applyNumberFormat="1" applyFont="1" applyFill="1" applyBorder="1" applyAlignment="1">
      <alignment vertical="center"/>
    </xf>
    <xf numFmtId="49" fontId="42" fillId="0" borderId="25" xfId="0" applyNumberFormat="1" applyFont="1" applyFill="1" applyBorder="1" applyAlignment="1">
      <alignment vertical="center"/>
    </xf>
    <xf numFmtId="49" fontId="42" fillId="0" borderId="14" xfId="0" applyNumberFormat="1" applyFont="1" applyFill="1" applyBorder="1" applyAlignment="1">
      <alignment horizontal="right" vertical="center"/>
    </xf>
    <xf numFmtId="0" fontId="42" fillId="0" borderId="23" xfId="0" applyFont="1" applyFill="1" applyBorder="1" applyAlignment="1">
      <alignment vertical="center"/>
    </xf>
    <xf numFmtId="0" fontId="35" fillId="0" borderId="23" xfId="0" applyFont="1" applyFill="1" applyBorder="1" applyAlignment="1">
      <alignment vertical="center"/>
    </xf>
    <xf numFmtId="0" fontId="35" fillId="0" borderId="0" xfId="0" applyFont="1" applyFill="1" applyBorder="1" applyAlignment="1">
      <alignment vertical="center"/>
    </xf>
    <xf numFmtId="0" fontId="35" fillId="0" borderId="26" xfId="0" applyFont="1" applyFill="1" applyBorder="1" applyAlignment="1">
      <alignment vertical="center"/>
    </xf>
    <xf numFmtId="0" fontId="43" fillId="18" borderId="0" xfId="0" applyFont="1" applyFill="1" applyBorder="1" applyAlignment="1">
      <alignment vertical="center"/>
    </xf>
    <xf numFmtId="0" fontId="42" fillId="0" borderId="17" xfId="0" applyFont="1" applyFill="1" applyBorder="1" applyAlignment="1">
      <alignment horizontal="right" vertical="center"/>
    </xf>
    <xf numFmtId="49" fontId="42" fillId="0" borderId="27" xfId="0" applyNumberFormat="1" applyFont="1" applyFill="1" applyBorder="1" applyAlignment="1">
      <alignment vertical="center"/>
    </xf>
    <xf numFmtId="0" fontId="42" fillId="0" borderId="16" xfId="0" applyFont="1" applyFill="1" applyBorder="1" applyAlignment="1">
      <alignment horizontal="right" vertical="center"/>
    </xf>
    <xf numFmtId="49" fontId="42" fillId="0" borderId="12" xfId="0" applyNumberFormat="1" applyFont="1" applyFill="1" applyBorder="1" applyAlignment="1">
      <alignment horizontal="center" vertical="center"/>
    </xf>
    <xf numFmtId="0" fontId="50" fillId="0" borderId="12" xfId="0" applyFont="1" applyFill="1" applyBorder="1" applyAlignment="1">
      <alignment horizontal="left" vertical="center"/>
    </xf>
    <xf numFmtId="0" fontId="50" fillId="0" borderId="12" xfId="0" applyFont="1" applyFill="1" applyBorder="1" applyAlignment="1">
      <alignment horizontal="center" vertical="center"/>
    </xf>
    <xf numFmtId="49" fontId="42" fillId="0" borderId="27" xfId="0" applyNumberFormat="1" applyFont="1" applyFill="1" applyBorder="1" applyAlignment="1">
      <alignment horizontal="center" vertical="center"/>
    </xf>
    <xf numFmtId="0" fontId="42" fillId="0" borderId="0" xfId="0" applyFont="1" applyBorder="1" applyAlignment="1">
      <alignment vertical="center"/>
    </xf>
    <xf numFmtId="0" fontId="31" fillId="0" borderId="0" xfId="0" applyFont="1" applyBorder="1" applyAlignment="1">
      <alignment vertical="center"/>
    </xf>
    <xf numFmtId="0" fontId="43" fillId="0" borderId="0" xfId="0" applyFont="1" applyAlignment="1">
      <alignment/>
    </xf>
    <xf numFmtId="0" fontId="31" fillId="0" borderId="0" xfId="0" applyFont="1" applyAlignment="1">
      <alignment/>
    </xf>
    <xf numFmtId="0" fontId="0" fillId="0" borderId="0" xfId="0" applyFont="1" applyBorder="1" applyAlignment="1">
      <alignment/>
    </xf>
    <xf numFmtId="0" fontId="31" fillId="0" borderId="0" xfId="0" applyFont="1" applyBorder="1" applyAlignment="1">
      <alignment/>
    </xf>
    <xf numFmtId="49" fontId="24" fillId="0" borderId="0" xfId="0" applyNumberFormat="1" applyFont="1" applyAlignment="1">
      <alignment horizontal="center"/>
    </xf>
    <xf numFmtId="49" fontId="68" fillId="0" borderId="0" xfId="0" applyNumberFormat="1" applyFont="1" applyAlignment="1">
      <alignment horizontal="left"/>
    </xf>
    <xf numFmtId="49" fontId="35" fillId="10" borderId="0" xfId="0" applyNumberFormat="1" applyFont="1" applyFill="1" applyAlignment="1">
      <alignment vertical="center"/>
    </xf>
    <xf numFmtId="49" fontId="35" fillId="10" borderId="0" xfId="0" applyNumberFormat="1" applyFont="1" applyFill="1" applyAlignment="1">
      <alignment horizontal="right" vertical="center"/>
    </xf>
    <xf numFmtId="49" fontId="0" fillId="0" borderId="10" xfId="0" applyNumberFormat="1" applyFont="1" applyBorder="1" applyAlignment="1">
      <alignment vertical="center"/>
    </xf>
    <xf numFmtId="49" fontId="37" fillId="0" borderId="0" xfId="0" applyNumberFormat="1" applyFont="1" applyAlignment="1">
      <alignment vertical="center"/>
    </xf>
    <xf numFmtId="0" fontId="52" fillId="19" borderId="12" xfId="0" applyFont="1" applyFill="1" applyBorder="1" applyAlignment="1">
      <alignment horizontal="right" vertical="center"/>
    </xf>
    <xf numFmtId="0" fontId="50" fillId="0" borderId="0" xfId="0" applyFont="1" applyAlignment="1">
      <alignment vertical="center"/>
    </xf>
    <xf numFmtId="0" fontId="52" fillId="19" borderId="16" xfId="0" applyFont="1" applyFill="1" applyBorder="1" applyAlignment="1">
      <alignment horizontal="right" vertical="center"/>
    </xf>
    <xf numFmtId="49" fontId="50" fillId="0" borderId="0" xfId="0" applyNumberFormat="1" applyFont="1" applyAlignment="1">
      <alignment vertical="center"/>
    </xf>
    <xf numFmtId="1" fontId="31" fillId="0" borderId="0" xfId="0" applyNumberFormat="1" applyFont="1" applyAlignment="1">
      <alignment vertical="center"/>
    </xf>
    <xf numFmtId="49" fontId="46" fillId="18" borderId="12" xfId="0" applyNumberFormat="1" applyFont="1" applyFill="1" applyBorder="1" applyAlignment="1">
      <alignment horizontal="left" vertical="center"/>
    </xf>
    <xf numFmtId="1" fontId="46" fillId="18" borderId="12" xfId="0" applyNumberFormat="1" applyFont="1" applyFill="1" applyBorder="1" applyAlignment="1">
      <alignment horizontal="center" vertical="center"/>
    </xf>
    <xf numFmtId="0" fontId="31" fillId="0" borderId="0" xfId="0" applyFont="1" applyAlignment="1">
      <alignment vertical="center"/>
    </xf>
    <xf numFmtId="1" fontId="34" fillId="0" borderId="11" xfId="0" applyNumberFormat="1" applyFont="1" applyFill="1" applyBorder="1" applyAlignment="1">
      <alignment horizontal="center" vertical="center"/>
    </xf>
    <xf numFmtId="0" fontId="34" fillId="0" borderId="11" xfId="0" applyFont="1" applyBorder="1" applyAlignment="1">
      <alignment vertical="center"/>
    </xf>
    <xf numFmtId="1" fontId="34" fillId="0" borderId="11" xfId="0" applyNumberFormat="1" applyFont="1" applyBorder="1" applyAlignment="1">
      <alignment horizontal="center" vertical="center"/>
    </xf>
    <xf numFmtId="49" fontId="59" fillId="0" borderId="0" xfId="0" applyNumberFormat="1" applyFont="1" applyAlignment="1">
      <alignment horizontal="center" vertical="center"/>
    </xf>
    <xf numFmtId="49" fontId="61" fillId="0" borderId="20" xfId="0" applyNumberFormat="1" applyFont="1" applyFill="1" applyBorder="1" applyAlignment="1">
      <alignment horizontal="centerContinuous" vertical="center"/>
    </xf>
    <xf numFmtId="49" fontId="61" fillId="0" borderId="22" xfId="0" applyNumberFormat="1" applyFont="1" applyFill="1" applyBorder="1" applyAlignment="1">
      <alignment horizontal="right" vertical="center"/>
    </xf>
    <xf numFmtId="49" fontId="35" fillId="0" borderId="20" xfId="0" applyNumberFormat="1" applyFont="1" applyFill="1" applyBorder="1" applyAlignment="1">
      <alignment vertical="center"/>
    </xf>
    <xf numFmtId="49" fontId="35" fillId="0" borderId="22" xfId="0" applyNumberFormat="1" applyFont="1" applyFill="1" applyBorder="1" applyAlignment="1">
      <alignment vertical="center"/>
    </xf>
    <xf numFmtId="0" fontId="42" fillId="0" borderId="0" xfId="0" applyFont="1" applyFill="1" applyAlignment="1">
      <alignment vertical="center"/>
    </xf>
    <xf numFmtId="0" fontId="42" fillId="0" borderId="0" xfId="0" applyFont="1" applyFill="1" applyAlignment="1">
      <alignment horizontal="center" vertical="center"/>
    </xf>
    <xf numFmtId="49" fontId="42" fillId="0" borderId="17" xfId="0" applyNumberFormat="1" applyFont="1" applyFill="1" applyBorder="1" applyAlignment="1">
      <alignment vertical="center"/>
    </xf>
    <xf numFmtId="49" fontId="42" fillId="0" borderId="16" xfId="0" applyNumberFormat="1" applyFont="1" applyFill="1" applyBorder="1" applyAlignment="1">
      <alignment vertical="center"/>
    </xf>
    <xf numFmtId="0" fontId="42" fillId="0" borderId="12" xfId="0" applyFont="1" applyFill="1" applyBorder="1" applyAlignment="1">
      <alignment horizontal="center" vertical="center"/>
    </xf>
    <xf numFmtId="49" fontId="42" fillId="0" borderId="12" xfId="0" applyNumberFormat="1" applyFont="1" applyFill="1" applyBorder="1" applyAlignment="1">
      <alignment horizontal="left" vertical="center"/>
    </xf>
    <xf numFmtId="49" fontId="42" fillId="0" borderId="16" xfId="0" applyNumberFormat="1" applyFont="1" applyFill="1" applyBorder="1" applyAlignment="1">
      <alignment horizontal="left" vertical="center"/>
    </xf>
    <xf numFmtId="0" fontId="57" fillId="0" borderId="23" xfId="0" applyFont="1" applyBorder="1" applyAlignment="1">
      <alignment horizontal="center" vertical="center"/>
    </xf>
    <xf numFmtId="0" fontId="57" fillId="0" borderId="0" xfId="0" applyFont="1" applyBorder="1" applyAlignment="1">
      <alignment horizontal="center" vertical="center"/>
    </xf>
    <xf numFmtId="22" fontId="35" fillId="0" borderId="20" xfId="0" applyNumberFormat="1" applyFont="1" applyFill="1" applyBorder="1" applyAlignment="1">
      <alignment horizontal="left" vertical="center"/>
    </xf>
    <xf numFmtId="0" fontId="0" fillId="0" borderId="22" xfId="0" applyBorder="1" applyAlignment="1">
      <alignment vertical="center"/>
    </xf>
    <xf numFmtId="14" fontId="42" fillId="0" borderId="27" xfId="0" applyNumberFormat="1" applyFont="1" applyFill="1" applyBorder="1" applyAlignment="1">
      <alignment horizontal="left" vertical="center"/>
    </xf>
    <xf numFmtId="14" fontId="42" fillId="0" borderId="12" xfId="0" applyNumberFormat="1" applyFont="1" applyFill="1" applyBorder="1" applyAlignment="1">
      <alignment horizontal="left" vertical="center"/>
    </xf>
    <xf numFmtId="14" fontId="42" fillId="0" borderId="16" xfId="0" applyNumberFormat="1" applyFont="1" applyFill="1" applyBorder="1" applyAlignment="1">
      <alignment horizontal="left" vertical="center"/>
    </xf>
    <xf numFmtId="49" fontId="42" fillId="0" borderId="0" xfId="0" applyNumberFormat="1" applyFont="1" applyFill="1" applyAlignment="1">
      <alignment horizontal="left" vertical="center"/>
    </xf>
    <xf numFmtId="49" fontId="42" fillId="0" borderId="17" xfId="0" applyNumberFormat="1" applyFont="1" applyFill="1" applyBorder="1" applyAlignment="1">
      <alignment horizontal="left" vertical="center"/>
    </xf>
    <xf numFmtId="49" fontId="35" fillId="10" borderId="0" xfId="0" applyNumberFormat="1" applyFont="1" applyFill="1" applyAlignment="1">
      <alignment horizontal="center" vertical="center"/>
    </xf>
    <xf numFmtId="0" fontId="57" fillId="0" borderId="0" xfId="0" applyFont="1" applyAlignment="1">
      <alignment horizontal="center" vertical="center"/>
    </xf>
  </cellXfs>
  <cellStyles count="6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0" xfId="33"/>
    <cellStyle name="Currency0" xfId="34"/>
    <cellStyle name="Date" xfId="35"/>
    <cellStyle name="Dobro" xfId="36"/>
    <cellStyle name="Fixed" xfId="37"/>
    <cellStyle name="Heading 1" xfId="38"/>
    <cellStyle name="Heading 2" xfId="39"/>
    <cellStyle name="Hyperlink" xfId="40"/>
    <cellStyle name="Izhod" xfId="41"/>
    <cellStyle name="Naslov" xfId="42"/>
    <cellStyle name="Naslov 1" xfId="43"/>
    <cellStyle name="Naslov 2" xfId="44"/>
    <cellStyle name="Naslov 3" xfId="45"/>
    <cellStyle name="Naslov 4" xfId="46"/>
    <cellStyle name="Navadno 16" xfId="47"/>
    <cellStyle name="Navadno 2" xfId="48"/>
    <cellStyle name="Navadno 3" xfId="49"/>
    <cellStyle name="Navadno 4" xfId="50"/>
    <cellStyle name="Navadno 4 2" xfId="51"/>
    <cellStyle name="Nevtralno" xfId="52"/>
    <cellStyle name="Normal_32_1" xfId="53"/>
    <cellStyle name="Followed Hyperlink" xfId="54"/>
    <cellStyle name="Percent" xfId="55"/>
    <cellStyle name="Opomba" xfId="56"/>
    <cellStyle name="Opozorilo" xfId="57"/>
    <cellStyle name="Pojasnjevalno besedilo" xfId="58"/>
    <cellStyle name="Poudarek1" xfId="59"/>
    <cellStyle name="Poudarek2" xfId="60"/>
    <cellStyle name="Poudarek3" xfId="61"/>
    <cellStyle name="Poudarek4" xfId="62"/>
    <cellStyle name="Poudarek5" xfId="63"/>
    <cellStyle name="Poudarek6" xfId="64"/>
    <cellStyle name="Povezana celica" xfId="65"/>
    <cellStyle name="Preveri celico" xfId="66"/>
    <cellStyle name="Računanje" xfId="67"/>
    <cellStyle name="Slabo" xfId="68"/>
    <cellStyle name="Total" xfId="69"/>
    <cellStyle name="Currency" xfId="70"/>
    <cellStyle name="Currency [0]" xfId="71"/>
    <cellStyle name="Comma" xfId="72"/>
    <cellStyle name="Comma [0]" xfId="73"/>
    <cellStyle name="Vnos" xfId="74"/>
    <cellStyle name="Vsota" xfId="75"/>
  </cellStyles>
  <dxfs count="17">
    <dxf>
      <font>
        <b val="0"/>
        <i val="0"/>
        <color auto="1"/>
      </font>
    </dxf>
    <dxf/>
    <dxf>
      <font>
        <b val="0"/>
        <i val="0"/>
        <color auto="1"/>
      </font>
    </dxf>
    <dxf>
      <font>
        <b/>
        <i val="0"/>
        <color auto="1"/>
      </font>
    </dxf>
    <dxf>
      <font>
        <i val="0"/>
        <color indexed="9"/>
      </font>
      <fill>
        <patternFill>
          <bgColor indexed="42"/>
        </patternFill>
      </fill>
    </dxf>
    <dxf>
      <font>
        <i val="0"/>
        <color indexed="9"/>
      </font>
    </dxf>
    <dxf>
      <font>
        <i val="0"/>
        <color indexed="9"/>
      </font>
    </dxf>
    <dxf>
      <font>
        <b/>
        <i val="0"/>
        <color auto="1"/>
      </font>
      <fill>
        <patternFill patternType="solid">
          <bgColor indexed="9"/>
        </patternFill>
      </fill>
    </dxf>
    <dxf>
      <font>
        <b/>
        <i val="0"/>
        <color indexed="9"/>
      </font>
      <fill>
        <patternFill patternType="solid">
          <bgColor indexed="9"/>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0</xdr:row>
      <xdr:rowOff>19050</xdr:rowOff>
    </xdr:from>
    <xdr:to>
      <xdr:col>17</xdr:col>
      <xdr:colOff>9525</xdr:colOff>
      <xdr:row>1</xdr:row>
      <xdr:rowOff>152400</xdr:rowOff>
    </xdr:to>
    <xdr:pic>
      <xdr:nvPicPr>
        <xdr:cNvPr id="1" name="Picture 8"/>
        <xdr:cNvPicPr preferRelativeResize="1">
          <a:picLocks noChangeAspect="1"/>
        </xdr:cNvPicPr>
      </xdr:nvPicPr>
      <xdr:blipFill>
        <a:blip r:embed="rId1"/>
        <a:stretch>
          <a:fillRect/>
        </a:stretch>
      </xdr:blipFill>
      <xdr:spPr>
        <a:xfrm>
          <a:off x="5019675" y="19050"/>
          <a:ext cx="1647825" cy="409575"/>
        </a:xfrm>
        <a:prstGeom prst="rect">
          <a:avLst/>
        </a:prstGeom>
        <a:noFill/>
        <a:ln w="9525" cmpd="sng">
          <a:noFill/>
        </a:ln>
      </xdr:spPr>
    </xdr:pic>
    <xdr:clientData/>
  </xdr:twoCellAnchor>
  <xdr:twoCellAnchor>
    <xdr:from>
      <xdr:col>13</xdr:col>
      <xdr:colOff>209550</xdr:colOff>
      <xdr:row>81</xdr:row>
      <xdr:rowOff>0</xdr:rowOff>
    </xdr:from>
    <xdr:to>
      <xdr:col>18</xdr:col>
      <xdr:colOff>0</xdr:colOff>
      <xdr:row>82</xdr:row>
      <xdr:rowOff>9525</xdr:rowOff>
    </xdr:to>
    <xdr:pic>
      <xdr:nvPicPr>
        <xdr:cNvPr id="2" name="Picture 7"/>
        <xdr:cNvPicPr preferRelativeResize="1">
          <a:picLocks noChangeAspect="1"/>
        </xdr:cNvPicPr>
      </xdr:nvPicPr>
      <xdr:blipFill>
        <a:blip r:embed="rId1"/>
        <a:stretch>
          <a:fillRect/>
        </a:stretch>
      </xdr:blipFill>
      <xdr:spPr>
        <a:xfrm>
          <a:off x="5095875" y="9620250"/>
          <a:ext cx="2085975"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vc\My%20Documents\TENIS%202011\OP%20VELENJE%202011\T11C1X%20OP%20m&#382;%20Velenje%202011%20sobo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razpored m"/>
      <sheetName val="ž  vpisna lista"/>
      <sheetName val="ž glavni turnir žrebna lista"/>
      <sheetName val="ž glavni 32"/>
      <sheetName val="razpored ž"/>
      <sheetName val="zbirni zapisnik prekrškov"/>
      <sheetName val="neodigrani dvoboji"/>
      <sheetName val="poročilo vrhovni sodnik"/>
      <sheetName val="sodniški stroški"/>
      <sheetName val="List1"/>
    </sheetNames>
    <definedNames>
      <definedName name="Jun_Hide_CU"/>
      <definedName name="Jun_Show_CU"/>
    </definedNames>
    <sheetDataSet>
      <sheetData sheetId="0">
        <row r="6">
          <cell r="A6" t="str">
            <v>OP  ŠTK VELENJE</v>
          </cell>
        </row>
        <row r="8">
          <cell r="A8" t="str">
            <v>ČL</v>
          </cell>
          <cell r="B8" t="str">
            <v>mž</v>
          </cell>
          <cell r="D8" t="str">
            <v>OP</v>
          </cell>
        </row>
        <row r="10">
          <cell r="A10" t="str">
            <v>16./18.7.2011</v>
          </cell>
          <cell r="B10" t="str">
            <v>Matjaž Grosman</v>
          </cell>
          <cell r="C10" t="str">
            <v>ŠTK VELENJE</v>
          </cell>
          <cell r="D10">
            <v>2</v>
          </cell>
          <cell r="E10" t="str">
            <v>Ivan Hrastnik</v>
          </cell>
        </row>
      </sheetData>
      <sheetData sheetId="2">
        <row r="21">
          <cell r="P21" t="str">
            <v>Sodnik</v>
          </cell>
        </row>
        <row r="22">
          <cell r="P22" t="str">
            <v>I Hribernik</v>
          </cell>
        </row>
        <row r="23">
          <cell r="P23" t="str">
            <v>J Srebotnik </v>
          </cell>
        </row>
        <row r="24">
          <cell r="P24" t="str">
            <v> </v>
          </cell>
        </row>
        <row r="25">
          <cell r="P25" t="str">
            <v> </v>
          </cell>
        </row>
        <row r="26">
          <cell r="P26" t="str">
            <v> </v>
          </cell>
        </row>
        <row r="27">
          <cell r="P27" t="str">
            <v> </v>
          </cell>
        </row>
        <row r="28">
          <cell r="P28" t="str">
            <v> </v>
          </cell>
        </row>
        <row r="29">
          <cell r="P29" t="str">
            <v> </v>
          </cell>
        </row>
        <row r="30">
          <cell r="P30" t="str">
            <v>Brez sodnika</v>
          </cell>
        </row>
      </sheetData>
      <sheetData sheetId="4">
        <row r="7">
          <cell r="A7">
            <v>1</v>
          </cell>
          <cell r="B7">
            <v>4910</v>
          </cell>
          <cell r="C7" t="str">
            <v>MOŽEK</v>
          </cell>
          <cell r="D7" t="str">
            <v>MATIC</v>
          </cell>
          <cell r="E7" t="str">
            <v>BENČ</v>
          </cell>
          <cell r="F7">
            <v>33269</v>
          </cell>
          <cell r="J7">
            <v>15</v>
          </cell>
          <cell r="N7">
            <v>40</v>
          </cell>
          <cell r="Q7" t="str">
            <v>D</v>
          </cell>
        </row>
        <row r="8">
          <cell r="A8">
            <v>2</v>
          </cell>
          <cell r="B8">
            <v>1792</v>
          </cell>
          <cell r="C8" t="str">
            <v>GABER</v>
          </cell>
          <cell r="D8" t="str">
            <v>Jakob</v>
          </cell>
          <cell r="E8" t="str">
            <v>SL-KO</v>
          </cell>
          <cell r="F8">
            <v>28987</v>
          </cell>
          <cell r="J8">
            <v>20</v>
          </cell>
          <cell r="N8">
            <v>30</v>
          </cell>
          <cell r="Q8" t="str">
            <v>D</v>
          </cell>
        </row>
        <row r="9">
          <cell r="A9">
            <v>3</v>
          </cell>
          <cell r="B9">
            <v>3987</v>
          </cell>
          <cell r="C9" t="str">
            <v>POTOČNIK</v>
          </cell>
          <cell r="D9" t="str">
            <v>UROŠ</v>
          </cell>
          <cell r="E9" t="str">
            <v>TOPOL</v>
          </cell>
          <cell r="F9">
            <v>32254</v>
          </cell>
          <cell r="J9">
            <v>21</v>
          </cell>
          <cell r="N9">
            <v>30</v>
          </cell>
          <cell r="Q9" t="str">
            <v>D</v>
          </cell>
        </row>
        <row r="10">
          <cell r="A10">
            <v>4</v>
          </cell>
          <cell r="B10">
            <v>5174</v>
          </cell>
          <cell r="C10" t="str">
            <v>NOVAK</v>
          </cell>
          <cell r="D10" t="str">
            <v>MARKO</v>
          </cell>
          <cell r="E10" t="str">
            <v>OTOČE</v>
          </cell>
          <cell r="F10">
            <v>33669</v>
          </cell>
          <cell r="J10">
            <v>24</v>
          </cell>
          <cell r="N10">
            <v>30</v>
          </cell>
          <cell r="Q10" t="str">
            <v>D</v>
          </cell>
        </row>
        <row r="11">
          <cell r="A11">
            <v>5</v>
          </cell>
          <cell r="B11">
            <v>3594</v>
          </cell>
          <cell r="C11" t="str">
            <v>STOSIČ</v>
          </cell>
          <cell r="D11" t="str">
            <v>MARKO</v>
          </cell>
          <cell r="E11" t="str">
            <v>BREBR</v>
          </cell>
          <cell r="F11">
            <v>31566</v>
          </cell>
          <cell r="J11">
            <v>27</v>
          </cell>
          <cell r="N11">
            <v>20</v>
          </cell>
          <cell r="Q11" t="str">
            <v>D</v>
          </cell>
        </row>
        <row r="12">
          <cell r="A12">
            <v>6</v>
          </cell>
          <cell r="B12">
            <v>5418</v>
          </cell>
          <cell r="C12" t="str">
            <v>ŠTEH</v>
          </cell>
          <cell r="D12" t="str">
            <v>BRUNO</v>
          </cell>
          <cell r="E12" t="str">
            <v>TR-KR</v>
          </cell>
          <cell r="F12">
            <v>33725</v>
          </cell>
          <cell r="J12">
            <v>28</v>
          </cell>
          <cell r="N12">
            <v>20</v>
          </cell>
          <cell r="Q12" t="str">
            <v>D</v>
          </cell>
        </row>
        <row r="13">
          <cell r="A13">
            <v>7</v>
          </cell>
          <cell r="B13">
            <v>7155</v>
          </cell>
          <cell r="C13" t="str">
            <v>KUŠER</v>
          </cell>
          <cell r="D13" t="str">
            <v>MARE</v>
          </cell>
          <cell r="E13" t="str">
            <v>OTOČE</v>
          </cell>
          <cell r="F13">
            <v>31295</v>
          </cell>
          <cell r="J13">
            <v>29</v>
          </cell>
          <cell r="N13">
            <v>20</v>
          </cell>
          <cell r="Q13" t="str">
            <v>D</v>
          </cell>
        </row>
        <row r="14">
          <cell r="A14">
            <v>8</v>
          </cell>
          <cell r="B14">
            <v>5811</v>
          </cell>
          <cell r="C14" t="str">
            <v>PAPEŽ</v>
          </cell>
          <cell r="D14" t="str">
            <v>ŽIGA</v>
          </cell>
          <cell r="E14" t="str">
            <v>OTOČE</v>
          </cell>
          <cell r="F14">
            <v>34186</v>
          </cell>
          <cell r="J14">
            <v>31</v>
          </cell>
          <cell r="N14">
            <v>20</v>
          </cell>
          <cell r="Q14" t="str">
            <v>D</v>
          </cell>
        </row>
        <row r="15">
          <cell r="A15">
            <v>9</v>
          </cell>
          <cell r="B15">
            <v>5441</v>
          </cell>
          <cell r="C15" t="str">
            <v>RAMŠAK</v>
          </cell>
          <cell r="D15" t="str">
            <v>TJAŠ</v>
          </cell>
          <cell r="E15" t="str">
            <v>ŠTKVE</v>
          </cell>
          <cell r="F15">
            <v>33710</v>
          </cell>
          <cell r="J15">
            <v>32</v>
          </cell>
          <cell r="N15">
            <v>20</v>
          </cell>
          <cell r="Q15" t="str">
            <v>D</v>
          </cell>
        </row>
        <row r="16">
          <cell r="A16">
            <v>10</v>
          </cell>
          <cell r="B16">
            <v>5739</v>
          </cell>
          <cell r="C16" t="str">
            <v>BELIŠ</v>
          </cell>
          <cell r="D16" t="str">
            <v>BENJAMIN</v>
          </cell>
          <cell r="E16" t="str">
            <v>SGRAD</v>
          </cell>
          <cell r="F16">
            <v>34113</v>
          </cell>
          <cell r="J16">
            <v>38</v>
          </cell>
          <cell r="N16">
            <v>20</v>
          </cell>
          <cell r="Q16" t="str">
            <v>D</v>
          </cell>
        </row>
        <row r="17">
          <cell r="A17">
            <v>11</v>
          </cell>
          <cell r="B17">
            <v>5319</v>
          </cell>
          <cell r="C17" t="str">
            <v>ROMIH</v>
          </cell>
          <cell r="D17" t="str">
            <v>JAN</v>
          </cell>
          <cell r="E17" t="str">
            <v>SL-LJ</v>
          </cell>
          <cell r="F17">
            <v>34188</v>
          </cell>
          <cell r="J17">
            <v>39</v>
          </cell>
          <cell r="N17">
            <v>20</v>
          </cell>
          <cell r="Q17" t="str">
            <v>D</v>
          </cell>
        </row>
        <row r="18">
          <cell r="A18">
            <v>12</v>
          </cell>
          <cell r="B18">
            <v>2055</v>
          </cell>
          <cell r="C18" t="str">
            <v>MARTINŠEK</v>
          </cell>
          <cell r="D18" t="str">
            <v>MATEJ</v>
          </cell>
          <cell r="E18" t="str">
            <v>TOPOL</v>
          </cell>
          <cell r="F18">
            <v>30309</v>
          </cell>
          <cell r="J18">
            <v>41</v>
          </cell>
          <cell r="N18">
            <v>20</v>
          </cell>
          <cell r="Q18" t="str">
            <v>D</v>
          </cell>
        </row>
        <row r="19">
          <cell r="A19">
            <v>13</v>
          </cell>
          <cell r="B19">
            <v>5372</v>
          </cell>
          <cell r="C19" t="str">
            <v>LEMIČ</v>
          </cell>
          <cell r="D19" t="str">
            <v>NEJC</v>
          </cell>
          <cell r="E19" t="str">
            <v>TKKAM</v>
          </cell>
          <cell r="F19">
            <v>34226</v>
          </cell>
          <cell r="J19">
            <v>48</v>
          </cell>
          <cell r="N19">
            <v>20</v>
          </cell>
          <cell r="Q19" t="str">
            <v>D</v>
          </cell>
        </row>
        <row r="20">
          <cell r="A20">
            <v>14</v>
          </cell>
          <cell r="B20">
            <v>5551</v>
          </cell>
          <cell r="C20" t="str">
            <v>MARIČ</v>
          </cell>
          <cell r="D20" t="str">
            <v>NEJC</v>
          </cell>
          <cell r="E20" t="str">
            <v>KRŠKO</v>
          </cell>
          <cell r="F20">
            <v>33962</v>
          </cell>
          <cell r="J20">
            <v>51</v>
          </cell>
          <cell r="N20">
            <v>20</v>
          </cell>
          <cell r="Q20" t="str">
            <v>D</v>
          </cell>
        </row>
        <row r="21">
          <cell r="A21">
            <v>15</v>
          </cell>
          <cell r="B21">
            <v>1794</v>
          </cell>
          <cell r="C21" t="str">
            <v>MAČEK</v>
          </cell>
          <cell r="D21" t="str">
            <v>MATJAŽ</v>
          </cell>
          <cell r="E21" t="str">
            <v>SL-KO</v>
          </cell>
          <cell r="F21">
            <v>28615</v>
          </cell>
          <cell r="J21">
            <v>62</v>
          </cell>
          <cell r="N21">
            <v>10</v>
          </cell>
          <cell r="Q21" t="str">
            <v>D</v>
          </cell>
        </row>
        <row r="22">
          <cell r="A22">
            <v>16</v>
          </cell>
          <cell r="B22">
            <v>4211</v>
          </cell>
          <cell r="C22" t="str">
            <v>CVERLIN</v>
          </cell>
          <cell r="D22" t="str">
            <v>ALEŠ</v>
          </cell>
          <cell r="E22" t="str">
            <v>TOPOL</v>
          </cell>
          <cell r="F22">
            <v>32714</v>
          </cell>
          <cell r="J22">
            <v>63</v>
          </cell>
          <cell r="N22">
            <v>10</v>
          </cell>
          <cell r="Q22" t="str">
            <v>D</v>
          </cell>
        </row>
        <row r="23">
          <cell r="A23">
            <v>17</v>
          </cell>
          <cell r="B23">
            <v>5984</v>
          </cell>
          <cell r="C23" t="str">
            <v>BOŽIČ</v>
          </cell>
          <cell r="D23" t="str">
            <v>ROK</v>
          </cell>
          <cell r="E23" t="str">
            <v>SL-LJ</v>
          </cell>
          <cell r="F23">
            <v>34235</v>
          </cell>
          <cell r="J23">
            <v>68</v>
          </cell>
          <cell r="N23">
            <v>10</v>
          </cell>
          <cell r="Q23" t="str">
            <v>D</v>
          </cell>
        </row>
        <row r="24">
          <cell r="A24">
            <v>18</v>
          </cell>
          <cell r="B24">
            <v>6288</v>
          </cell>
          <cell r="C24" t="str">
            <v>VALANT</v>
          </cell>
          <cell r="D24" t="str">
            <v>DAVORIN</v>
          </cell>
          <cell r="E24" t="str">
            <v>TR-KR</v>
          </cell>
          <cell r="F24">
            <v>34581</v>
          </cell>
          <cell r="J24">
            <v>69</v>
          </cell>
          <cell r="N24">
            <v>10</v>
          </cell>
          <cell r="Q24" t="str">
            <v>D</v>
          </cell>
        </row>
        <row r="25">
          <cell r="A25">
            <v>19</v>
          </cell>
          <cell r="B25">
            <v>5553</v>
          </cell>
          <cell r="C25" t="str">
            <v>SOTLER</v>
          </cell>
          <cell r="D25" t="str">
            <v>MATIC</v>
          </cell>
          <cell r="E25" t="str">
            <v>KRŠKO</v>
          </cell>
          <cell r="F25">
            <v>34688</v>
          </cell>
          <cell r="J25">
            <v>80</v>
          </cell>
          <cell r="N25">
            <v>10</v>
          </cell>
          <cell r="Q25" t="str">
            <v>D</v>
          </cell>
        </row>
        <row r="26">
          <cell r="A26">
            <v>20</v>
          </cell>
          <cell r="B26">
            <v>5767</v>
          </cell>
          <cell r="C26" t="str">
            <v>KRAJNC</v>
          </cell>
          <cell r="D26" t="str">
            <v>DORMITER</v>
          </cell>
          <cell r="E26" t="str">
            <v>PTUJ</v>
          </cell>
          <cell r="F26">
            <v>34353</v>
          </cell>
          <cell r="J26">
            <v>84</v>
          </cell>
          <cell r="N26">
            <v>10</v>
          </cell>
          <cell r="Q26" t="str">
            <v>D</v>
          </cell>
        </row>
        <row r="27">
          <cell r="A27">
            <v>21</v>
          </cell>
          <cell r="B27">
            <v>6592</v>
          </cell>
          <cell r="C27" t="str">
            <v>VOVK</v>
          </cell>
          <cell r="D27" t="str">
            <v>GREGOR</v>
          </cell>
          <cell r="E27" t="str">
            <v>STRAŽ</v>
          </cell>
          <cell r="F27">
            <v>35366</v>
          </cell>
          <cell r="J27">
            <v>86</v>
          </cell>
          <cell r="N27">
            <v>10</v>
          </cell>
          <cell r="Q27" t="str">
            <v>D</v>
          </cell>
        </row>
        <row r="28">
          <cell r="A28">
            <v>22</v>
          </cell>
          <cell r="B28">
            <v>6847</v>
          </cell>
          <cell r="C28" t="str">
            <v>HAJD</v>
          </cell>
          <cell r="D28" t="str">
            <v>ROK</v>
          </cell>
          <cell r="E28" t="str">
            <v>SL-KO</v>
          </cell>
          <cell r="F28">
            <v>34473</v>
          </cell>
          <cell r="J28">
            <v>93</v>
          </cell>
          <cell r="N28">
            <v>10</v>
          </cell>
          <cell r="Q28" t="str">
            <v>D</v>
          </cell>
        </row>
        <row r="29">
          <cell r="A29">
            <v>23</v>
          </cell>
          <cell r="B29">
            <v>4015</v>
          </cell>
          <cell r="C29" t="str">
            <v>DERŽIČ</v>
          </cell>
          <cell r="D29" t="str">
            <v>ŽIGA</v>
          </cell>
          <cell r="E29" t="str">
            <v>BREŽI</v>
          </cell>
          <cell r="F29">
            <v>31944</v>
          </cell>
          <cell r="J29">
            <v>94</v>
          </cell>
          <cell r="N29">
            <v>10</v>
          </cell>
          <cell r="Q29" t="str">
            <v>D</v>
          </cell>
        </row>
        <row r="30">
          <cell r="A30">
            <v>24</v>
          </cell>
          <cell r="B30">
            <v>6137</v>
          </cell>
          <cell r="C30" t="str">
            <v>JAVORNIK</v>
          </cell>
          <cell r="D30" t="str">
            <v>GREGA</v>
          </cell>
          <cell r="E30" t="str">
            <v>SGRAD</v>
          </cell>
          <cell r="F30">
            <v>34859</v>
          </cell>
          <cell r="J30">
            <v>125</v>
          </cell>
          <cell r="N30">
            <v>10</v>
          </cell>
          <cell r="Q30" t="str">
            <v>D</v>
          </cell>
        </row>
        <row r="31">
          <cell r="A31">
            <v>25</v>
          </cell>
          <cell r="B31">
            <v>7072</v>
          </cell>
          <cell r="C31" t="str">
            <v>RAMŠAK</v>
          </cell>
          <cell r="D31" t="str">
            <v>NEJC</v>
          </cell>
          <cell r="E31" t="str">
            <v>ŽTKMB</v>
          </cell>
          <cell r="F31">
            <v>33961</v>
          </cell>
          <cell r="J31">
            <v>127</v>
          </cell>
          <cell r="N31">
            <v>10</v>
          </cell>
          <cell r="Q31" t="str">
            <v>D</v>
          </cell>
        </row>
        <row r="32">
          <cell r="A32">
            <v>26</v>
          </cell>
          <cell r="B32">
            <v>6591</v>
          </cell>
          <cell r="C32" t="str">
            <v>VOVK</v>
          </cell>
          <cell r="D32" t="str">
            <v>PRIMOŽ</v>
          </cell>
          <cell r="E32" t="str">
            <v>STRAŽ</v>
          </cell>
          <cell r="F32">
            <v>35366</v>
          </cell>
          <cell r="J32">
            <v>129</v>
          </cell>
          <cell r="N32">
            <v>10</v>
          </cell>
          <cell r="Q32" t="str">
            <v>D</v>
          </cell>
        </row>
        <row r="33">
          <cell r="A33">
            <v>27</v>
          </cell>
          <cell r="B33">
            <v>4447</v>
          </cell>
          <cell r="C33" t="str">
            <v>PEČEČNIK</v>
          </cell>
          <cell r="D33" t="str">
            <v>DENIS</v>
          </cell>
          <cell r="E33" t="str">
            <v>ŠTKVE</v>
          </cell>
          <cell r="F33">
            <v>31149</v>
          </cell>
          <cell r="J33">
            <v>133</v>
          </cell>
          <cell r="N33">
            <v>10</v>
          </cell>
          <cell r="Q33" t="str">
            <v>D</v>
          </cell>
        </row>
        <row r="34">
          <cell r="A34">
            <v>28</v>
          </cell>
          <cell r="B34">
            <v>6280</v>
          </cell>
          <cell r="C34" t="str">
            <v>ŠUNTAR</v>
          </cell>
          <cell r="D34" t="str">
            <v>JAN VIT</v>
          </cell>
          <cell r="E34" t="str">
            <v>TR-KR</v>
          </cell>
          <cell r="F34">
            <v>35195</v>
          </cell>
          <cell r="J34">
            <v>191</v>
          </cell>
          <cell r="N34">
            <v>10</v>
          </cell>
          <cell r="Q34" t="str">
            <v>D</v>
          </cell>
        </row>
        <row r="35">
          <cell r="A35">
            <v>29</v>
          </cell>
          <cell r="B35">
            <v>1065</v>
          </cell>
          <cell r="C35" t="str">
            <v>VUČAJNK</v>
          </cell>
          <cell r="D35" t="str">
            <v>GREGOR</v>
          </cell>
          <cell r="E35" t="str">
            <v>BREŽI</v>
          </cell>
          <cell r="F35">
            <v>29181</v>
          </cell>
          <cell r="J35">
            <v>207</v>
          </cell>
          <cell r="N35">
            <v>10</v>
          </cell>
          <cell r="Q35" t="str">
            <v>D</v>
          </cell>
        </row>
        <row r="36">
          <cell r="A36">
            <v>30</v>
          </cell>
          <cell r="B36">
            <v>6832</v>
          </cell>
          <cell r="C36" t="str">
            <v>Gibičar</v>
          </cell>
          <cell r="D36" t="str">
            <v>Mihael Krištof</v>
          </cell>
          <cell r="E36" t="str">
            <v>GIBI</v>
          </cell>
          <cell r="F36">
            <v>34077</v>
          </cell>
          <cell r="N36">
            <v>10</v>
          </cell>
          <cell r="Q36" t="str">
            <v>D</v>
          </cell>
        </row>
      </sheetData>
      <sheetData sheetId="8">
        <row r="7">
          <cell r="A7">
            <v>1</v>
          </cell>
          <cell r="B7">
            <v>4538</v>
          </cell>
          <cell r="C7" t="str">
            <v>VOLLMEIER</v>
          </cell>
          <cell r="D7" t="str">
            <v>PATRICIA</v>
          </cell>
          <cell r="E7" t="str">
            <v>ŽTKMB</v>
          </cell>
          <cell r="F7">
            <v>32455</v>
          </cell>
          <cell r="J7">
            <v>11</v>
          </cell>
          <cell r="N7">
            <v>70</v>
          </cell>
          <cell r="Q7" t="str">
            <v>D</v>
          </cell>
        </row>
        <row r="8">
          <cell r="A8">
            <v>2</v>
          </cell>
          <cell r="B8">
            <v>5843</v>
          </cell>
          <cell r="C8" t="str">
            <v>ŠMIC</v>
          </cell>
          <cell r="D8" t="str">
            <v>MAŠA</v>
          </cell>
          <cell r="E8" t="str">
            <v>TR-KR</v>
          </cell>
          <cell r="F8">
            <v>34199</v>
          </cell>
          <cell r="J8">
            <v>13</v>
          </cell>
          <cell r="N8">
            <v>40</v>
          </cell>
          <cell r="Q8" t="str">
            <v>D</v>
          </cell>
        </row>
        <row r="9">
          <cell r="A9">
            <v>3</v>
          </cell>
          <cell r="B9">
            <v>5152</v>
          </cell>
          <cell r="C9" t="str">
            <v>BESTIJANIČ</v>
          </cell>
          <cell r="D9" t="str">
            <v>TAJDA</v>
          </cell>
          <cell r="E9" t="str">
            <v>MEDVO</v>
          </cell>
          <cell r="F9">
            <v>33318</v>
          </cell>
          <cell r="J9">
            <v>18</v>
          </cell>
          <cell r="N9">
            <v>30</v>
          </cell>
          <cell r="Q9" t="str">
            <v>D</v>
          </cell>
        </row>
        <row r="10">
          <cell r="A10">
            <v>4</v>
          </cell>
          <cell r="B10">
            <v>4162</v>
          </cell>
          <cell r="C10" t="str">
            <v>ŠPEGEL</v>
          </cell>
          <cell r="D10" t="str">
            <v>BRINA</v>
          </cell>
          <cell r="E10" t="str">
            <v>ŠTKVE</v>
          </cell>
          <cell r="F10">
            <v>32145</v>
          </cell>
          <cell r="J10">
            <v>25</v>
          </cell>
          <cell r="N10">
            <v>30</v>
          </cell>
          <cell r="Q10" t="str">
            <v>D</v>
          </cell>
        </row>
        <row r="11">
          <cell r="A11">
            <v>5</v>
          </cell>
          <cell r="B11">
            <v>6238</v>
          </cell>
          <cell r="C11" t="str">
            <v>GLAVIČ</v>
          </cell>
          <cell r="D11" t="str">
            <v>LARA</v>
          </cell>
          <cell r="E11" t="str">
            <v>TOPTE</v>
          </cell>
          <cell r="F11">
            <v>35283</v>
          </cell>
          <cell r="J11">
            <v>29</v>
          </cell>
          <cell r="N11">
            <v>20</v>
          </cell>
          <cell r="Q11" t="str">
            <v>D</v>
          </cell>
        </row>
        <row r="12">
          <cell r="A12">
            <v>6</v>
          </cell>
          <cell r="B12">
            <v>6593</v>
          </cell>
          <cell r="C12" t="str">
            <v>VOVK</v>
          </cell>
          <cell r="D12" t="str">
            <v>LARA</v>
          </cell>
          <cell r="E12" t="str">
            <v>STRAŽ</v>
          </cell>
          <cell r="F12">
            <v>35366</v>
          </cell>
          <cell r="J12">
            <v>33</v>
          </cell>
          <cell r="N12">
            <v>20</v>
          </cell>
          <cell r="Q12" t="str">
            <v>D</v>
          </cell>
        </row>
        <row r="13">
          <cell r="A13">
            <v>7</v>
          </cell>
          <cell r="B13">
            <v>5954</v>
          </cell>
          <cell r="C13" t="str">
            <v>VOGRINEC</v>
          </cell>
          <cell r="D13" t="str">
            <v>KATJA</v>
          </cell>
          <cell r="E13" t="str">
            <v>RADOV</v>
          </cell>
          <cell r="F13">
            <v>34338</v>
          </cell>
          <cell r="J13">
            <v>39</v>
          </cell>
          <cell r="N13">
            <v>20</v>
          </cell>
          <cell r="Q13" t="str">
            <v>D</v>
          </cell>
        </row>
        <row r="14">
          <cell r="A14">
            <v>8</v>
          </cell>
          <cell r="B14">
            <v>5766</v>
          </cell>
          <cell r="C14" t="str">
            <v>BAKLAN</v>
          </cell>
          <cell r="D14" t="str">
            <v>MARINA</v>
          </cell>
          <cell r="E14" t="str">
            <v>PTUJ</v>
          </cell>
          <cell r="F14">
            <v>34532</v>
          </cell>
          <cell r="J14">
            <v>42</v>
          </cell>
          <cell r="N14">
            <v>20</v>
          </cell>
          <cell r="Q14" t="str">
            <v>D</v>
          </cell>
        </row>
        <row r="15">
          <cell r="A15">
            <v>9</v>
          </cell>
          <cell r="B15">
            <v>5884</v>
          </cell>
          <cell r="C15" t="str">
            <v>FENDRE</v>
          </cell>
          <cell r="D15" t="str">
            <v>ZALA</v>
          </cell>
          <cell r="E15" t="str">
            <v>ŠTKVE</v>
          </cell>
          <cell r="F15">
            <v>34337</v>
          </cell>
          <cell r="J15">
            <v>44</v>
          </cell>
          <cell r="N15">
            <v>20</v>
          </cell>
          <cell r="Q15" t="str">
            <v>D</v>
          </cell>
        </row>
        <row r="16">
          <cell r="A16">
            <v>10</v>
          </cell>
          <cell r="B16">
            <v>5653</v>
          </cell>
          <cell r="C16" t="str">
            <v>PEČEČNIK</v>
          </cell>
          <cell r="D16" t="str">
            <v>INES</v>
          </cell>
          <cell r="E16" t="str">
            <v>ŠTKVE</v>
          </cell>
          <cell r="F16">
            <v>33836</v>
          </cell>
          <cell r="J16">
            <v>45</v>
          </cell>
          <cell r="N16">
            <v>20</v>
          </cell>
          <cell r="Q16" t="str">
            <v>D</v>
          </cell>
        </row>
        <row r="17">
          <cell r="A17">
            <v>11</v>
          </cell>
          <cell r="B17">
            <v>6278</v>
          </cell>
          <cell r="C17" t="str">
            <v>HRKAČ</v>
          </cell>
          <cell r="D17" t="str">
            <v>KRISTINA</v>
          </cell>
          <cell r="E17" t="str">
            <v>TR-KR</v>
          </cell>
          <cell r="F17">
            <v>35250</v>
          </cell>
          <cell r="J17">
            <v>51</v>
          </cell>
          <cell r="N17">
            <v>20</v>
          </cell>
          <cell r="Q17" t="str">
            <v>D</v>
          </cell>
        </row>
        <row r="18">
          <cell r="A18">
            <v>12</v>
          </cell>
          <cell r="B18">
            <v>6801</v>
          </cell>
          <cell r="C18" t="str">
            <v>CHRATECKO</v>
          </cell>
          <cell r="D18" t="str">
            <v>LUCIE</v>
          </cell>
          <cell r="E18" t="str">
            <v>LTC</v>
          </cell>
          <cell r="F18">
            <v>34485</v>
          </cell>
          <cell r="J18">
            <v>69</v>
          </cell>
          <cell r="N18">
            <v>10</v>
          </cell>
          <cell r="Q18" t="str">
            <v>D</v>
          </cell>
        </row>
        <row r="19">
          <cell r="A19">
            <v>13</v>
          </cell>
          <cell r="B19">
            <v>6240</v>
          </cell>
          <cell r="C19" t="str">
            <v>JANČIČ</v>
          </cell>
          <cell r="D19" t="str">
            <v>MAŠA</v>
          </cell>
          <cell r="E19" t="str">
            <v>TOPTE</v>
          </cell>
          <cell r="F19">
            <v>35087</v>
          </cell>
          <cell r="J19">
            <v>78</v>
          </cell>
          <cell r="N19">
            <v>10</v>
          </cell>
          <cell r="Q19" t="str">
            <v>D</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60"/>
  <sheetViews>
    <sheetView showGridLines="0" showZeros="0" tabSelected="1" zoomScalePageLayoutView="0" workbookViewId="0" topLeftCell="A1">
      <selection activeCell="P40" sqref="P40"/>
    </sheetView>
  </sheetViews>
  <sheetFormatPr defaultColWidth="9.140625" defaultRowHeight="12.75"/>
  <cols>
    <col min="1" max="1" width="3.140625" style="0" customWidth="1"/>
    <col min="2" max="2" width="3.5742187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2.7109375" style="181" customWidth="1"/>
    <col min="10" max="10" width="10.7109375" style="0" customWidth="1"/>
    <col min="11" max="11" width="2.421875" style="181" customWidth="1"/>
    <col min="12" max="12" width="10.7109375" style="0" customWidth="1"/>
    <col min="13" max="13" width="1.7109375" style="182" customWidth="1"/>
    <col min="14" max="14" width="10.7109375" style="0" customWidth="1"/>
    <col min="15" max="15" width="1.7109375" style="181" customWidth="1"/>
    <col min="16" max="16" width="10.7109375" style="0" customWidth="1"/>
    <col min="17" max="17" width="3.421875" style="182" customWidth="1"/>
    <col min="18" max="18" width="7.8515625" style="0" customWidth="1"/>
    <col min="19" max="19" width="0.71875" style="0" hidden="1" customWidth="1"/>
    <col min="20" max="20" width="4.7109375" style="0" hidden="1" customWidth="1"/>
    <col min="21" max="21" width="9.140625" style="184" customWidth="1"/>
    <col min="22" max="22" width="14.57421875" style="183" customWidth="1"/>
    <col min="23" max="23" width="10.8515625" style="183" customWidth="1"/>
    <col min="24" max="24" width="9.140625" style="183" customWidth="1"/>
    <col min="25" max="25" width="9.57421875" style="183" customWidth="1"/>
  </cols>
  <sheetData>
    <row r="1" spans="1:25" s="8" customFormat="1" ht="21.75" customHeight="1">
      <c r="A1" s="1" t="str">
        <f>'[1]vnos podatkov'!$A$6</f>
        <v>OP  ŠTK VELENJE</v>
      </c>
      <c r="B1" s="2"/>
      <c r="C1" s="3"/>
      <c r="D1" s="3"/>
      <c r="E1" s="3"/>
      <c r="F1" s="3"/>
      <c r="G1" s="3"/>
      <c r="H1" s="1"/>
      <c r="I1" s="4"/>
      <c r="J1" s="5" t="s">
        <v>0</v>
      </c>
      <c r="K1" s="6"/>
      <c r="L1" s="7"/>
      <c r="M1" s="4"/>
      <c r="N1" s="4" t="s">
        <v>1</v>
      </c>
      <c r="O1" s="4"/>
      <c r="P1" s="3"/>
      <c r="Q1" s="4"/>
      <c r="U1" s="10"/>
      <c r="V1" s="9"/>
      <c r="W1" s="9"/>
      <c r="X1" s="9"/>
      <c r="Y1" s="9"/>
    </row>
    <row r="2" spans="1:25" ht="12.75">
      <c r="A2" s="11" t="str">
        <f>'[1]vnos podatkov'!$A$8</f>
        <v>ČL</v>
      </c>
      <c r="B2" s="12" t="str">
        <f>'[1]vnos podatkov'!$B$8</f>
        <v>mž</v>
      </c>
      <c r="C2" s="13">
        <f>'[1]vnos podatkov'!$C$8</f>
        <v>0</v>
      </c>
      <c r="D2" s="12"/>
      <c r="E2" s="12"/>
      <c r="F2" s="14"/>
      <c r="G2" s="15"/>
      <c r="H2" s="15"/>
      <c r="I2" s="16"/>
      <c r="J2" s="17" t="s">
        <v>2</v>
      </c>
      <c r="K2" s="6"/>
      <c r="L2" s="18"/>
      <c r="M2" s="16"/>
      <c r="N2" s="15"/>
      <c r="O2" s="16"/>
      <c r="P2" s="15"/>
      <c r="Q2" s="16"/>
      <c r="R2" s="19"/>
      <c r="S2" s="19"/>
      <c r="T2" s="19"/>
      <c r="U2" s="21"/>
      <c r="V2" s="20"/>
      <c r="W2" s="20"/>
      <c r="X2" s="20"/>
      <c r="Y2" s="20"/>
    </row>
    <row r="3" spans="1:25" s="27" customFormat="1" ht="11.25" customHeight="1">
      <c r="A3" s="22" t="s">
        <v>3</v>
      </c>
      <c r="B3" s="22"/>
      <c r="C3" s="22"/>
      <c r="D3" s="23" t="s">
        <v>4</v>
      </c>
      <c r="E3" s="22"/>
      <c r="F3" s="223" t="s">
        <v>5</v>
      </c>
      <c r="G3" s="223"/>
      <c r="H3" s="22"/>
      <c r="I3" s="25"/>
      <c r="J3" s="24" t="s">
        <v>6</v>
      </c>
      <c r="K3" s="25"/>
      <c r="L3" s="22" t="s">
        <v>7</v>
      </c>
      <c r="M3" s="25"/>
      <c r="N3" s="24" t="s">
        <v>8</v>
      </c>
      <c r="O3" s="25"/>
      <c r="P3" s="22"/>
      <c r="Q3" s="26" t="s">
        <v>9</v>
      </c>
      <c r="U3" s="28"/>
      <c r="V3" s="29"/>
      <c r="W3" s="29"/>
      <c r="X3" s="29"/>
      <c r="Y3" s="29"/>
    </row>
    <row r="4" spans="1:25" s="38" customFormat="1" ht="11.25" customHeight="1" thickBot="1">
      <c r="A4" s="30" t="str">
        <f>'[1]vnos podatkov'!$D$8</f>
        <v>OP</v>
      </c>
      <c r="B4" s="30"/>
      <c r="C4" s="30"/>
      <c r="D4" s="30" t="str">
        <f>'[1]vnos podatkov'!$A$10</f>
        <v>16./18.7.2011</v>
      </c>
      <c r="E4" s="31"/>
      <c r="F4" s="32" t="str">
        <f>'[1]vnos podatkov'!$C$10</f>
        <v>ŠTK VELENJE</v>
      </c>
      <c r="G4" s="32"/>
      <c r="H4" s="32"/>
      <c r="I4" s="33"/>
      <c r="J4" s="34">
        <f>'[1]vnos podatkov'!$D$10</f>
        <v>2</v>
      </c>
      <c r="K4" s="33"/>
      <c r="L4" s="35" t="str">
        <f>'[1]vnos podatkov'!$B$10</f>
        <v>Matjaž Grosman</v>
      </c>
      <c r="M4" s="33"/>
      <c r="N4" s="36">
        <f>COUNTIF(C7:C69,"&gt;0")</f>
        <v>30</v>
      </c>
      <c r="O4" s="33"/>
      <c r="P4" s="31"/>
      <c r="Q4" s="37" t="str">
        <f>'[1]vnos podatkov'!$E$10</f>
        <v>Ivan Hrastnik</v>
      </c>
      <c r="U4" s="40"/>
      <c r="V4" s="39"/>
      <c r="W4" s="39"/>
      <c r="X4" s="39"/>
      <c r="Y4" s="39"/>
    </row>
    <row r="5" spans="1:25" s="27" customFormat="1" ht="12.75">
      <c r="A5" s="41"/>
      <c r="B5" s="42" t="s">
        <v>10</v>
      </c>
      <c r="C5" s="42" t="s">
        <v>11</v>
      </c>
      <c r="D5" s="42" t="s">
        <v>12</v>
      </c>
      <c r="E5" s="43" t="s">
        <v>13</v>
      </c>
      <c r="F5" s="43" t="s">
        <v>14</v>
      </c>
      <c r="G5" s="43"/>
      <c r="H5" s="43" t="s">
        <v>5</v>
      </c>
      <c r="I5" s="44"/>
      <c r="J5" s="42" t="s">
        <v>15</v>
      </c>
      <c r="K5" s="45"/>
      <c r="L5" s="42" t="s">
        <v>16</v>
      </c>
      <c r="M5" s="45"/>
      <c r="N5" s="42" t="s">
        <v>17</v>
      </c>
      <c r="O5" s="45"/>
      <c r="P5" s="42" t="s">
        <v>18</v>
      </c>
      <c r="Q5" s="46"/>
      <c r="U5" s="28"/>
      <c r="V5" s="29"/>
      <c r="W5" s="29"/>
      <c r="X5" s="29"/>
      <c r="Y5" s="29"/>
    </row>
    <row r="6" spans="1:25" s="27" customFormat="1" ht="3.75" customHeight="1" thickBot="1">
      <c r="A6" s="48"/>
      <c r="B6" s="49"/>
      <c r="C6" s="50"/>
      <c r="D6" s="49"/>
      <c r="E6" s="51"/>
      <c r="F6" s="52"/>
      <c r="G6" s="53"/>
      <c r="H6" s="51"/>
      <c r="I6" s="54"/>
      <c r="J6" s="49"/>
      <c r="K6" s="54"/>
      <c r="L6" s="49"/>
      <c r="M6" s="54"/>
      <c r="N6" s="49"/>
      <c r="O6" s="54"/>
      <c r="P6" s="49"/>
      <c r="Q6" s="55"/>
      <c r="U6" s="28"/>
      <c r="V6" s="29"/>
      <c r="W6" s="29"/>
      <c r="X6" s="29"/>
      <c r="Y6" s="29"/>
    </row>
    <row r="7" spans="1:25" s="67" customFormat="1" ht="10.5" customHeight="1">
      <c r="A7" s="56">
        <v>1</v>
      </c>
      <c r="B7" s="57" t="str">
        <f>IF($D7="","",VLOOKUP($D7,'[1]m glavni turnir žrebna lista'!$A$7:$R$36,17))</f>
        <v>D</v>
      </c>
      <c r="C7" s="57">
        <f>IF($D7="","",VLOOKUP($D7,'[1]m glavni turnir žrebna lista'!$A$7:$R$36,2))</f>
        <v>4910</v>
      </c>
      <c r="D7" s="58">
        <v>1</v>
      </c>
      <c r="E7" s="57" t="str">
        <f>UPPER(IF($D7="","",VLOOKUP($D7,'[1]m glavni turnir žrebna lista'!$A$7:$R$36,3)))</f>
        <v>MOŽEK</v>
      </c>
      <c r="F7" s="57" t="str">
        <f>PROPER(IF($D7="","",VLOOKUP($D7,'[1]m glavni turnir žrebna lista'!$A$7:$R$36,4)))</f>
        <v>Matic</v>
      </c>
      <c r="G7" s="57"/>
      <c r="H7" s="57" t="str">
        <f>IF($D7="","",VLOOKUP($D7,'[1]m glavni turnir žrebna lista'!$A$7:$R$36,5))</f>
        <v>BENČ</v>
      </c>
      <c r="I7" s="59">
        <f>IF($D7="","",VLOOKUP($D7,'[1]m glavni turnir žrebna lista'!$A$7:$R$36,14))</f>
        <v>40</v>
      </c>
      <c r="J7" s="60"/>
      <c r="K7" s="61"/>
      <c r="L7" s="60"/>
      <c r="M7" s="61"/>
      <c r="N7" s="62"/>
      <c r="O7" s="63"/>
      <c r="P7" s="64"/>
      <c r="Q7" s="65"/>
      <c r="R7" s="66"/>
      <c r="T7" s="68" t="str">
        <f>'[1]glavni sodniki'!P21</f>
        <v>Sodnik</v>
      </c>
      <c r="U7" s="28"/>
      <c r="V7" s="69"/>
      <c r="W7" s="69"/>
      <c r="X7" s="69"/>
      <c r="Y7" s="69"/>
    </row>
    <row r="8" spans="1:25" s="67" customFormat="1" ht="9" customHeight="1">
      <c r="A8" s="70"/>
      <c r="B8" s="71"/>
      <c r="C8" s="71"/>
      <c r="D8" s="71"/>
      <c r="E8" s="72"/>
      <c r="F8" s="72"/>
      <c r="G8" s="73"/>
      <c r="H8" s="74" t="s">
        <v>22</v>
      </c>
      <c r="I8" s="75" t="s">
        <v>23</v>
      </c>
      <c r="J8" s="76" t="str">
        <f>UPPER(IF(OR(I8="a",I8="as"),E7,IF(OR(I8="b",I8="bs"),E9,)))</f>
        <v>MOŽEK</v>
      </c>
      <c r="K8" s="77">
        <f>IF(OR(I8="a",I8="as"),I7,IF(OR(I8="b",I8="bs"),I9,))</f>
        <v>40</v>
      </c>
      <c r="L8" s="60"/>
      <c r="M8" s="61"/>
      <c r="N8" s="62"/>
      <c r="O8" s="63"/>
      <c r="P8" s="64"/>
      <c r="Q8" s="65"/>
      <c r="R8" s="66"/>
      <c r="T8" s="78" t="str">
        <f>'[1]glavni sodniki'!P22</f>
        <v>I Hribernik</v>
      </c>
      <c r="U8" s="28"/>
      <c r="V8" s="69"/>
      <c r="W8" s="69"/>
      <c r="X8" s="69"/>
      <c r="Y8" s="69"/>
    </row>
    <row r="9" spans="1:25" s="67" customFormat="1" ht="9" customHeight="1">
      <c r="A9" s="70">
        <v>2</v>
      </c>
      <c r="B9" s="79">
        <f>IF($D9="","",VLOOKUP($D9,'[1]m glavni turnir žrebna lista'!$A$7:$R$36,17))</f>
      </c>
      <c r="C9" s="79">
        <f>IF($D9="","",VLOOKUP($D9,'[1]m glavni turnir žrebna lista'!$A$7:$R$36,2))</f>
      </c>
      <c r="D9" s="58"/>
      <c r="E9" s="80" t="s">
        <v>24</v>
      </c>
      <c r="F9" s="80">
        <f>PROPER(IF($D9="","",VLOOKUP($D9,'[1]m glavni turnir žrebna lista'!$A$7:$R$36,4)))</f>
      </c>
      <c r="G9" s="80"/>
      <c r="H9" s="80">
        <f>IF($D9="","",VLOOKUP($D9,'[1]m glavni turnir žrebna lista'!$A$7:$R$36,5))</f>
      </c>
      <c r="I9" s="81">
        <f>IF($D9="","",VLOOKUP($D9,'[1]m glavni turnir žrebna lista'!$A$7:$R$36,14))</f>
      </c>
      <c r="J9" s="82"/>
      <c r="K9" s="83"/>
      <c r="L9" s="60"/>
      <c r="M9" s="61"/>
      <c r="N9" s="62"/>
      <c r="O9" s="63"/>
      <c r="P9" s="64"/>
      <c r="Q9" s="65"/>
      <c r="R9" s="66"/>
      <c r="T9" s="78" t="str">
        <f>'[1]glavni sodniki'!P23</f>
        <v>J Srebotnik </v>
      </c>
      <c r="U9" s="28"/>
      <c r="V9" s="69"/>
      <c r="W9" s="69"/>
      <c r="X9" s="69"/>
      <c r="Y9" s="69"/>
    </row>
    <row r="10" spans="1:25" s="67" customFormat="1" ht="9" customHeight="1">
      <c r="A10" s="70"/>
      <c r="B10" s="71"/>
      <c r="C10" s="71"/>
      <c r="D10" s="84"/>
      <c r="E10" s="72"/>
      <c r="F10" s="72"/>
      <c r="G10" s="73"/>
      <c r="H10" s="72"/>
      <c r="I10" s="85"/>
      <c r="J10" s="74" t="s">
        <v>22</v>
      </c>
      <c r="K10" s="86" t="s">
        <v>23</v>
      </c>
      <c r="L10" s="76" t="str">
        <f>UPPER(IF(OR(K10="a",K10="as"),J8,IF(OR(K10="b",K10="bs"),J12,)))</f>
        <v>MOŽEK</v>
      </c>
      <c r="M10" s="87">
        <f>IF(OR(K10="a",K10="as"),K8,IF(OR(K10="b",K10="bs"),K12,))</f>
        <v>40</v>
      </c>
      <c r="N10" s="88"/>
      <c r="O10" s="89"/>
      <c r="P10" s="64"/>
      <c r="Q10" s="65"/>
      <c r="R10" s="66"/>
      <c r="T10" s="78" t="str">
        <f>'[1]glavni sodniki'!P24</f>
        <v> </v>
      </c>
      <c r="U10" s="28"/>
      <c r="V10" s="69"/>
      <c r="W10" s="69"/>
      <c r="X10" s="69"/>
      <c r="Y10" s="69"/>
    </row>
    <row r="11" spans="1:25" s="67" customFormat="1" ht="9" customHeight="1">
      <c r="A11" s="70">
        <v>3</v>
      </c>
      <c r="B11" s="79" t="str">
        <f>IF($D11="","",VLOOKUP($D11,'[1]m glavni turnir žrebna lista'!$A$7:$R$36,17))</f>
        <v>D</v>
      </c>
      <c r="C11" s="79">
        <f>IF($D11="","",VLOOKUP($D11,'[1]m glavni turnir žrebna lista'!$A$7:$R$36,2))</f>
        <v>5984</v>
      </c>
      <c r="D11" s="58">
        <v>17</v>
      </c>
      <c r="E11" s="80" t="str">
        <f>UPPER(IF($D11="","",VLOOKUP($D11,'[1]m glavni turnir žrebna lista'!$A$7:$R$36,3)))</f>
        <v>BOŽIČ</v>
      </c>
      <c r="F11" s="80" t="str">
        <f>PROPER(IF($D11="","",VLOOKUP($D11,'[1]m glavni turnir žrebna lista'!$A$7:$R$36,4)))</f>
        <v>Rok</v>
      </c>
      <c r="G11" s="80"/>
      <c r="H11" s="80" t="str">
        <f>IF($D11="","",VLOOKUP($D11,'[1]m glavni turnir žrebna lista'!$A$7:$R$36,5))</f>
        <v>SL-LJ</v>
      </c>
      <c r="I11" s="59">
        <f>IF($D11="","",VLOOKUP($D11,'[1]m glavni turnir žrebna lista'!$A$7:$R$36,14))</f>
        <v>10</v>
      </c>
      <c r="J11" s="60"/>
      <c r="K11" s="90"/>
      <c r="L11" s="82" t="s">
        <v>25</v>
      </c>
      <c r="M11" s="91"/>
      <c r="N11" s="88"/>
      <c r="O11" s="89"/>
      <c r="P11" s="64"/>
      <c r="Q11" s="65"/>
      <c r="R11" s="66"/>
      <c r="T11" s="78" t="str">
        <f>'[1]glavni sodniki'!P25</f>
        <v> </v>
      </c>
      <c r="U11" s="28"/>
      <c r="V11" s="69"/>
      <c r="W11" s="69"/>
      <c r="X11" s="69"/>
      <c r="Y11" s="69"/>
    </row>
    <row r="12" spans="1:25" s="67" customFormat="1" ht="9" customHeight="1">
      <c r="A12" s="70"/>
      <c r="B12" s="71"/>
      <c r="C12" s="71"/>
      <c r="D12" s="84"/>
      <c r="E12" s="72"/>
      <c r="F12" s="72"/>
      <c r="G12" s="73"/>
      <c r="H12" s="74" t="s">
        <v>22</v>
      </c>
      <c r="I12" s="75" t="s">
        <v>23</v>
      </c>
      <c r="J12" s="76" t="str">
        <f>UPPER(IF(OR(I12="a",I12="as"),E11,IF(OR(I12="b",I12="bs"),E13,)))</f>
        <v>BOŽIČ</v>
      </c>
      <c r="K12" s="92">
        <f>IF(OR(I12="a",I12="as"),I11,IF(OR(I12="b",I12="bs"),I13,))</f>
        <v>10</v>
      </c>
      <c r="L12" s="60"/>
      <c r="M12" s="91"/>
      <c r="N12" s="88"/>
      <c r="O12" s="89"/>
      <c r="P12" s="64"/>
      <c r="Q12" s="65"/>
      <c r="R12" s="66"/>
      <c r="T12" s="78" t="str">
        <f>'[1]glavni sodniki'!P26</f>
        <v> </v>
      </c>
      <c r="U12" s="28"/>
      <c r="V12" s="69"/>
      <c r="W12" s="69"/>
      <c r="X12" s="69"/>
      <c r="Y12" s="69"/>
    </row>
    <row r="13" spans="1:25" s="67" customFormat="1" ht="9" customHeight="1">
      <c r="A13" s="70">
        <v>4</v>
      </c>
      <c r="B13" s="79" t="str">
        <f>IF($D13="","",VLOOKUP($D13,'[1]m glavni turnir žrebna lista'!$A$7:$R$36,17))</f>
        <v>D</v>
      </c>
      <c r="C13" s="79">
        <f>IF($D13="","",VLOOKUP($D13,'[1]m glavni turnir žrebna lista'!$A$7:$R$36,2))</f>
        <v>6847</v>
      </c>
      <c r="D13" s="58">
        <v>22</v>
      </c>
      <c r="E13" s="80" t="str">
        <f>UPPER(IF($D13="","",VLOOKUP($D13,'[1]m glavni turnir žrebna lista'!$A$7:$R$36,3)))</f>
        <v>HAJD</v>
      </c>
      <c r="F13" s="80" t="str">
        <f>PROPER(IF($D13="","",VLOOKUP($D13,'[1]m glavni turnir žrebna lista'!$A$7:$R$36,4)))</f>
        <v>Rok</v>
      </c>
      <c r="G13" s="80"/>
      <c r="H13" s="80" t="str">
        <f>IF($D13="","",VLOOKUP($D13,'[1]m glavni turnir žrebna lista'!$A$7:$R$36,5))</f>
        <v>SL-KO</v>
      </c>
      <c r="I13" s="81">
        <f>IF($D13="","",VLOOKUP($D13,'[1]m glavni turnir žrebna lista'!$A$7:$R$36,14))</f>
        <v>10</v>
      </c>
      <c r="J13" s="82" t="s">
        <v>26</v>
      </c>
      <c r="K13" s="61"/>
      <c r="L13" s="60"/>
      <c r="M13" s="91"/>
      <c r="N13" s="88"/>
      <c r="O13" s="89"/>
      <c r="P13" s="64"/>
      <c r="Q13" s="65"/>
      <c r="R13" s="66"/>
      <c r="T13" s="78" t="str">
        <f>'[1]glavni sodniki'!P27</f>
        <v> </v>
      </c>
      <c r="U13" s="28"/>
      <c r="V13" s="69"/>
      <c r="W13" s="69"/>
      <c r="X13" s="69"/>
      <c r="Y13" s="69"/>
    </row>
    <row r="14" spans="1:25" s="67" customFormat="1" ht="9" customHeight="1">
      <c r="A14" s="70"/>
      <c r="B14" s="71"/>
      <c r="C14" s="71"/>
      <c r="D14" s="84"/>
      <c r="E14" s="60"/>
      <c r="F14" s="60"/>
      <c r="G14" s="93"/>
      <c r="H14" s="94"/>
      <c r="I14" s="85"/>
      <c r="J14" s="60"/>
      <c r="K14" s="61"/>
      <c r="L14" s="74" t="s">
        <v>22</v>
      </c>
      <c r="M14" s="86" t="s">
        <v>98</v>
      </c>
      <c r="N14" s="76" t="str">
        <f>UPPER(IF(OR(M14="a",M14="as"),L10,IF(OR(M14="b",M14="bs"),L18,)))</f>
        <v>MOŽEK</v>
      </c>
      <c r="O14" s="87">
        <f>IF(OR(M14="a",M14="as"),M10,IF(OR(M14="b",M14="bs"),M18,))</f>
        <v>40</v>
      </c>
      <c r="P14" s="64"/>
      <c r="Q14" s="65"/>
      <c r="R14" s="66"/>
      <c r="T14" s="78" t="str">
        <f>'[1]glavni sodniki'!P28</f>
        <v> </v>
      </c>
      <c r="U14" s="28"/>
      <c r="V14" s="69"/>
      <c r="W14" s="69"/>
      <c r="X14" s="69"/>
      <c r="Y14" s="69"/>
    </row>
    <row r="15" spans="1:25" s="67" customFormat="1" ht="9" customHeight="1">
      <c r="A15" s="70">
        <v>5</v>
      </c>
      <c r="B15" s="79" t="str">
        <f>IF($D15="","",VLOOKUP($D15,'[1]m glavni turnir žrebna lista'!$A$7:$R$36,17))</f>
        <v>D</v>
      </c>
      <c r="C15" s="79">
        <f>IF($D15="","",VLOOKUP($D15,'[1]m glavni turnir žrebna lista'!$A$7:$R$36,2))</f>
        <v>6280</v>
      </c>
      <c r="D15" s="58">
        <v>28</v>
      </c>
      <c r="E15" s="80" t="str">
        <f>UPPER(IF($D15="","",VLOOKUP($D15,'[1]m glavni turnir žrebna lista'!$A$7:$R$36,3)))</f>
        <v>ŠUNTAR</v>
      </c>
      <c r="F15" s="80" t="str">
        <f>PROPER(IF($D15="","",VLOOKUP($D15,'[1]m glavni turnir žrebna lista'!$A$7:$R$36,4)))</f>
        <v>Jan Vit</v>
      </c>
      <c r="G15" s="80"/>
      <c r="H15" s="80" t="str">
        <f>IF($D15="","",VLOOKUP($D15,'[1]m glavni turnir žrebna lista'!$A$7:$R$36,5))</f>
        <v>TR-KR</v>
      </c>
      <c r="I15" s="59">
        <f>IF($D15="","",VLOOKUP($D15,'[1]m glavni turnir žrebna lista'!$A$7:$R$36,14))</f>
        <v>10</v>
      </c>
      <c r="J15" s="60"/>
      <c r="K15" s="61"/>
      <c r="L15" s="60"/>
      <c r="M15" s="91"/>
      <c r="N15" s="82" t="s">
        <v>101</v>
      </c>
      <c r="O15" s="95"/>
      <c r="P15" s="62"/>
      <c r="Q15" s="63"/>
      <c r="R15" s="66"/>
      <c r="T15" s="78" t="str">
        <f>'[1]glavni sodniki'!P29</f>
        <v> </v>
      </c>
      <c r="U15" s="28"/>
      <c r="V15" s="69"/>
      <c r="W15" s="69"/>
      <c r="X15" s="69"/>
      <c r="Y15" s="69"/>
    </row>
    <row r="16" spans="1:25" s="67" customFormat="1" ht="9" customHeight="1" thickBot="1">
      <c r="A16" s="70"/>
      <c r="B16" s="71"/>
      <c r="C16" s="71"/>
      <c r="D16" s="84"/>
      <c r="E16" s="72"/>
      <c r="F16" s="72"/>
      <c r="G16" s="73"/>
      <c r="H16" s="74" t="s">
        <v>22</v>
      </c>
      <c r="I16" s="75" t="s">
        <v>27</v>
      </c>
      <c r="J16" s="80" t="str">
        <f>UPPER(IF(OR(I16="a",I16="as"),E15,IF(OR(I16="b",I16="bs"),E17,)))</f>
        <v>DERŽIČ</v>
      </c>
      <c r="K16" s="77">
        <f>IF(OR(I16="a",I16="as"),I15,IF(OR(I16="b",I16="bs"),I17,))</f>
        <v>10</v>
      </c>
      <c r="L16" s="60"/>
      <c r="M16" s="91"/>
      <c r="N16" s="62"/>
      <c r="O16" s="95"/>
      <c r="P16" s="62"/>
      <c r="Q16" s="63"/>
      <c r="R16" s="66"/>
      <c r="T16" s="96" t="str">
        <f>'[1]glavni sodniki'!P30</f>
        <v>Brez sodnika</v>
      </c>
      <c r="U16" s="28"/>
      <c r="V16" s="69"/>
      <c r="W16" s="69"/>
      <c r="X16" s="69"/>
      <c r="Y16" s="69"/>
    </row>
    <row r="17" spans="1:25" s="67" customFormat="1" ht="9" customHeight="1">
      <c r="A17" s="70">
        <v>6</v>
      </c>
      <c r="B17" s="79" t="str">
        <f>IF($D17="","",VLOOKUP($D17,'[1]m glavni turnir žrebna lista'!$A$7:$R$36,17))</f>
        <v>D</v>
      </c>
      <c r="C17" s="79">
        <f>IF($D17="","",VLOOKUP($D17,'[1]m glavni turnir žrebna lista'!$A$7:$R$36,2))</f>
        <v>4015</v>
      </c>
      <c r="D17" s="58">
        <v>23</v>
      </c>
      <c r="E17" s="80" t="str">
        <f>UPPER(IF($D17="","",VLOOKUP($D17,'[1]m glavni turnir žrebna lista'!$A$7:$R$36,3)))</f>
        <v>DERŽIČ</v>
      </c>
      <c r="F17" s="80" t="str">
        <f>PROPER(IF($D17="","",VLOOKUP($D17,'[1]m glavni turnir žrebna lista'!$A$7:$R$36,4)))</f>
        <v>Žiga</v>
      </c>
      <c r="G17" s="80"/>
      <c r="H17" s="80" t="str">
        <f>IF($D17="","",VLOOKUP($D17,'[1]m glavni turnir žrebna lista'!$A$7:$R$36,5))</f>
        <v>BREŽI</v>
      </c>
      <c r="I17" s="81">
        <f>IF($D17="","",VLOOKUP($D17,'[1]m glavni turnir žrebna lista'!$A$7:$R$36,14))</f>
        <v>10</v>
      </c>
      <c r="J17" s="82" t="s">
        <v>28</v>
      </c>
      <c r="K17" s="83"/>
      <c r="L17" s="60"/>
      <c r="M17" s="91"/>
      <c r="N17" s="62"/>
      <c r="O17" s="95"/>
      <c r="P17" s="62"/>
      <c r="Q17" s="63"/>
      <c r="R17" s="66"/>
      <c r="U17" s="28"/>
      <c r="V17" s="69"/>
      <c r="W17" s="69"/>
      <c r="X17" s="69"/>
      <c r="Y17" s="69"/>
    </row>
    <row r="18" spans="1:25" s="67" customFormat="1" ht="9" customHeight="1">
      <c r="A18" s="70"/>
      <c r="B18" s="71"/>
      <c r="C18" s="71"/>
      <c r="D18" s="84"/>
      <c r="E18" s="72"/>
      <c r="F18" s="72"/>
      <c r="G18" s="73"/>
      <c r="H18" s="60"/>
      <c r="I18" s="85"/>
      <c r="J18" s="74" t="s">
        <v>22</v>
      </c>
      <c r="K18" s="86" t="s">
        <v>23</v>
      </c>
      <c r="L18" s="76" t="str">
        <f>UPPER(IF(OR(K18="a",K18="as"),J16,IF(OR(K18="b",K18="bs"),J20,)))</f>
        <v>DERŽIČ</v>
      </c>
      <c r="M18" s="97">
        <f>IF(OR(K18="a",K18="as"),K16,IF(OR(K18="b",K18="bs"),K20,))</f>
        <v>10</v>
      </c>
      <c r="N18" s="62"/>
      <c r="O18" s="95"/>
      <c r="P18" s="62"/>
      <c r="Q18" s="63"/>
      <c r="R18" s="66"/>
      <c r="U18" s="28"/>
      <c r="V18" s="69"/>
      <c r="W18" s="69"/>
      <c r="X18" s="69"/>
      <c r="Y18" s="69"/>
    </row>
    <row r="19" spans="1:25" s="67" customFormat="1" ht="9" customHeight="1">
      <c r="A19" s="70">
        <v>7</v>
      </c>
      <c r="B19" s="79" t="str">
        <f>IF($D19="","",VLOOKUP($D19,'[1]m glavni turnir žrebna lista'!$A$7:$R$36,17))</f>
        <v>D</v>
      </c>
      <c r="C19" s="79">
        <f>IF($D19="","",VLOOKUP($D19,'[1]m glavni turnir žrebna lista'!$A$7:$R$36,2))</f>
        <v>2055</v>
      </c>
      <c r="D19" s="58">
        <v>12</v>
      </c>
      <c r="E19" s="80" t="str">
        <f>UPPER(IF($D19="","",VLOOKUP($D19,'[1]m glavni turnir žrebna lista'!$A$7:$R$36,3)))</f>
        <v>MARTINŠEK</v>
      </c>
      <c r="F19" s="80" t="str">
        <f>PROPER(IF($D19="","",VLOOKUP($D19,'[1]m glavni turnir žrebna lista'!$A$7:$R$36,4)))</f>
        <v>Matej</v>
      </c>
      <c r="G19" s="80"/>
      <c r="H19" s="80" t="str">
        <f>IF($D19="","",VLOOKUP($D19,'[1]m glavni turnir žrebna lista'!$A$7:$R$36,5))</f>
        <v>TOPOL</v>
      </c>
      <c r="I19" s="59">
        <f>IF($D19="","",VLOOKUP($D19,'[1]m glavni turnir žrebna lista'!$A$7:$R$36,14))</f>
        <v>20</v>
      </c>
      <c r="J19" s="60"/>
      <c r="K19" s="90"/>
      <c r="L19" s="82" t="s">
        <v>29</v>
      </c>
      <c r="M19" s="89"/>
      <c r="N19" s="62"/>
      <c r="O19" s="95"/>
      <c r="P19" s="62"/>
      <c r="Q19" s="63"/>
      <c r="R19" s="66"/>
      <c r="U19" s="28"/>
      <c r="V19" s="69"/>
      <c r="W19" s="69"/>
      <c r="X19" s="69"/>
      <c r="Y19" s="69"/>
    </row>
    <row r="20" spans="1:25" s="67" customFormat="1" ht="9" customHeight="1">
      <c r="A20" s="70"/>
      <c r="B20" s="71"/>
      <c r="C20" s="71"/>
      <c r="D20" s="71"/>
      <c r="E20" s="72"/>
      <c r="F20" s="72"/>
      <c r="G20" s="73"/>
      <c r="H20" s="74" t="s">
        <v>22</v>
      </c>
      <c r="I20" s="75" t="s">
        <v>23</v>
      </c>
      <c r="J20" s="76" t="str">
        <f>UPPER(IF(OR(I20="a",I20="as"),E19,IF(OR(I20="b",I20="bs"),E21,)))</f>
        <v>MARTINŠEK</v>
      </c>
      <c r="K20" s="98">
        <f>IF(OR(I20="a",I20="as"),I19,IF(OR(I20="b",I20="bs"),I21,))</f>
        <v>20</v>
      </c>
      <c r="L20" s="60"/>
      <c r="M20" s="89"/>
      <c r="N20" s="62"/>
      <c r="O20" s="95"/>
      <c r="P20" s="62"/>
      <c r="Q20" s="63"/>
      <c r="R20" s="66"/>
      <c r="U20" s="28"/>
      <c r="V20" s="69"/>
      <c r="W20" s="69"/>
      <c r="X20" s="69"/>
      <c r="Y20" s="69"/>
    </row>
    <row r="21" spans="1:25" s="67" customFormat="1" ht="9" customHeight="1">
      <c r="A21" s="56">
        <v>8</v>
      </c>
      <c r="B21" s="57" t="str">
        <f>IF($D21="","",VLOOKUP($D21,'[1]m glavni turnir žrebna lista'!$A$7:$R$36,17))</f>
        <v>D</v>
      </c>
      <c r="C21" s="57">
        <f>IF($D21="","",VLOOKUP($D21,'[1]m glavni turnir žrebna lista'!$A$7:$R$36,2))</f>
        <v>5811</v>
      </c>
      <c r="D21" s="58">
        <v>8</v>
      </c>
      <c r="E21" s="57" t="str">
        <f>UPPER(IF($D21="","",VLOOKUP($D21,'[1]m glavni turnir žrebna lista'!$A$7:$R$36,3)))</f>
        <v>PAPEŽ</v>
      </c>
      <c r="F21" s="57" t="str">
        <f>PROPER(IF($D21="","",VLOOKUP($D21,'[1]m glavni turnir žrebna lista'!$A$7:$R$36,4)))</f>
        <v>Žiga</v>
      </c>
      <c r="G21" s="57"/>
      <c r="H21" s="57" t="str">
        <f>IF($D21="","",VLOOKUP($D21,'[1]m glavni turnir žrebna lista'!$A$7:$R$36,5))</f>
        <v>OTOČE</v>
      </c>
      <c r="I21" s="81">
        <f>IF($D21="","",VLOOKUP($D21,'[1]m glavni turnir žrebna lista'!$A$7:$R$36,14))</f>
        <v>20</v>
      </c>
      <c r="J21" s="82" t="s">
        <v>30</v>
      </c>
      <c r="K21" s="61"/>
      <c r="L21" s="60"/>
      <c r="M21" s="89"/>
      <c r="N21" s="62"/>
      <c r="O21" s="95"/>
      <c r="P21" s="62"/>
      <c r="Q21" s="63"/>
      <c r="R21" s="66"/>
      <c r="U21" s="28"/>
      <c r="V21" s="69"/>
      <c r="W21" s="69"/>
      <c r="X21" s="69"/>
      <c r="Y21" s="69"/>
    </row>
    <row r="22" spans="1:25" s="67" customFormat="1" ht="9" customHeight="1">
      <c r="A22" s="70"/>
      <c r="B22" s="71"/>
      <c r="C22" s="71"/>
      <c r="D22" s="71"/>
      <c r="E22" s="94"/>
      <c r="F22" s="94"/>
      <c r="G22" s="99"/>
      <c r="H22" s="94"/>
      <c r="I22" s="85"/>
      <c r="J22" s="60"/>
      <c r="K22" s="61"/>
      <c r="L22" s="60"/>
      <c r="M22" s="89"/>
      <c r="N22" s="74" t="s">
        <v>22</v>
      </c>
      <c r="O22" s="86" t="s">
        <v>27</v>
      </c>
      <c r="P22" s="76" t="str">
        <f>UPPER(IF(OR(O22="a",O22="as"),N14,IF(OR(O22="b",O22="bs"),N30,)))</f>
        <v>STOSIČ</v>
      </c>
      <c r="Q22" s="100">
        <f>IF(OR(O22="a",O22="as"),O14,IF(OR(O22="b",O22="bs"),O30,))</f>
        <v>20</v>
      </c>
      <c r="R22" s="66"/>
      <c r="U22" s="28"/>
      <c r="V22" s="69"/>
      <c r="W22" s="69"/>
      <c r="X22" s="69"/>
      <c r="Y22" s="69"/>
    </row>
    <row r="23" spans="1:25" s="67" customFormat="1" ht="9" customHeight="1">
      <c r="A23" s="56">
        <v>9</v>
      </c>
      <c r="B23" s="57" t="str">
        <f>IF($D23="","",VLOOKUP($D23,'[1]m glavni turnir žrebna lista'!$A$7:$R$36,17))</f>
        <v>D</v>
      </c>
      <c r="C23" s="57">
        <f>IF($D23="","",VLOOKUP($D23,'[1]m glavni turnir žrebna lista'!$A$7:$R$36,2))</f>
        <v>3987</v>
      </c>
      <c r="D23" s="58">
        <v>3</v>
      </c>
      <c r="E23" s="57" t="str">
        <f>UPPER(IF($D23="","",VLOOKUP($D23,'[1]m glavni turnir žrebna lista'!$A$7:$R$36,3)))</f>
        <v>POTOČNIK</v>
      </c>
      <c r="F23" s="57" t="str">
        <f>PROPER(IF($D23="","",VLOOKUP($D23,'[1]m glavni turnir žrebna lista'!$A$7:$R$36,4)))</f>
        <v>Uroš</v>
      </c>
      <c r="G23" s="57"/>
      <c r="H23" s="57" t="str">
        <f>IF($D23="","",VLOOKUP($D23,'[1]m glavni turnir žrebna lista'!$A$7:$R$36,5))</f>
        <v>TOPOL</v>
      </c>
      <c r="I23" s="59">
        <f>IF($D23="","",VLOOKUP($D23,'[1]m glavni turnir žrebna lista'!$A$7:$R$36,14))</f>
        <v>30</v>
      </c>
      <c r="J23" s="60"/>
      <c r="K23" s="61"/>
      <c r="L23" s="60"/>
      <c r="M23" s="89"/>
      <c r="N23" s="62"/>
      <c r="O23" s="95"/>
      <c r="P23" s="82" t="s">
        <v>104</v>
      </c>
      <c r="Q23" s="95"/>
      <c r="R23" s="66"/>
      <c r="U23" s="28"/>
      <c r="V23" s="69"/>
      <c r="W23" s="69"/>
      <c r="X23" s="69"/>
      <c r="Y23" s="69"/>
    </row>
    <row r="24" spans="1:25" s="67" customFormat="1" ht="9" customHeight="1">
      <c r="A24" s="70"/>
      <c r="B24" s="71"/>
      <c r="C24" s="71"/>
      <c r="D24" s="71"/>
      <c r="E24" s="72"/>
      <c r="F24" s="72"/>
      <c r="G24" s="73"/>
      <c r="H24" s="74" t="s">
        <v>22</v>
      </c>
      <c r="I24" s="75" t="s">
        <v>23</v>
      </c>
      <c r="J24" s="76" t="str">
        <f>UPPER(IF(OR(I24="a",I24="as"),E23,IF(OR(I24="b",I24="bs"),E25,)))</f>
        <v>POTOČNIK</v>
      </c>
      <c r="K24" s="77">
        <f>IF(OR(I24="a",I24="as"),I23,IF(OR(I24="b",I24="bs"),I25,))</f>
        <v>30</v>
      </c>
      <c r="L24" s="60"/>
      <c r="M24" s="89"/>
      <c r="N24" s="62"/>
      <c r="O24" s="95"/>
      <c r="P24" s="62"/>
      <c r="Q24" s="95"/>
      <c r="R24" s="66"/>
      <c r="U24" s="28"/>
      <c r="V24" s="69"/>
      <c r="W24" s="69"/>
      <c r="X24" s="69"/>
      <c r="Y24" s="69"/>
    </row>
    <row r="25" spans="1:25" s="67" customFormat="1" ht="9" customHeight="1">
      <c r="A25" s="70">
        <v>10</v>
      </c>
      <c r="B25" s="79" t="str">
        <f>IF($D25="","",VLOOKUP($D25,'[1]m glavni turnir žrebna lista'!$A$7:$R$36,17))</f>
        <v>D</v>
      </c>
      <c r="C25" s="79">
        <f>IF($D25="","",VLOOKUP($D25,'[1]m glavni turnir žrebna lista'!$A$7:$R$36,2))</f>
        <v>5441</v>
      </c>
      <c r="D25" s="58">
        <v>9</v>
      </c>
      <c r="E25" s="80" t="str">
        <f>UPPER(IF($D25="","",VLOOKUP($D25,'[1]m glavni turnir žrebna lista'!$A$7:$R$36,3)))</f>
        <v>RAMŠAK</v>
      </c>
      <c r="F25" s="80" t="str">
        <f>PROPER(IF($D25="","",VLOOKUP($D25,'[1]m glavni turnir žrebna lista'!$A$7:$R$36,4)))</f>
        <v>Tjaš</v>
      </c>
      <c r="G25" s="80"/>
      <c r="H25" s="80" t="str">
        <f>IF($D25="","",VLOOKUP($D25,'[1]m glavni turnir žrebna lista'!$A$7:$R$36,5))</f>
        <v>ŠTKVE</v>
      </c>
      <c r="I25" s="81">
        <f>IF($D25="","",VLOOKUP($D25,'[1]m glavni turnir žrebna lista'!$A$7:$R$36,14))</f>
        <v>20</v>
      </c>
      <c r="J25" s="82" t="s">
        <v>31</v>
      </c>
      <c r="K25" s="83"/>
      <c r="L25" s="60"/>
      <c r="M25" s="89"/>
      <c r="N25" s="62"/>
      <c r="O25" s="95"/>
      <c r="P25" s="62"/>
      <c r="Q25" s="95"/>
      <c r="R25" s="66"/>
      <c r="U25" s="28"/>
      <c r="V25" s="69"/>
      <c r="W25" s="69"/>
      <c r="X25" s="69"/>
      <c r="Y25" s="69"/>
    </row>
    <row r="26" spans="1:25" s="67" customFormat="1" ht="9" customHeight="1">
      <c r="A26" s="70"/>
      <c r="B26" s="71"/>
      <c r="C26" s="71"/>
      <c r="D26" s="84"/>
      <c r="E26" s="72"/>
      <c r="F26" s="72"/>
      <c r="G26" s="73"/>
      <c r="H26" s="72"/>
      <c r="I26" s="85"/>
      <c r="J26" s="74" t="s">
        <v>22</v>
      </c>
      <c r="K26" s="86" t="s">
        <v>23</v>
      </c>
      <c r="L26" s="76" t="str">
        <f>UPPER(IF(OR(K26="a",K26="as"),J24,IF(OR(K26="b",K26="bs"),J28,)))</f>
        <v>POTOČNIK</v>
      </c>
      <c r="M26" s="87">
        <f>IF(OR(K26="a",K26="as"),K24,IF(OR(K26="b",K26="bs"),K28,))</f>
        <v>30</v>
      </c>
      <c r="N26" s="62"/>
      <c r="O26" s="95"/>
      <c r="P26" s="62"/>
      <c r="Q26" s="95"/>
      <c r="R26" s="66"/>
      <c r="U26" s="28"/>
      <c r="V26" s="69"/>
      <c r="W26" s="69"/>
      <c r="X26" s="69"/>
      <c r="Y26" s="69"/>
    </row>
    <row r="27" spans="1:25" s="67" customFormat="1" ht="9" customHeight="1">
      <c r="A27" s="70">
        <v>11</v>
      </c>
      <c r="B27" s="79" t="str">
        <f>IF($D27="","",VLOOKUP($D27,'[1]m glavni turnir žrebna lista'!$A$7:$R$36,17))</f>
        <v>D</v>
      </c>
      <c r="C27" s="79">
        <f>IF($D27="","",VLOOKUP($D27,'[1]m glavni turnir žrebna lista'!$A$7:$R$36,2))</f>
        <v>6591</v>
      </c>
      <c r="D27" s="58">
        <v>26</v>
      </c>
      <c r="E27" s="80" t="str">
        <f>UPPER(IF($D27="","",VLOOKUP($D27,'[1]m glavni turnir žrebna lista'!$A$7:$R$36,3)))</f>
        <v>VOVK</v>
      </c>
      <c r="F27" s="80" t="str">
        <f>PROPER(IF($D27="","",VLOOKUP($D27,'[1]m glavni turnir žrebna lista'!$A$7:$R$36,4)))</f>
        <v>Primož</v>
      </c>
      <c r="G27" s="80"/>
      <c r="H27" s="80" t="str">
        <f>IF($D27="","",VLOOKUP($D27,'[1]m glavni turnir žrebna lista'!$A$7:$R$36,5))</f>
        <v>STRAŽ</v>
      </c>
      <c r="I27" s="59">
        <f>IF($D27="","",VLOOKUP($D27,'[1]m glavni turnir žrebna lista'!$A$7:$R$36,14))</f>
        <v>10</v>
      </c>
      <c r="J27" s="60"/>
      <c r="K27" s="90"/>
      <c r="L27" s="82" t="s">
        <v>32</v>
      </c>
      <c r="M27" s="91"/>
      <c r="N27" s="62"/>
      <c r="O27" s="95"/>
      <c r="P27" s="62"/>
      <c r="Q27" s="95"/>
      <c r="R27" s="66"/>
      <c r="U27" s="28"/>
      <c r="V27" s="69"/>
      <c r="W27" s="69"/>
      <c r="X27" s="69"/>
      <c r="Y27" s="69"/>
    </row>
    <row r="28" spans="1:25" s="67" customFormat="1" ht="9" customHeight="1">
      <c r="A28" s="101"/>
      <c r="B28" s="71"/>
      <c r="C28" s="71"/>
      <c r="D28" s="84"/>
      <c r="E28" s="72"/>
      <c r="F28" s="72"/>
      <c r="G28" s="73"/>
      <c r="H28" s="74" t="s">
        <v>22</v>
      </c>
      <c r="I28" s="75" t="s">
        <v>27</v>
      </c>
      <c r="J28" s="76" t="str">
        <f>UPPER(IF(OR(I28="a",I28="as"),E27,IF(OR(I28="b",I28="bs"),E29,)))</f>
        <v>LEMIČ</v>
      </c>
      <c r="K28" s="92">
        <f>IF(OR(I28="a",I28="as"),I27,IF(OR(I28="b",I28="bs"),I29,))</f>
        <v>20</v>
      </c>
      <c r="L28" s="60"/>
      <c r="M28" s="91"/>
      <c r="N28" s="62"/>
      <c r="O28" s="95"/>
      <c r="P28" s="62"/>
      <c r="Q28" s="95"/>
      <c r="R28" s="66"/>
      <c r="U28" s="28"/>
      <c r="V28" s="69"/>
      <c r="W28" s="69"/>
      <c r="X28" s="69"/>
      <c r="Y28" s="69"/>
    </row>
    <row r="29" spans="1:25" s="67" customFormat="1" ht="9" customHeight="1">
      <c r="A29" s="70">
        <v>12</v>
      </c>
      <c r="B29" s="79" t="str">
        <f>IF($D29="","",VLOOKUP($D29,'[1]m glavni turnir žrebna lista'!$A$7:$R$36,17))</f>
        <v>D</v>
      </c>
      <c r="C29" s="79">
        <f>IF($D29="","",VLOOKUP($D29,'[1]m glavni turnir žrebna lista'!$A$7:$R$36,2))</f>
        <v>5372</v>
      </c>
      <c r="D29" s="58">
        <v>13</v>
      </c>
      <c r="E29" s="80" t="str">
        <f>UPPER(IF($D29="","",VLOOKUP($D29,'[1]m glavni turnir žrebna lista'!$A$7:$R$36,3)))</f>
        <v>LEMIČ</v>
      </c>
      <c r="F29" s="80" t="str">
        <f>PROPER(IF($D29="","",VLOOKUP($D29,'[1]m glavni turnir žrebna lista'!$A$7:$R$36,4)))</f>
        <v>Nejc</v>
      </c>
      <c r="G29" s="80"/>
      <c r="H29" s="80" t="str">
        <f>IF($D29="","",VLOOKUP($D29,'[1]m glavni turnir žrebna lista'!$A$7:$R$36,5))</f>
        <v>TKKAM</v>
      </c>
      <c r="I29" s="81">
        <f>IF($D29="","",VLOOKUP($D29,'[1]m glavni turnir žrebna lista'!$A$7:$R$36,14))</f>
        <v>20</v>
      </c>
      <c r="J29" s="82" t="s">
        <v>33</v>
      </c>
      <c r="K29" s="61">
        <f>IF(OR(I29="a",I29="as"),I28,IF(OR(I29="b",I29="bs"),I30,))</f>
        <v>0</v>
      </c>
      <c r="L29" s="60"/>
      <c r="M29" s="91"/>
      <c r="N29" s="62"/>
      <c r="O29" s="95"/>
      <c r="P29" s="62"/>
      <c r="Q29" s="95"/>
      <c r="R29" s="66"/>
      <c r="U29" s="28"/>
      <c r="V29" s="69"/>
      <c r="W29" s="69"/>
      <c r="X29" s="69"/>
      <c r="Y29" s="69"/>
    </row>
    <row r="30" spans="1:25" s="67" customFormat="1" ht="9" customHeight="1">
      <c r="A30" s="70"/>
      <c r="B30" s="71"/>
      <c r="C30" s="71"/>
      <c r="D30" s="84"/>
      <c r="E30" s="60"/>
      <c r="F30" s="60"/>
      <c r="G30" s="93"/>
      <c r="H30" s="94"/>
      <c r="I30" s="85"/>
      <c r="J30" s="60"/>
      <c r="K30" s="61"/>
      <c r="L30" s="74" t="s">
        <v>22</v>
      </c>
      <c r="M30" s="86" t="s">
        <v>99</v>
      </c>
      <c r="N30" s="76" t="str">
        <f>UPPER(IF(OR(M30="a",M30="as"),L26,IF(OR(M30="b",M30="bs"),L34,)))</f>
        <v>STOSIČ</v>
      </c>
      <c r="O30" s="102">
        <f>IF(OR(M30="a",M30="as"),M26,IF(OR(M30="b",M30="bs"),M34,))</f>
        <v>20</v>
      </c>
      <c r="P30" s="62"/>
      <c r="Q30" s="95"/>
      <c r="R30" s="66"/>
      <c r="U30" s="28"/>
      <c r="V30" s="69"/>
      <c r="W30" s="69"/>
      <c r="X30" s="69"/>
      <c r="Y30" s="69"/>
    </row>
    <row r="31" spans="1:25" s="67" customFormat="1" ht="9" customHeight="1">
      <c r="A31" s="70">
        <v>13</v>
      </c>
      <c r="B31" s="79" t="str">
        <f>IF($D31="","",VLOOKUP($D31,'[1]m glavni turnir žrebna lista'!$A$7:$R$36,17))</f>
        <v>D</v>
      </c>
      <c r="C31" s="79">
        <f>IF($D31="","",VLOOKUP($D31,'[1]m glavni turnir žrebna lista'!$A$7:$R$36,2))</f>
        <v>6137</v>
      </c>
      <c r="D31" s="58">
        <v>24</v>
      </c>
      <c r="E31" s="80" t="str">
        <f>UPPER(IF($D31="","",VLOOKUP($D31,'[1]m glavni turnir žrebna lista'!$A$7:$R$36,3)))</f>
        <v>JAVORNIK</v>
      </c>
      <c r="F31" s="80" t="str">
        <f>PROPER(IF($D31="","",VLOOKUP($D31,'[1]m glavni turnir žrebna lista'!$A$7:$R$36,4)))</f>
        <v>Grega</v>
      </c>
      <c r="G31" s="80"/>
      <c r="H31" s="80" t="str">
        <f>IF($D31="","",VLOOKUP($D31,'[1]m glavni turnir žrebna lista'!$A$7:$R$36,5))</f>
        <v>SGRAD</v>
      </c>
      <c r="I31" s="59">
        <f>IF($D31="","",VLOOKUP($D31,'[1]m glavni turnir žrebna lista'!$A$7:$R$36,14))</f>
        <v>10</v>
      </c>
      <c r="J31" s="60"/>
      <c r="K31" s="61"/>
      <c r="L31" s="60"/>
      <c r="M31" s="91"/>
      <c r="N31" s="82" t="s">
        <v>44</v>
      </c>
      <c r="O31" s="63"/>
      <c r="P31" s="62"/>
      <c r="Q31" s="95"/>
      <c r="R31" s="66"/>
      <c r="U31" s="28"/>
      <c r="V31" s="69"/>
      <c r="W31" s="69"/>
      <c r="X31" s="69"/>
      <c r="Y31" s="69"/>
    </row>
    <row r="32" spans="1:25" s="67" customFormat="1" ht="9" customHeight="1">
      <c r="A32" s="70"/>
      <c r="B32" s="71"/>
      <c r="C32" s="71"/>
      <c r="D32" s="84"/>
      <c r="E32" s="72"/>
      <c r="F32" s="72"/>
      <c r="G32" s="73"/>
      <c r="H32" s="74" t="s">
        <v>22</v>
      </c>
      <c r="I32" s="75" t="s">
        <v>27</v>
      </c>
      <c r="J32" s="76" t="str">
        <f>UPPER(IF(OR(I32="a",I32="as"),E31,IF(OR(I32="b",I32="bs"),E33,)))</f>
        <v>MAČEK</v>
      </c>
      <c r="K32" s="77">
        <f>IF(OR(I32="a",I32="as"),I31,IF(OR(I32="b",I32="bs"),I33,))</f>
        <v>10</v>
      </c>
      <c r="L32" s="60"/>
      <c r="M32" s="91"/>
      <c r="N32" s="62"/>
      <c r="O32" s="63"/>
      <c r="P32" s="62"/>
      <c r="Q32" s="95"/>
      <c r="R32" s="66"/>
      <c r="U32" s="28"/>
      <c r="V32" s="69"/>
      <c r="W32" s="69"/>
      <c r="X32" s="69"/>
      <c r="Y32" s="69"/>
    </row>
    <row r="33" spans="1:25" s="67" customFormat="1" ht="9" customHeight="1">
      <c r="A33" s="70">
        <v>14</v>
      </c>
      <c r="B33" s="79" t="str">
        <f>IF($D33="","",VLOOKUP($D33,'[1]m glavni turnir žrebna lista'!$A$7:$R$36,17))</f>
        <v>D</v>
      </c>
      <c r="C33" s="79">
        <f>IF($D33="","",VLOOKUP($D33,'[1]m glavni turnir žrebna lista'!$A$7:$R$36,2))</f>
        <v>1794</v>
      </c>
      <c r="D33" s="58">
        <v>15</v>
      </c>
      <c r="E33" s="80" t="str">
        <f>UPPER(IF($D33="","",VLOOKUP($D33,'[1]m glavni turnir žrebna lista'!$A$7:$R$36,3)))</f>
        <v>MAČEK</v>
      </c>
      <c r="F33" s="80" t="str">
        <f>PROPER(IF($D33="","",VLOOKUP($D33,'[1]m glavni turnir žrebna lista'!$A$7:$R$36,4)))</f>
        <v>Matjaž</v>
      </c>
      <c r="G33" s="80"/>
      <c r="H33" s="80" t="str">
        <f>IF($D33="","",VLOOKUP($D33,'[1]m glavni turnir žrebna lista'!$A$7:$R$36,5))</f>
        <v>SL-KO</v>
      </c>
      <c r="I33" s="81">
        <f>IF($D33="","",VLOOKUP($D33,'[1]m glavni turnir žrebna lista'!$A$7:$R$36,14))</f>
        <v>10</v>
      </c>
      <c r="J33" s="82" t="s">
        <v>34</v>
      </c>
      <c r="K33" s="83"/>
      <c r="L33" s="60"/>
      <c r="M33" s="91"/>
      <c r="N33" s="62"/>
      <c r="O33" s="63"/>
      <c r="P33" s="62"/>
      <c r="Q33" s="95"/>
      <c r="R33" s="66"/>
      <c r="U33" s="28"/>
      <c r="V33" s="69"/>
      <c r="W33" s="69"/>
      <c r="X33" s="69"/>
      <c r="Y33" s="69"/>
    </row>
    <row r="34" spans="1:25" s="67" customFormat="1" ht="9" customHeight="1">
      <c r="A34" s="70"/>
      <c r="B34" s="71"/>
      <c r="C34" s="71"/>
      <c r="D34" s="84"/>
      <c r="E34" s="72"/>
      <c r="F34" s="72"/>
      <c r="G34" s="73"/>
      <c r="H34" s="60"/>
      <c r="I34" s="85"/>
      <c r="J34" s="74" t="s">
        <v>22</v>
      </c>
      <c r="K34" s="86" t="s">
        <v>27</v>
      </c>
      <c r="L34" s="76" t="str">
        <f>UPPER(IF(OR(K34="a",K34="as"),J32,IF(OR(K34="b",K34="bs"),J36,)))</f>
        <v>STOSIČ</v>
      </c>
      <c r="M34" s="97">
        <f>IF(OR(K34="a",K34="as"),K32,IF(OR(K34="b",K34="bs"),K36,))</f>
        <v>20</v>
      </c>
      <c r="N34" s="62"/>
      <c r="O34" s="63"/>
      <c r="P34" s="62"/>
      <c r="Q34" s="95"/>
      <c r="R34" s="66"/>
      <c r="U34" s="28"/>
      <c r="V34" s="69"/>
      <c r="W34" s="69"/>
      <c r="X34" s="69"/>
      <c r="Y34" s="69"/>
    </row>
    <row r="35" spans="1:25" s="67" customFormat="1" ht="9" customHeight="1">
      <c r="A35" s="70">
        <v>15</v>
      </c>
      <c r="B35" s="79" t="str">
        <f>IF($D35="","",VLOOKUP($D35,'[1]m glavni turnir žrebna lista'!$A$7:$R$36,17))</f>
        <v>D</v>
      </c>
      <c r="C35" s="79">
        <f>IF($D35="","",VLOOKUP($D35,'[1]m glavni turnir žrebna lista'!$A$7:$R$36,2))</f>
        <v>6832</v>
      </c>
      <c r="D35" s="58">
        <v>3030</v>
      </c>
      <c r="E35" s="80" t="str">
        <f>UPPER(IF($D35="","",VLOOKUP($D35,'[1]m glavni turnir žrebna lista'!$A$7:$R$36,3)))</f>
        <v>GIBIČAR</v>
      </c>
      <c r="F35" s="80" t="str">
        <f>PROPER(IF($D35="","",VLOOKUP($D35,'[1]m glavni turnir žrebna lista'!$A$7:$R$36,4)))</f>
        <v>Mihael Krištof</v>
      </c>
      <c r="G35" s="80"/>
      <c r="H35" s="80" t="str">
        <f>IF($D35="","",VLOOKUP($D35,'[1]m glavni turnir žrebna lista'!$A$7:$R$36,5))</f>
        <v>GIBI</v>
      </c>
      <c r="I35" s="59">
        <f>IF($D35="","",VLOOKUP($D35,'[1]m glavni turnir žrebna lista'!$A$7:$R$36,14))</f>
        <v>10</v>
      </c>
      <c r="J35" s="60"/>
      <c r="K35" s="90"/>
      <c r="L35" s="82" t="s">
        <v>35</v>
      </c>
      <c r="M35" s="89"/>
      <c r="N35" s="62"/>
      <c r="O35" s="63"/>
      <c r="P35" s="62"/>
      <c r="Q35" s="95"/>
      <c r="R35" s="66"/>
      <c r="U35" s="28"/>
      <c r="V35" s="69"/>
      <c r="W35" s="69"/>
      <c r="X35" s="69"/>
      <c r="Y35" s="69"/>
    </row>
    <row r="36" spans="1:25" s="67" customFormat="1" ht="9" customHeight="1">
      <c r="A36" s="70"/>
      <c r="B36" s="71"/>
      <c r="C36" s="71"/>
      <c r="D36" s="71"/>
      <c r="E36" s="72"/>
      <c r="F36" s="72"/>
      <c r="G36" s="73"/>
      <c r="H36" s="74" t="s">
        <v>22</v>
      </c>
      <c r="I36" s="75" t="s">
        <v>27</v>
      </c>
      <c r="J36" s="76" t="str">
        <f>UPPER(IF(OR(I36="a",I36="as"),E35,IF(OR(I36="b",I36="bs"),E37,)))</f>
        <v>STOSIČ</v>
      </c>
      <c r="K36" s="92">
        <f>IF(OR(I36="a",I36="as"),I35,IF(OR(I36="b",I36="bs"),I37,))</f>
        <v>20</v>
      </c>
      <c r="L36" s="60"/>
      <c r="M36" s="89"/>
      <c r="N36" s="62"/>
      <c r="O36" s="63"/>
      <c r="P36" s="62"/>
      <c r="Q36" s="95"/>
      <c r="R36" s="66"/>
      <c r="U36" s="28"/>
      <c r="V36" s="69"/>
      <c r="W36" s="69"/>
      <c r="X36" s="69"/>
      <c r="Y36" s="69"/>
    </row>
    <row r="37" spans="1:25" s="67" customFormat="1" ht="9" customHeight="1">
      <c r="A37" s="56">
        <v>16</v>
      </c>
      <c r="B37" s="57" t="str">
        <f>IF($D37="","",VLOOKUP($D37,'[1]m glavni turnir žrebna lista'!$A$7:$R$36,17))</f>
        <v>D</v>
      </c>
      <c r="C37" s="57">
        <f>IF($D37="","",VLOOKUP($D37,'[1]m glavni turnir žrebna lista'!$A$7:$R$36,2))</f>
        <v>3594</v>
      </c>
      <c r="D37" s="58">
        <v>5</v>
      </c>
      <c r="E37" s="57" t="str">
        <f>UPPER(IF($D37="","",VLOOKUP($D37,'[1]m glavni turnir žrebna lista'!$A$7:$R$36,3)))</f>
        <v>STOSIČ</v>
      </c>
      <c r="F37" s="57" t="str">
        <f>PROPER(IF($D37="","",VLOOKUP($D37,'[1]m glavni turnir žrebna lista'!$A$7:$R$36,4)))</f>
        <v>Marko</v>
      </c>
      <c r="G37" s="57"/>
      <c r="H37" s="57" t="str">
        <f>IF($D37="","",VLOOKUP($D37,'[1]m glavni turnir žrebna lista'!$A$7:$R$36,5))</f>
        <v>BREBR</v>
      </c>
      <c r="I37" s="81">
        <f>IF($D37="","",VLOOKUP($D37,'[1]m glavni turnir žrebna lista'!$A$7:$R$36,14))</f>
        <v>20</v>
      </c>
      <c r="J37" s="82" t="s">
        <v>36</v>
      </c>
      <c r="K37" s="61"/>
      <c r="L37" s="60"/>
      <c r="M37" s="89"/>
      <c r="N37" s="63"/>
      <c r="O37" s="63"/>
      <c r="P37" s="62"/>
      <c r="Q37" s="95"/>
      <c r="R37" s="66"/>
      <c r="U37" s="28"/>
      <c r="V37" s="69"/>
      <c r="W37" s="69"/>
      <c r="X37" s="69"/>
      <c r="Y37" s="69"/>
    </row>
    <row r="38" spans="1:25" s="67" customFormat="1" ht="9" customHeight="1">
      <c r="A38" s="70"/>
      <c r="B38" s="71"/>
      <c r="C38" s="71"/>
      <c r="D38" s="71"/>
      <c r="E38" s="72"/>
      <c r="F38" s="72"/>
      <c r="G38" s="73"/>
      <c r="H38" s="72"/>
      <c r="I38" s="85"/>
      <c r="J38" s="60"/>
      <c r="K38" s="61"/>
      <c r="L38" s="60"/>
      <c r="M38" s="89"/>
      <c r="N38" s="103" t="s">
        <v>20</v>
      </c>
      <c r="O38" s="104"/>
      <c r="P38" s="76" t="str">
        <f>UPPER(IF(OR(O39="a",O39="as"),P22,IF(OR(O39="b",O39="bs"),P54,)))</f>
        <v>STOSIČ</v>
      </c>
      <c r="Q38" s="105"/>
      <c r="R38" s="66"/>
      <c r="U38" s="28"/>
      <c r="V38" s="69"/>
      <c r="W38" s="69"/>
      <c r="X38" s="69"/>
      <c r="Y38" s="69"/>
    </row>
    <row r="39" spans="1:25" s="67" customFormat="1" ht="9" customHeight="1">
      <c r="A39" s="56">
        <v>17</v>
      </c>
      <c r="B39" s="57" t="str">
        <f>IF($D39="","",VLOOKUP($D39,'[1]m glavni turnir žrebna lista'!$A$7:$R$36,17))</f>
        <v>D</v>
      </c>
      <c r="C39" s="57">
        <f>IF($D39="","",VLOOKUP($D39,'[1]m glavni turnir žrebna lista'!$A$7:$R$36,2))</f>
        <v>7155</v>
      </c>
      <c r="D39" s="58">
        <v>7</v>
      </c>
      <c r="E39" s="57" t="str">
        <f>UPPER(IF($D39="","",VLOOKUP($D39,'[1]m glavni turnir žrebna lista'!$A$7:$R$36,3)))</f>
        <v>KUŠER</v>
      </c>
      <c r="F39" s="57" t="str">
        <f>PROPER(IF($D39="","",VLOOKUP($D39,'[1]m glavni turnir žrebna lista'!$A$7:$R$36,4)))</f>
        <v>Mare</v>
      </c>
      <c r="G39" s="57"/>
      <c r="H39" s="57" t="str">
        <f>IF($D39="","",VLOOKUP($D39,'[1]m glavni turnir žrebna lista'!$A$7:$R$36,5))</f>
        <v>OTOČE</v>
      </c>
      <c r="I39" s="59">
        <f>IF($D39="","",VLOOKUP($D39,'[1]m glavni turnir žrebna lista'!$A$7:$R$36,14))</f>
        <v>20</v>
      </c>
      <c r="J39" s="60"/>
      <c r="K39" s="61"/>
      <c r="L39" s="60"/>
      <c r="M39" s="89"/>
      <c r="N39" s="74" t="s">
        <v>22</v>
      </c>
      <c r="O39" s="106" t="s">
        <v>98</v>
      </c>
      <c r="P39" s="82" t="s">
        <v>107</v>
      </c>
      <c r="Q39" s="95"/>
      <c r="R39" s="66"/>
      <c r="U39" s="28"/>
      <c r="V39" s="69"/>
      <c r="W39" s="69"/>
      <c r="X39" s="69"/>
      <c r="Y39" s="69"/>
    </row>
    <row r="40" spans="1:25" s="67" customFormat="1" ht="9" customHeight="1">
      <c r="A40" s="70"/>
      <c r="B40" s="71"/>
      <c r="C40" s="71"/>
      <c r="D40" s="71"/>
      <c r="E40" s="72"/>
      <c r="F40" s="72"/>
      <c r="G40" s="73"/>
      <c r="H40" s="74" t="s">
        <v>22</v>
      </c>
      <c r="I40" s="75" t="s">
        <v>27</v>
      </c>
      <c r="J40" s="76" t="str">
        <f>UPPER(IF(OR(I40="a",I40="as"),E39,IF(OR(I40="b",I40="bs"),E41,)))</f>
        <v>CVERLIN</v>
      </c>
      <c r="K40" s="77">
        <f>IF(OR(I40="a",I40="as"),I39,IF(OR(I40="b",I40="bs"),I41,))</f>
        <v>10</v>
      </c>
      <c r="L40" s="60"/>
      <c r="M40" s="89"/>
      <c r="N40" s="62"/>
      <c r="O40" s="63"/>
      <c r="P40" s="62"/>
      <c r="Q40" s="95"/>
      <c r="R40" s="66"/>
      <c r="U40" s="28"/>
      <c r="V40" s="69"/>
      <c r="W40" s="69"/>
      <c r="X40" s="69"/>
      <c r="Y40" s="69"/>
    </row>
    <row r="41" spans="1:25" s="67" customFormat="1" ht="9" customHeight="1">
      <c r="A41" s="70">
        <v>18</v>
      </c>
      <c r="B41" s="79" t="str">
        <f>IF($D41="","",VLOOKUP($D41,'[1]m glavni turnir žrebna lista'!$A$7:$R$36,17))</f>
        <v>D</v>
      </c>
      <c r="C41" s="79">
        <f>IF($D41="","",VLOOKUP($D41,'[1]m glavni turnir žrebna lista'!$A$7:$R$36,2))</f>
        <v>4211</v>
      </c>
      <c r="D41" s="58">
        <v>16</v>
      </c>
      <c r="E41" s="80" t="str">
        <f>UPPER(IF($D41="","",VLOOKUP($D41,'[1]m glavni turnir žrebna lista'!$A$7:$R$36,3)))</f>
        <v>CVERLIN</v>
      </c>
      <c r="F41" s="80" t="str">
        <f>PROPER(IF($D41="","",VLOOKUP($D41,'[1]m glavni turnir žrebna lista'!$A$7:$R$36,4)))</f>
        <v>Aleš</v>
      </c>
      <c r="G41" s="80"/>
      <c r="H41" s="80" t="str">
        <f>IF($D41="","",VLOOKUP($D41,'[1]m glavni turnir žrebna lista'!$A$7:$R$36,5))</f>
        <v>TOPOL</v>
      </c>
      <c r="I41" s="81">
        <f>IF($D41="","",VLOOKUP($D41,'[1]m glavni turnir žrebna lista'!$A$7:$R$36,14))</f>
        <v>10</v>
      </c>
      <c r="J41" s="82" t="s">
        <v>37</v>
      </c>
      <c r="K41" s="83"/>
      <c r="L41" s="60"/>
      <c r="M41" s="89"/>
      <c r="N41" s="62"/>
      <c r="O41" s="63"/>
      <c r="P41" s="62"/>
      <c r="Q41" s="95"/>
      <c r="R41" s="66"/>
      <c r="U41" s="108"/>
      <c r="V41" s="109" t="s">
        <v>38</v>
      </c>
      <c r="W41" s="108"/>
      <c r="X41" s="108"/>
      <c r="Y41" s="108"/>
    </row>
    <row r="42" spans="1:25" s="67" customFormat="1" ht="9" customHeight="1">
      <c r="A42" s="70"/>
      <c r="B42" s="71"/>
      <c r="C42" s="71"/>
      <c r="D42" s="84"/>
      <c r="E42" s="72"/>
      <c r="F42" s="72"/>
      <c r="G42" s="73"/>
      <c r="H42" s="72"/>
      <c r="I42" s="85"/>
      <c r="J42" s="74" t="s">
        <v>22</v>
      </c>
      <c r="K42" s="86" t="s">
        <v>27</v>
      </c>
      <c r="L42" s="76" t="str">
        <f>UPPER(IF(OR(K42="a",K42="as"),J40,IF(OR(K42="b",K42="bs"),J44,)))</f>
        <v>VOVK</v>
      </c>
      <c r="M42" s="87">
        <f>IF(OR(K42="a",K42="as"),K40,IF(OR(K42="b",K42="bs"),K44,))</f>
        <v>10</v>
      </c>
      <c r="N42" s="62"/>
      <c r="O42" s="63"/>
      <c r="P42" s="62"/>
      <c r="Q42" s="95"/>
      <c r="R42" s="66"/>
      <c r="U42" s="108"/>
      <c r="V42" s="108"/>
      <c r="W42" s="108"/>
      <c r="X42" s="108"/>
      <c r="Y42" s="108"/>
    </row>
    <row r="43" spans="1:25" s="67" customFormat="1" ht="9" customHeight="1">
      <c r="A43" s="70">
        <v>19</v>
      </c>
      <c r="B43" s="79" t="str">
        <f>IF($D43="","",VLOOKUP($D43,'[1]m glavni turnir žrebna lista'!$A$7:$R$36,17))</f>
        <v>D</v>
      </c>
      <c r="C43" s="79">
        <f>IF($D43="","",VLOOKUP($D43,'[1]m glavni turnir žrebna lista'!$A$7:$R$36,2))</f>
        <v>6592</v>
      </c>
      <c r="D43" s="58">
        <v>21</v>
      </c>
      <c r="E43" s="80" t="str">
        <f>UPPER(IF($D43="","",VLOOKUP($D43,'[1]m glavni turnir žrebna lista'!$A$7:$R$36,3)))</f>
        <v>VOVK</v>
      </c>
      <c r="F43" s="80" t="str">
        <f>PROPER(IF($D43="","",VLOOKUP($D43,'[1]m glavni turnir žrebna lista'!$A$7:$R$36,4)))</f>
        <v>Gregor</v>
      </c>
      <c r="G43" s="80"/>
      <c r="H43" s="80" t="str">
        <f>IF($D43="","",VLOOKUP($D43,'[1]m glavni turnir žrebna lista'!$A$7:$R$36,5))</f>
        <v>STRAŽ</v>
      </c>
      <c r="I43" s="59">
        <f>IF($D43="","",VLOOKUP($D43,'[1]m glavni turnir žrebna lista'!$A$7:$R$36,14))</f>
        <v>10</v>
      </c>
      <c r="J43" s="60"/>
      <c r="K43" s="90"/>
      <c r="L43" s="82" t="s">
        <v>39</v>
      </c>
      <c r="M43" s="91"/>
      <c r="N43" s="62"/>
      <c r="O43" s="63"/>
      <c r="P43" s="62"/>
      <c r="Q43" s="95"/>
      <c r="R43" s="66"/>
      <c r="U43" s="108"/>
      <c r="V43" s="110" t="s">
        <v>13</v>
      </c>
      <c r="W43" s="110" t="s">
        <v>14</v>
      </c>
      <c r="X43" s="110" t="s">
        <v>5</v>
      </c>
      <c r="Y43" s="109" t="s">
        <v>21</v>
      </c>
    </row>
    <row r="44" spans="1:25" s="67" customFormat="1" ht="9" customHeight="1">
      <c r="A44" s="70"/>
      <c r="B44" s="71"/>
      <c r="C44" s="71"/>
      <c r="D44" s="84"/>
      <c r="E44" s="72"/>
      <c r="F44" s="72"/>
      <c r="G44" s="73"/>
      <c r="H44" s="74" t="s">
        <v>22</v>
      </c>
      <c r="I44" s="75" t="s">
        <v>23</v>
      </c>
      <c r="J44" s="76" t="str">
        <f>UPPER(IF(OR(I44="a",I44="as"),E43,IF(OR(I44="b",I44="bs"),E45,)))</f>
        <v>VOVK</v>
      </c>
      <c r="K44" s="92">
        <f>IF(OR(I44="a",I44="as"),I43,IF(OR(I44="b",I44="bs"),I45,))</f>
        <v>10</v>
      </c>
      <c r="L44" s="60"/>
      <c r="M44" s="91"/>
      <c r="N44" s="62"/>
      <c r="O44" s="63"/>
      <c r="P44" s="62"/>
      <c r="Q44" s="95"/>
      <c r="R44" s="66"/>
      <c r="S44" s="111"/>
      <c r="T44" s="112"/>
      <c r="U44" s="108"/>
      <c r="V44" s="108"/>
      <c r="W44" s="108"/>
      <c r="X44" s="108"/>
      <c r="Y44" s="114"/>
    </row>
    <row r="45" spans="1:25" s="67" customFormat="1" ht="9" customHeight="1">
      <c r="A45" s="70">
        <v>20</v>
      </c>
      <c r="B45" s="79" t="str">
        <f>IF($D45="","",VLOOKUP($D45,'[1]m glavni turnir žrebna lista'!$A$7:$R$36,17))</f>
        <v>D</v>
      </c>
      <c r="C45" s="79">
        <f>IF($D45="","",VLOOKUP($D45,'[1]m glavni turnir žrebna lista'!$A$7:$R$36,2))</f>
        <v>6288</v>
      </c>
      <c r="D45" s="58">
        <v>18</v>
      </c>
      <c r="E45" s="80" t="str">
        <f>UPPER(IF($D45="","",VLOOKUP($D45,'[1]m glavni turnir žrebna lista'!$A$7:$R$36,3)))</f>
        <v>VALANT</v>
      </c>
      <c r="F45" s="80" t="str">
        <f>PROPER(IF($D45="","",VLOOKUP($D45,'[1]m glavni turnir žrebna lista'!$A$7:$R$36,4)))</f>
        <v>Davorin</v>
      </c>
      <c r="G45" s="80"/>
      <c r="H45" s="80" t="str">
        <f>IF($D45="","",VLOOKUP($D45,'[1]m glavni turnir žrebna lista'!$A$7:$R$36,5))</f>
        <v>TR-KR</v>
      </c>
      <c r="I45" s="81">
        <f>IF($D45="","",VLOOKUP($D45,'[1]m glavni turnir žrebna lista'!$A$7:$R$36,14))</f>
        <v>10</v>
      </c>
      <c r="J45" s="82" t="s">
        <v>29</v>
      </c>
      <c r="K45" s="61"/>
      <c r="L45" s="60"/>
      <c r="M45" s="91"/>
      <c r="N45" s="62"/>
      <c r="O45" s="63"/>
      <c r="P45" s="62"/>
      <c r="Q45" s="95"/>
      <c r="R45" s="66"/>
      <c r="S45" s="112"/>
      <c r="T45" s="112"/>
      <c r="U45" s="108">
        <f>IF($C7="","",'OP SOBOTA MŽ'!$C$7)</f>
        <v>4910</v>
      </c>
      <c r="V45" s="110" t="str">
        <f>UPPER(IF($D$7="","",VLOOKUP($D$7,'[1]m glavni turnir žrebna lista'!$A$7:$R$36,3)))</f>
        <v>MOŽEK</v>
      </c>
      <c r="W45" s="110" t="str">
        <f>PROPER(IF($D$7="","",VLOOKUP($D$7,'[1]m glavni turnir žrebna lista'!$A$7:$R$36,4)))</f>
        <v>Matic</v>
      </c>
      <c r="X45" s="110" t="str">
        <f>UPPER(IF($D$7="","",VLOOKUP($D$7,'[1]m glavni turnir žrebna lista'!$A$7:$R$36,5)))</f>
        <v>BENČ</v>
      </c>
      <c r="Y45" s="113" t="e">
        <f>SUM(#REF!,#REF!)</f>
        <v>#REF!</v>
      </c>
    </row>
    <row r="46" spans="1:25" s="67" customFormat="1" ht="9" customHeight="1">
      <c r="A46" s="70"/>
      <c r="B46" s="71"/>
      <c r="C46" s="71"/>
      <c r="D46" s="84"/>
      <c r="E46" s="60"/>
      <c r="F46" s="60"/>
      <c r="G46" s="93"/>
      <c r="H46" s="94"/>
      <c r="I46" s="85"/>
      <c r="J46" s="60"/>
      <c r="K46" s="61"/>
      <c r="L46" s="74" t="s">
        <v>22</v>
      </c>
      <c r="M46" s="86" t="s">
        <v>99</v>
      </c>
      <c r="N46" s="76" t="str">
        <f>UPPER(IF(OR(M46="a",M46="as"),L42,IF(OR(M46="b",M46="bs"),L50,)))</f>
        <v>BELIŠ</v>
      </c>
      <c r="O46" s="115">
        <f>IF(OR(M46="a",M46="as"),M42,IF(OR(M46="b",M46="bs"),M50,))</f>
        <v>20</v>
      </c>
      <c r="P46" s="62"/>
      <c r="Q46" s="95"/>
      <c r="R46" s="66"/>
      <c r="S46" s="116"/>
      <c r="T46" s="112"/>
      <c r="U46" s="108">
        <f>IF($C9="","",'OP SOBOTA MŽ'!$C$9)</f>
      </c>
      <c r="V46" s="110">
        <f>UPPER(IF($D$9="","",VLOOKUP($D$9,'[1]m glavni turnir žrebna lista'!$A$7:$R$36,3)))</f>
      </c>
      <c r="W46" s="110">
        <f>PROPER(IF($D$9="","",VLOOKUP($D$9,'[1]m glavni turnir žrebna lista'!$A$7:$R$36,4)))</f>
      </c>
      <c r="X46" s="110">
        <f>UPPER(IF($D$9="","",VLOOKUP($D$9,'[1]m glavni turnir žrebna lista'!$A$7:$R$36,5)))</f>
      </c>
      <c r="Y46" s="113" t="e">
        <f>SUM(#REF!,#REF!)</f>
        <v>#REF!</v>
      </c>
    </row>
    <row r="47" spans="1:25" s="67" customFormat="1" ht="9" customHeight="1">
      <c r="A47" s="70">
        <v>21</v>
      </c>
      <c r="B47" s="79" t="str">
        <f>IF($D47="","",VLOOKUP($D47,'[1]m glavni turnir žrebna lista'!$A$7:$R$36,17))</f>
        <v>D</v>
      </c>
      <c r="C47" s="79">
        <f>IF($D47="","",VLOOKUP($D47,'[1]m glavni turnir žrebna lista'!$A$7:$R$36,2))</f>
        <v>5553</v>
      </c>
      <c r="D47" s="58">
        <v>19</v>
      </c>
      <c r="E47" s="80" t="str">
        <f>UPPER(IF($D47="","",VLOOKUP($D47,'[1]m glavni turnir žrebna lista'!$A$7:$R$36,3)))</f>
        <v>SOTLER</v>
      </c>
      <c r="F47" s="80" t="str">
        <f>PROPER(IF($D47="","",VLOOKUP($D47,'[1]m glavni turnir žrebna lista'!$A$7:$R$36,4)))</f>
        <v>Matic</v>
      </c>
      <c r="G47" s="80"/>
      <c r="H47" s="80" t="str">
        <f>IF($D47="","",VLOOKUP($D47,'[1]m glavni turnir žrebna lista'!$A$7:$R$36,5))</f>
        <v>KRŠKO</v>
      </c>
      <c r="I47" s="59">
        <f>IF($D47="","",VLOOKUP($D47,'[1]m glavni turnir žrebna lista'!$A$7:$R$36,14))</f>
        <v>10</v>
      </c>
      <c r="J47" s="60"/>
      <c r="K47" s="61"/>
      <c r="L47" s="60"/>
      <c r="M47" s="91"/>
      <c r="N47" s="82" t="s">
        <v>102</v>
      </c>
      <c r="O47" s="95"/>
      <c r="P47" s="62"/>
      <c r="Q47" s="95"/>
      <c r="R47" s="66"/>
      <c r="S47" s="117"/>
      <c r="T47" s="112"/>
      <c r="U47" s="108">
        <f>IF($C11="","",'OP SOBOTA MŽ'!$C$11)</f>
        <v>5984</v>
      </c>
      <c r="V47" s="110" t="str">
        <f>UPPER(IF($D$11="","",VLOOKUP($D$11,'[1]m glavni turnir žrebna lista'!$A$7:$R$36,3)))</f>
        <v>BOŽIČ</v>
      </c>
      <c r="W47" s="110" t="str">
        <f>PROPER(IF($D$11="","",VLOOKUP($D$11,'[1]m glavni turnir žrebna lista'!$A$7:$R$36,4)))</f>
        <v>Rok</v>
      </c>
      <c r="X47" s="110" t="str">
        <f>UPPER(IF($D$11="","",VLOOKUP($D$11,'[1]m glavni turnir žrebna lista'!$A$7:$R$36,5)))</f>
        <v>SL-LJ</v>
      </c>
      <c r="Y47" s="113" t="e">
        <f>SUM(#REF!,#REF!)</f>
        <v>#REF!</v>
      </c>
    </row>
    <row r="48" spans="1:25" s="67" customFormat="1" ht="9" customHeight="1">
      <c r="A48" s="70"/>
      <c r="B48" s="71"/>
      <c r="C48" s="71"/>
      <c r="D48" s="84"/>
      <c r="E48" s="72"/>
      <c r="F48" s="72"/>
      <c r="G48" s="73"/>
      <c r="H48" s="74" t="s">
        <v>22</v>
      </c>
      <c r="I48" s="75" t="s">
        <v>27</v>
      </c>
      <c r="J48" s="76" t="str">
        <f>UPPER(IF(OR(I48="a",I48="as"),E47,IF(OR(I48="b",I48="bs"),E49,)))</f>
        <v>BELIŠ</v>
      </c>
      <c r="K48" s="77">
        <f>IF(OR(I48="a",I48="as"),I47,IF(OR(I48="b",I48="bs"),I49,))</f>
        <v>20</v>
      </c>
      <c r="L48" s="60"/>
      <c r="M48" s="91"/>
      <c r="N48" s="62"/>
      <c r="O48" s="95"/>
      <c r="P48" s="62"/>
      <c r="Q48" s="95"/>
      <c r="R48" s="66"/>
      <c r="S48" s="117"/>
      <c r="T48" s="112"/>
      <c r="U48" s="108">
        <f>IF($C13="","",'OP SOBOTA MŽ'!$C$13)</f>
        <v>6847</v>
      </c>
      <c r="V48" s="110" t="str">
        <f>UPPER(IF($D$13="","",VLOOKUP($D$13,'[1]m glavni turnir žrebna lista'!$A$7:$R$36,3)))</f>
        <v>HAJD</v>
      </c>
      <c r="W48" s="110" t="str">
        <f>PROPER(IF($D$13="","",VLOOKUP($D$13,'[1]m glavni turnir žrebna lista'!$A$7:$R$36,4)))</f>
        <v>Rok</v>
      </c>
      <c r="X48" s="110" t="str">
        <f>UPPER(IF($D$13="","",VLOOKUP($D$13,'[1]m glavni turnir žrebna lista'!$A$7:$R$36,5)))</f>
        <v>SL-KO</v>
      </c>
      <c r="Y48" s="113" t="e">
        <f>SUM(#REF!,#REF!)</f>
        <v>#REF!</v>
      </c>
    </row>
    <row r="49" spans="1:25" s="67" customFormat="1" ht="9" customHeight="1">
      <c r="A49" s="70">
        <v>22</v>
      </c>
      <c r="B49" s="79" t="str">
        <f>IF($D49="","",VLOOKUP($D49,'[1]m glavni turnir žrebna lista'!$A$7:$R$36,17))</f>
        <v>D</v>
      </c>
      <c r="C49" s="79">
        <f>IF($D49="","",VLOOKUP($D49,'[1]m glavni turnir žrebna lista'!$A$7:$R$36,2))</f>
        <v>5739</v>
      </c>
      <c r="D49" s="58">
        <v>10</v>
      </c>
      <c r="E49" s="80" t="str">
        <f>UPPER(IF($D49="","",VLOOKUP($D49,'[1]m glavni turnir žrebna lista'!$A$7:$R$36,3)))</f>
        <v>BELIŠ</v>
      </c>
      <c r="F49" s="80" t="str">
        <f>PROPER(IF($D49="","",VLOOKUP($D49,'[1]m glavni turnir žrebna lista'!$A$7:$R$36,4)))</f>
        <v>Benjamin</v>
      </c>
      <c r="G49" s="80"/>
      <c r="H49" s="80" t="str">
        <f>IF($D49="","",VLOOKUP($D49,'[1]m glavni turnir žrebna lista'!$A$7:$R$36,5))</f>
        <v>SGRAD</v>
      </c>
      <c r="I49" s="81">
        <f>IF($D49="","",VLOOKUP($D49,'[1]m glavni turnir žrebna lista'!$A$7:$R$36,14))</f>
        <v>20</v>
      </c>
      <c r="J49" s="82" t="s">
        <v>40</v>
      </c>
      <c r="K49" s="83"/>
      <c r="L49" s="60"/>
      <c r="M49" s="91"/>
      <c r="N49" s="62"/>
      <c r="O49" s="95"/>
      <c r="P49" s="62"/>
      <c r="Q49" s="95"/>
      <c r="R49" s="66"/>
      <c r="S49" s="117"/>
      <c r="T49" s="112"/>
      <c r="U49" s="108">
        <f>IF($C15="","",'OP SOBOTA MŽ'!$C$15)</f>
        <v>6280</v>
      </c>
      <c r="V49" s="110" t="str">
        <f>UPPER(IF($D$15="","",VLOOKUP($D$15,'[1]m glavni turnir žrebna lista'!$A$7:$R$36,3)))</f>
        <v>ŠUNTAR</v>
      </c>
      <c r="W49" s="110" t="str">
        <f>PROPER(IF($D$15="","",VLOOKUP($D$15,'[1]m glavni turnir žrebna lista'!$A$7:$R$36,4)))</f>
        <v>Jan Vit</v>
      </c>
      <c r="X49" s="110" t="str">
        <f>UPPER(IF($D$15="","",VLOOKUP($D$15,'[1]m glavni turnir žrebna lista'!$A$7:$R$36,5)))</f>
        <v>TR-KR</v>
      </c>
      <c r="Y49" s="113" t="e">
        <f>SUM(#REF!,#REF!)</f>
        <v>#REF!</v>
      </c>
    </row>
    <row r="50" spans="1:25" s="67" customFormat="1" ht="9" customHeight="1">
      <c r="A50" s="70"/>
      <c r="B50" s="71"/>
      <c r="C50" s="71"/>
      <c r="D50" s="84"/>
      <c r="E50" s="72"/>
      <c r="F50" s="72"/>
      <c r="G50" s="73"/>
      <c r="H50" s="60"/>
      <c r="I50" s="85"/>
      <c r="J50" s="74" t="s">
        <v>22</v>
      </c>
      <c r="K50" s="86" t="s">
        <v>23</v>
      </c>
      <c r="L50" s="76" t="str">
        <f>UPPER(IF(OR(K50="a",K50="as"),J48,IF(OR(K50="b",K50="bs"),J52,)))</f>
        <v>BELIŠ</v>
      </c>
      <c r="M50" s="97">
        <f>IF(OR(K50="a",K50="as"),K48,IF(OR(K50="b",K50="bs"),K52,))</f>
        <v>20</v>
      </c>
      <c r="N50" s="62"/>
      <c r="O50" s="95"/>
      <c r="P50" s="62"/>
      <c r="Q50" s="95"/>
      <c r="R50" s="66"/>
      <c r="S50" s="117"/>
      <c r="T50" s="112"/>
      <c r="U50" s="108">
        <f>IF($C17="","",'OP SOBOTA MŽ'!$C$17)</f>
        <v>4015</v>
      </c>
      <c r="V50" s="110" t="str">
        <f>UPPER(IF($D$17="","",VLOOKUP($D$17,'[1]m glavni turnir žrebna lista'!$A$7:$R$36,3)))</f>
        <v>DERŽIČ</v>
      </c>
      <c r="W50" s="110" t="str">
        <f>PROPER(IF($D$17="","",VLOOKUP($D$17,'[1]m glavni turnir žrebna lista'!$A$7:$R$36,4)))</f>
        <v>Žiga</v>
      </c>
      <c r="X50" s="110" t="str">
        <f>UPPER(IF($D$17="","",VLOOKUP($D$17,'[1]m glavni turnir žrebna lista'!$A$7:$R$36,5)))</f>
        <v>BREŽI</v>
      </c>
      <c r="Y50" s="113" t="e">
        <f>SUM(#REF!,#REF!)</f>
        <v>#REF!</v>
      </c>
    </row>
    <row r="51" spans="1:25" s="67" customFormat="1" ht="9" customHeight="1">
      <c r="A51" s="70">
        <v>23</v>
      </c>
      <c r="B51" s="79" t="str">
        <f>IF($D51="","",VLOOKUP($D51,'[1]m glavni turnir žrebna lista'!$A$7:$R$36,17))</f>
        <v>D</v>
      </c>
      <c r="C51" s="79">
        <f>IF($D51="","",VLOOKUP($D51,'[1]m glavni turnir žrebna lista'!$A$7:$R$36,2))</f>
        <v>5551</v>
      </c>
      <c r="D51" s="58">
        <v>14</v>
      </c>
      <c r="E51" s="80" t="str">
        <f>UPPER(IF($D51="","",VLOOKUP($D51,'[1]m glavni turnir žrebna lista'!$A$7:$R$36,3)))</f>
        <v>MARIČ</v>
      </c>
      <c r="F51" s="80" t="str">
        <f>PROPER(IF($D51="","",VLOOKUP($D51,'[1]m glavni turnir žrebna lista'!$A$7:$R$36,4)))</f>
        <v>Nejc</v>
      </c>
      <c r="G51" s="80"/>
      <c r="H51" s="80" t="str">
        <f>IF($D51="","",VLOOKUP($D51,'[1]m glavni turnir žrebna lista'!$A$7:$R$36,5))</f>
        <v>KRŠKO</v>
      </c>
      <c r="I51" s="59">
        <f>IF($D51="","",VLOOKUP($D51,'[1]m glavni turnir žrebna lista'!$A$7:$R$36,14))</f>
        <v>20</v>
      </c>
      <c r="J51" s="60"/>
      <c r="K51" s="90"/>
      <c r="L51" s="82" t="s">
        <v>41</v>
      </c>
      <c r="M51" s="89"/>
      <c r="N51" s="62"/>
      <c r="O51" s="95"/>
      <c r="P51" s="62"/>
      <c r="Q51" s="95"/>
      <c r="R51" s="66"/>
      <c r="S51" s="117"/>
      <c r="T51" s="112"/>
      <c r="U51" s="108">
        <f>IF($C19="","",'OP SOBOTA MŽ'!$C$19)</f>
        <v>2055</v>
      </c>
      <c r="V51" s="110" t="str">
        <f>UPPER(IF($D$19="","",VLOOKUP($D$19,'[1]m glavni turnir žrebna lista'!$A$7:$R$36,3)))</f>
        <v>MARTINŠEK</v>
      </c>
      <c r="W51" s="110" t="str">
        <f>PROPER(IF($D$19="","",VLOOKUP($D$19,'[1]m glavni turnir žrebna lista'!$A$7:$R$36,4)))</f>
        <v>Matej</v>
      </c>
      <c r="X51" s="110" t="str">
        <f>UPPER(IF($D$19="","",VLOOKUP($D$19,'[1]m glavni turnir žrebna lista'!$A$7:$R$36,5)))</f>
        <v>TOPOL</v>
      </c>
      <c r="Y51" s="113" t="e">
        <f>SUM(#REF!,#REF!)</f>
        <v>#REF!</v>
      </c>
    </row>
    <row r="52" spans="1:25" s="67" customFormat="1" ht="9" customHeight="1">
      <c r="A52" s="70"/>
      <c r="B52" s="71"/>
      <c r="C52" s="71"/>
      <c r="D52" s="71"/>
      <c r="E52" s="72"/>
      <c r="F52" s="72"/>
      <c r="G52" s="73"/>
      <c r="H52" s="74" t="s">
        <v>22</v>
      </c>
      <c r="I52" s="75" t="s">
        <v>23</v>
      </c>
      <c r="J52" s="76" t="str">
        <f>UPPER(IF(OR(I52="a",I52="as"),E51,IF(OR(I52="b",I52="bs"),E53,)))</f>
        <v>MARIČ</v>
      </c>
      <c r="K52" s="92">
        <f>IF(OR(I52="a",I52="as"),I51,IF(OR(I52="b",I52="bs"),I53,))</f>
        <v>20</v>
      </c>
      <c r="L52" s="60"/>
      <c r="M52" s="89"/>
      <c r="N52" s="62"/>
      <c r="O52" s="95"/>
      <c r="P52" s="62"/>
      <c r="Q52" s="95"/>
      <c r="R52" s="66"/>
      <c r="S52" s="118"/>
      <c r="U52" s="108">
        <f>IF($C21="","",'OP SOBOTA MŽ'!$C$21)</f>
        <v>5811</v>
      </c>
      <c r="V52" s="110" t="str">
        <f>UPPER(IF($D$21="","",VLOOKUP($D$21,'[1]m glavni turnir žrebna lista'!$A$7:$R$36,3)))</f>
        <v>PAPEŽ</v>
      </c>
      <c r="W52" s="110" t="str">
        <f>PROPER(IF($D$21="","",VLOOKUP($D$21,'[1]m glavni turnir žrebna lista'!$A$7:$R$36,4)))</f>
        <v>Žiga</v>
      </c>
      <c r="X52" s="110" t="str">
        <f>UPPER(IF($D$21="","",VLOOKUP($D$21,'[1]m glavni turnir žrebna lista'!$A$7:$R$36,5)))</f>
        <v>OTOČE</v>
      </c>
      <c r="Y52" s="113" t="e">
        <f>SUM(#REF!,#REF!)</f>
        <v>#REF!</v>
      </c>
    </row>
    <row r="53" spans="1:25" s="67" customFormat="1" ht="9" customHeight="1">
      <c r="A53" s="56">
        <v>24</v>
      </c>
      <c r="B53" s="57" t="str">
        <f>IF($D53="","",VLOOKUP($D53,'[1]m glavni turnir žrebna lista'!$A$7:$R$36,17))</f>
        <v>D</v>
      </c>
      <c r="C53" s="57">
        <f>IF($D53="","",VLOOKUP($D53,'[1]m glavni turnir žrebna lista'!$A$7:$R$36,2))</f>
        <v>5174</v>
      </c>
      <c r="D53" s="58">
        <v>4</v>
      </c>
      <c r="E53" s="57" t="str">
        <f>UPPER(IF($D53="","",VLOOKUP($D53,'[1]m glavni turnir žrebna lista'!$A$7:$R$36,3)))</f>
        <v>NOVAK</v>
      </c>
      <c r="F53" s="57" t="str">
        <f>PROPER(IF($D53="","",VLOOKUP($D53,'[1]m glavni turnir žrebna lista'!$A$7:$R$36,4)))</f>
        <v>Marko</v>
      </c>
      <c r="G53" s="57"/>
      <c r="H53" s="57" t="str">
        <f>IF($D53="","",VLOOKUP($D53,'[1]m glavni turnir žrebna lista'!$A$7:$R$36,5))</f>
        <v>OTOČE</v>
      </c>
      <c r="I53" s="81">
        <f>IF($D53="","",VLOOKUP($D53,'[1]m glavni turnir žrebna lista'!$A$7:$R$36,14))</f>
        <v>30</v>
      </c>
      <c r="J53" s="82" t="s">
        <v>42</v>
      </c>
      <c r="K53" s="61"/>
      <c r="L53" s="60"/>
      <c r="M53" s="89"/>
      <c r="N53" s="62"/>
      <c r="O53" s="95"/>
      <c r="P53" s="62"/>
      <c r="Q53" s="95"/>
      <c r="R53" s="66"/>
      <c r="S53" s="118"/>
      <c r="U53" s="108">
        <f>IF($C23="","",'OP SOBOTA MŽ'!$C$23)</f>
        <v>3987</v>
      </c>
      <c r="V53" s="110" t="str">
        <f>UPPER(IF($D$23="","",VLOOKUP($D$23,'[1]m glavni turnir žrebna lista'!$A$7:$R$36,3)))</f>
        <v>POTOČNIK</v>
      </c>
      <c r="W53" s="110" t="str">
        <f>PROPER(IF($D$23="","",VLOOKUP($D$23,'[1]m glavni turnir žrebna lista'!$A$7:$R$36,4)))</f>
        <v>Uroš</v>
      </c>
      <c r="X53" s="110" t="str">
        <f>UPPER(IF($D$23="","",VLOOKUP($D$23,'[1]m glavni turnir žrebna lista'!$A$7:$R$36,5)))</f>
        <v>TOPOL</v>
      </c>
      <c r="Y53" s="113" t="e">
        <f>SUM(#REF!,#REF!)</f>
        <v>#REF!</v>
      </c>
    </row>
    <row r="54" spans="1:25" s="67" customFormat="1" ht="9" customHeight="1">
      <c r="A54" s="70"/>
      <c r="B54" s="71"/>
      <c r="C54" s="71"/>
      <c r="D54" s="71"/>
      <c r="E54" s="94"/>
      <c r="F54" s="94"/>
      <c r="G54" s="99"/>
      <c r="H54" s="94"/>
      <c r="I54" s="85"/>
      <c r="J54" s="60"/>
      <c r="K54" s="61"/>
      <c r="L54" s="60"/>
      <c r="M54" s="89"/>
      <c r="N54" s="74" t="s">
        <v>22</v>
      </c>
      <c r="O54" s="86" t="s">
        <v>98</v>
      </c>
      <c r="P54" s="76" t="str">
        <f>UPPER(IF(OR(O54="a",O54="as"),N46,IF(OR(O54="b",O54="bs"),N62,)))</f>
        <v>BELIŠ</v>
      </c>
      <c r="Q54" s="102">
        <f>IF(OR(O54="a",O54="as"),O46,IF(OR(O54="b",O54="bs"),O62,))</f>
        <v>20</v>
      </c>
      <c r="R54" s="66"/>
      <c r="S54" s="118"/>
      <c r="U54" s="108">
        <f>IF($C25="","",'OP SOBOTA MŽ'!$C$25)</f>
        <v>5441</v>
      </c>
      <c r="V54" s="110" t="str">
        <f>UPPER(IF($D$25="","",VLOOKUP($D$25,'[1]m glavni turnir žrebna lista'!$A$7:$R$36,3)))</f>
        <v>RAMŠAK</v>
      </c>
      <c r="W54" s="110" t="str">
        <f>PROPER(IF($D$25="","",VLOOKUP($D$25,'[1]m glavni turnir žrebna lista'!$A$7:$R$36,4)))</f>
        <v>Tjaš</v>
      </c>
      <c r="X54" s="110" t="str">
        <f>UPPER(IF($D$25="","",VLOOKUP($D$25,'[1]m glavni turnir žrebna lista'!$A$7:$R$36,5)))</f>
        <v>ŠTKVE</v>
      </c>
      <c r="Y54" s="113" t="e">
        <f>SUM(#REF!,#REF!)</f>
        <v>#REF!</v>
      </c>
    </row>
    <row r="55" spans="1:25" s="67" customFormat="1" ht="9" customHeight="1">
      <c r="A55" s="56">
        <v>25</v>
      </c>
      <c r="B55" s="57" t="str">
        <f>IF($D55="","",VLOOKUP($D55,'[1]m glavni turnir žrebna lista'!$A$7:$R$36,17))</f>
        <v>D</v>
      </c>
      <c r="C55" s="57">
        <f>IF($D55="","",VLOOKUP($D55,'[1]m glavni turnir žrebna lista'!$A$7:$R$36,2))</f>
        <v>5418</v>
      </c>
      <c r="D55" s="58">
        <v>6</v>
      </c>
      <c r="E55" s="57" t="str">
        <f>UPPER(IF($D55="","",VLOOKUP($D55,'[1]m glavni turnir žrebna lista'!$A$7:$R$36,3)))</f>
        <v>ŠTEH</v>
      </c>
      <c r="F55" s="57" t="str">
        <f>PROPER(IF($D55="","",VLOOKUP($D55,'[1]m glavni turnir žrebna lista'!$A$7:$R$36,4)))</f>
        <v>Bruno</v>
      </c>
      <c r="G55" s="57"/>
      <c r="H55" s="57" t="str">
        <f>IF($D55="","",VLOOKUP($D55,'[1]m glavni turnir žrebna lista'!$A$7:$R$36,5))</f>
        <v>TR-KR</v>
      </c>
      <c r="I55" s="59">
        <f>IF($D55="","",VLOOKUP($D55,'[1]m glavni turnir žrebna lista'!$A$7:$R$36,14))</f>
        <v>20</v>
      </c>
      <c r="J55" s="60"/>
      <c r="K55" s="61"/>
      <c r="L55" s="60"/>
      <c r="M55" s="89"/>
      <c r="N55" s="62"/>
      <c r="O55" s="95"/>
      <c r="P55" s="82" t="s">
        <v>105</v>
      </c>
      <c r="Q55" s="63"/>
      <c r="R55" s="66"/>
      <c r="S55" s="118"/>
      <c r="U55" s="108">
        <f>IF($C27="","",'OP SOBOTA MŽ'!$C$27)</f>
        <v>6591</v>
      </c>
      <c r="V55" s="110" t="str">
        <f>UPPER(IF($D$27="","",VLOOKUP($D$27,'[1]m glavni turnir žrebna lista'!$A$7:$R$36,3)))</f>
        <v>VOVK</v>
      </c>
      <c r="W55" s="110" t="str">
        <f>PROPER(IF($D$27="","",VLOOKUP($D$27,'[1]m glavni turnir žrebna lista'!$A$7:$R$36,4)))</f>
        <v>Primož</v>
      </c>
      <c r="X55" s="110" t="str">
        <f>UPPER(IF($D$27="","",VLOOKUP($D$27,'[1]m glavni turnir žrebna lista'!$A$7:$R$36,5)))</f>
        <v>STRAŽ</v>
      </c>
      <c r="Y55" s="113" t="e">
        <f>SUM(#REF!,#REF!)</f>
        <v>#REF!</v>
      </c>
    </row>
    <row r="56" spans="1:25" s="67" customFormat="1" ht="9" customHeight="1">
      <c r="A56" s="70"/>
      <c r="B56" s="71"/>
      <c r="C56" s="71"/>
      <c r="D56" s="71"/>
      <c r="E56" s="72"/>
      <c r="F56" s="72"/>
      <c r="G56" s="73"/>
      <c r="H56" s="74" t="s">
        <v>22</v>
      </c>
      <c r="I56" s="75" t="s">
        <v>23</v>
      </c>
      <c r="J56" s="76" t="str">
        <f>UPPER(IF(OR(I56="a",I56="as"),E55,IF(OR(I56="b",I56="bs"),E57,)))</f>
        <v>ŠTEH</v>
      </c>
      <c r="K56" s="77">
        <f>IF(OR(I56="a",I56="as"),I55,IF(OR(I56="b",I56="bs"),I57,))</f>
        <v>20</v>
      </c>
      <c r="L56" s="60"/>
      <c r="M56" s="89"/>
      <c r="N56" s="62"/>
      <c r="O56" s="95"/>
      <c r="P56" s="62"/>
      <c r="Q56" s="63"/>
      <c r="R56" s="66"/>
      <c r="S56" s="118"/>
      <c r="U56" s="108">
        <f>IF($C29="","",'OP SOBOTA MŽ'!$C$29)</f>
        <v>5372</v>
      </c>
      <c r="V56" s="110" t="str">
        <f>UPPER(IF($D$29="","",VLOOKUP($D$29,'[1]m glavni turnir žrebna lista'!$A$7:$R$36,3)))</f>
        <v>LEMIČ</v>
      </c>
      <c r="W56" s="110" t="str">
        <f>PROPER(IF($D$29="","",VLOOKUP($D$29,'[1]m glavni turnir žrebna lista'!$A$7:$R$36,4)))</f>
        <v>Nejc</v>
      </c>
      <c r="X56" s="110" t="str">
        <f>UPPER(IF($D$29="","",VLOOKUP($D$29,'[1]m glavni turnir žrebna lista'!$A$7:$R$36,5)))</f>
        <v>TKKAM</v>
      </c>
      <c r="Y56" s="113" t="e">
        <f>SUM(#REF!,#REF!)</f>
        <v>#REF!</v>
      </c>
    </row>
    <row r="57" spans="1:25" s="67" customFormat="1" ht="9" customHeight="1">
      <c r="A57" s="70">
        <v>26</v>
      </c>
      <c r="B57" s="79" t="str">
        <f>IF($D57="","",VLOOKUP($D57,'[1]m glavni turnir žrebna lista'!$A$7:$R$36,17))</f>
        <v>D</v>
      </c>
      <c r="C57" s="79">
        <f>IF($D57="","",VLOOKUP($D57,'[1]m glavni turnir žrebna lista'!$A$7:$R$36,2))</f>
        <v>7072</v>
      </c>
      <c r="D57" s="58">
        <v>25</v>
      </c>
      <c r="E57" s="80" t="str">
        <f>UPPER(IF($D57="","",VLOOKUP($D57,'[1]m glavni turnir žrebna lista'!$A$7:$R$36,3)))</f>
        <v>RAMŠAK</v>
      </c>
      <c r="F57" s="80" t="str">
        <f>PROPER(IF($D57="","",VLOOKUP($D57,'[1]m glavni turnir žrebna lista'!$A$7:$R$36,4)))</f>
        <v>Nejc</v>
      </c>
      <c r="G57" s="80"/>
      <c r="H57" s="80" t="str">
        <f>IF($D57="","",VLOOKUP($D57,'[1]m glavni turnir žrebna lista'!$A$7:$R$36,5))</f>
        <v>ŽTKMB</v>
      </c>
      <c r="I57" s="81">
        <f>IF($D57="","",VLOOKUP($D57,'[1]m glavni turnir žrebna lista'!$A$7:$R$36,14))</f>
        <v>10</v>
      </c>
      <c r="J57" s="82" t="s">
        <v>28</v>
      </c>
      <c r="K57" s="83"/>
      <c r="L57" s="60"/>
      <c r="M57" s="62"/>
      <c r="O57" s="95"/>
      <c r="P57" s="62"/>
      <c r="Q57" s="63"/>
      <c r="R57" s="66"/>
      <c r="S57" s="118"/>
      <c r="U57" s="108">
        <f>IF($C31="","",'OP SOBOTA MŽ'!$C$31)</f>
        <v>6137</v>
      </c>
      <c r="V57" s="110" t="str">
        <f>UPPER(IF($D$31="","",VLOOKUP($D$31,'[1]m glavni turnir žrebna lista'!$A$7:$R$36,3)))</f>
        <v>JAVORNIK</v>
      </c>
      <c r="W57" s="110" t="str">
        <f>PROPER(IF($D$31="","",VLOOKUP($D$31,'[1]m glavni turnir žrebna lista'!$A$7:$R$36,4)))</f>
        <v>Grega</v>
      </c>
      <c r="X57" s="110" t="str">
        <f>UPPER(IF($D$31="","",VLOOKUP($D$31,'[1]m glavni turnir žrebna lista'!$A$7:$R$36,5)))</f>
        <v>SGRAD</v>
      </c>
      <c r="Y57" s="113" t="e">
        <f>SUM(#REF!,#REF!)</f>
        <v>#REF!</v>
      </c>
    </row>
    <row r="58" spans="1:25" s="67" customFormat="1" ht="9" customHeight="1">
      <c r="A58" s="70"/>
      <c r="B58" s="71"/>
      <c r="C58" s="71"/>
      <c r="D58" s="84"/>
      <c r="E58" s="72"/>
      <c r="F58" s="72"/>
      <c r="G58" s="73"/>
      <c r="H58" s="72"/>
      <c r="I58" s="85"/>
      <c r="J58" s="74" t="s">
        <v>22</v>
      </c>
      <c r="K58" s="86" t="s">
        <v>27</v>
      </c>
      <c r="L58" s="76" t="str">
        <f>UPPER(IF(OR(K58="a",K58="as"),J56,IF(OR(K58="b",K58="bs"),J60,)))</f>
        <v>KRAJNC</v>
      </c>
      <c r="M58" s="87">
        <f>IF(OR(K58="a",K58="as"),K56,IF(OR(K58="b",K58="bs"),K60,))</f>
        <v>10</v>
      </c>
      <c r="N58" s="62"/>
      <c r="O58" s="95"/>
      <c r="P58" s="62"/>
      <c r="Q58" s="63"/>
      <c r="R58" s="66"/>
      <c r="S58" s="118"/>
      <c r="U58" s="108">
        <f>IF($C33="","",'OP SOBOTA MŽ'!$C$33)</f>
        <v>1794</v>
      </c>
      <c r="V58" s="110" t="str">
        <f>UPPER(IF($D$33="","",VLOOKUP($D$33,'[1]m glavni turnir žrebna lista'!$A$7:$R$36,3)))</f>
        <v>MAČEK</v>
      </c>
      <c r="W58" s="110" t="str">
        <f>PROPER(IF($D$33="","",VLOOKUP($D$33,'[1]m glavni turnir žrebna lista'!$A$7:$R$36,4)))</f>
        <v>Matjaž</v>
      </c>
      <c r="X58" s="110" t="str">
        <f>UPPER(IF($D$33="","",VLOOKUP($D$33,'[1]m glavni turnir žrebna lista'!$A$7:$R$36,5)))</f>
        <v>SL-KO</v>
      </c>
      <c r="Y58" s="113" t="e">
        <f>SUM(#REF!,#REF!)</f>
        <v>#REF!</v>
      </c>
    </row>
    <row r="59" spans="1:25" s="67" customFormat="1" ht="9" customHeight="1">
      <c r="A59" s="70">
        <v>27</v>
      </c>
      <c r="B59" s="79" t="str">
        <f>IF($D59="","",VLOOKUP($D59,'[1]m glavni turnir žrebna lista'!$A$7:$R$36,17))</f>
        <v>D</v>
      </c>
      <c r="C59" s="79">
        <f>IF($D59="","",VLOOKUP($D59,'[1]m glavni turnir žrebna lista'!$A$7:$R$36,2))</f>
        <v>4447</v>
      </c>
      <c r="D59" s="58">
        <v>27</v>
      </c>
      <c r="E59" s="80" t="str">
        <f>UPPER(IF($D59="","",VLOOKUP($D59,'[1]m glavni turnir žrebna lista'!$A$7:$R$36,3)))</f>
        <v>PEČEČNIK</v>
      </c>
      <c r="F59" s="80" t="str">
        <f>PROPER(IF($D59="","",VLOOKUP($D59,'[1]m glavni turnir žrebna lista'!$A$7:$R$36,4)))</f>
        <v>Denis</v>
      </c>
      <c r="G59" s="80"/>
      <c r="H59" s="80" t="str">
        <f>IF($D59="","",VLOOKUP($D59,'[1]m glavni turnir žrebna lista'!$A$7:$R$36,5))</f>
        <v>ŠTKVE</v>
      </c>
      <c r="I59" s="59">
        <f>IF($D59="","",VLOOKUP($D59,'[1]m glavni turnir žrebna lista'!$A$7:$R$36,14))</f>
        <v>10</v>
      </c>
      <c r="J59" s="60"/>
      <c r="K59" s="90"/>
      <c r="L59" s="82" t="s">
        <v>43</v>
      </c>
      <c r="M59" s="91"/>
      <c r="N59" s="62"/>
      <c r="O59" s="95"/>
      <c r="P59" s="62"/>
      <c r="Q59" s="63"/>
      <c r="R59" s="119"/>
      <c r="S59" s="118"/>
      <c r="U59" s="108">
        <f>IF($C35="","",'OP SOBOTA MŽ'!$C$35)</f>
        <v>6832</v>
      </c>
      <c r="V59" s="110" t="str">
        <f>UPPER(IF($D$35="","",VLOOKUP($D$35,'[1]m glavni turnir žrebna lista'!$A$7:$R$36,3)))</f>
        <v>GIBIČAR</v>
      </c>
      <c r="W59" s="110" t="str">
        <f>PROPER(IF($D$35="","",VLOOKUP($D$35,'[1]m glavni turnir žrebna lista'!$A$7:$R$36,4)))</f>
        <v>Mihael Krištof</v>
      </c>
      <c r="X59" s="110" t="str">
        <f>UPPER(IF($D$35="","",VLOOKUP($D$35,'[1]m glavni turnir žrebna lista'!$A$7:$R$36,5)))</f>
        <v>GIBI</v>
      </c>
      <c r="Y59" s="113" t="e">
        <f>SUM(#REF!,#REF!)</f>
        <v>#REF!</v>
      </c>
    </row>
    <row r="60" spans="1:25" s="67" customFormat="1" ht="9" customHeight="1">
      <c r="A60" s="70"/>
      <c r="B60" s="71"/>
      <c r="C60" s="71"/>
      <c r="D60" s="84"/>
      <c r="E60" s="72"/>
      <c r="F60" s="72"/>
      <c r="G60" s="73"/>
      <c r="H60" s="74" t="s">
        <v>22</v>
      </c>
      <c r="I60" s="75" t="s">
        <v>27</v>
      </c>
      <c r="J60" s="76" t="str">
        <f>UPPER(IF(OR(I60="a",I60="as"),E59,IF(OR(I60="b",I60="bs"),E61,)))</f>
        <v>KRAJNC</v>
      </c>
      <c r="K60" s="92">
        <f>IF(OR(I60="a",I60="as"),I59,IF(OR(I60="b",I60="bs"),I61,))</f>
        <v>10</v>
      </c>
      <c r="L60" s="60"/>
      <c r="M60" s="91"/>
      <c r="N60" s="62"/>
      <c r="O60" s="95"/>
      <c r="P60" s="214"/>
      <c r="Q60" s="224"/>
      <c r="R60" s="66"/>
      <c r="S60" s="118"/>
      <c r="U60" s="108">
        <f>IF($C37="","",'OP SOBOTA MŽ'!$C$37)</f>
        <v>3594</v>
      </c>
      <c r="V60" s="110" t="str">
        <f>UPPER(IF($D$37="","",VLOOKUP($D$37,'[1]m glavni turnir žrebna lista'!$A$7:$R$36,3)))</f>
        <v>STOSIČ</v>
      </c>
      <c r="W60" s="110" t="str">
        <f>PROPER(IF($D$37="","",VLOOKUP($D$37,'[1]m glavni turnir žrebna lista'!$A$7:$R$36,4)))</f>
        <v>Marko</v>
      </c>
      <c r="X60" s="110" t="str">
        <f>UPPER(IF($D$37="","",VLOOKUP($D$37,'[1]m glavni turnir žrebna lista'!$A$7:$R$36,5)))</f>
        <v>BREBR</v>
      </c>
      <c r="Y60" s="113" t="e">
        <f>SUM(#REF!,#REF!)</f>
        <v>#REF!</v>
      </c>
    </row>
    <row r="61" spans="1:25" s="67" customFormat="1" ht="9" customHeight="1">
      <c r="A61" s="70">
        <v>28</v>
      </c>
      <c r="B61" s="79" t="str">
        <f>IF($D61="","",VLOOKUP($D61,'[1]m glavni turnir žrebna lista'!$A$7:$R$36,17))</f>
        <v>D</v>
      </c>
      <c r="C61" s="79">
        <f>IF($D61="","",VLOOKUP($D61,'[1]m glavni turnir žrebna lista'!$A$7:$R$36,2))</f>
        <v>5767</v>
      </c>
      <c r="D61" s="58">
        <v>20</v>
      </c>
      <c r="E61" s="80" t="str">
        <f>UPPER(IF($D61="","",VLOOKUP($D61,'[1]m glavni turnir žrebna lista'!$A$7:$R$36,3)))</f>
        <v>KRAJNC</v>
      </c>
      <c r="F61" s="80" t="str">
        <f>PROPER(IF($D61="","",VLOOKUP($D61,'[1]m glavni turnir žrebna lista'!$A$7:$R$36,4)))</f>
        <v>Dormiter</v>
      </c>
      <c r="G61" s="80"/>
      <c r="H61" s="80" t="str">
        <f>IF($D61="","",VLOOKUP($D61,'[1]m glavni turnir žrebna lista'!$A$7:$R$36,5))</f>
        <v>PTUJ</v>
      </c>
      <c r="I61" s="81">
        <f>IF($D61="","",VLOOKUP($D61,'[1]m glavni turnir žrebna lista'!$A$7:$R$36,14))</f>
        <v>10</v>
      </c>
      <c r="J61" s="82" t="s">
        <v>44</v>
      </c>
      <c r="K61" s="61"/>
      <c r="L61" s="60"/>
      <c r="M61" s="91"/>
      <c r="N61" s="62"/>
      <c r="O61" s="120"/>
      <c r="P61" s="214" t="s">
        <v>45</v>
      </c>
      <c r="Q61" s="215"/>
      <c r="R61" s="66"/>
      <c r="S61" s="118"/>
      <c r="U61" s="108">
        <f>IF($C39="","",'OP SOBOTA MŽ'!$C$39)</f>
        <v>7155</v>
      </c>
      <c r="V61" s="110" t="str">
        <f>UPPER(IF($D$39="","",VLOOKUP($D$39,'[1]m glavni turnir žrebna lista'!$A$7:$R$36,3)))</f>
        <v>KUŠER</v>
      </c>
      <c r="W61" s="110" t="str">
        <f>PROPER(IF($D$39="","",VLOOKUP($D$39,'[1]m glavni turnir žrebna lista'!$A$7:$R$36,4)))</f>
        <v>Mare</v>
      </c>
      <c r="X61" s="110" t="str">
        <f>UPPER(IF($D$39="","",VLOOKUP($D$39,'[1]m glavni turnir žrebna lista'!$A$7:$R$36,5)))</f>
        <v>OTOČE</v>
      </c>
      <c r="Y61" s="113" t="e">
        <f>SUM(#REF!,#REF!)</f>
        <v>#REF!</v>
      </c>
    </row>
    <row r="62" spans="1:25" s="67" customFormat="1" ht="9" customHeight="1">
      <c r="A62" s="70"/>
      <c r="B62" s="71"/>
      <c r="C62" s="71"/>
      <c r="D62" s="84"/>
      <c r="E62" s="60"/>
      <c r="F62" s="60"/>
      <c r="G62" s="93"/>
      <c r="H62" s="94"/>
      <c r="I62" s="85"/>
      <c r="J62" s="60"/>
      <c r="K62" s="61"/>
      <c r="L62" s="74" t="s">
        <v>22</v>
      </c>
      <c r="M62" s="86" t="s">
        <v>99</v>
      </c>
      <c r="N62" s="76" t="str">
        <f>UPPER(IF(OR(M62="a",M62="as"),L58,IF(OR(M62="b",M62="bs"),L66,)))</f>
        <v>ROMIH</v>
      </c>
      <c r="O62" s="115">
        <f>IF(OR(M62="a",M62="as"),M58,IF(OR(M62="b",M62="bs"),M66,))</f>
        <v>20</v>
      </c>
      <c r="P62" s="214"/>
      <c r="Q62" s="215"/>
      <c r="R62" s="121">
        <f>IF($R$63&gt;=310,1,IF($R$63&gt;=220,2,IF($R$63&gt;=10,3,"")))</f>
        <v>3</v>
      </c>
      <c r="S62" s="118"/>
      <c r="U62" s="108">
        <f>IF($C41="","",'OP SOBOTA MŽ'!$C$41)</f>
        <v>4211</v>
      </c>
      <c r="V62" s="110" t="str">
        <f>UPPER(IF($D$41="","",VLOOKUP($D$41,'[1]m glavni turnir žrebna lista'!$A$7:$R$36,3)))</f>
        <v>CVERLIN</v>
      </c>
      <c r="W62" s="110" t="str">
        <f>PROPER(IF($D$41="","",VLOOKUP($D$41,'[1]m glavni turnir žrebna lista'!$A$7:$R$36,4)))</f>
        <v>Aleš</v>
      </c>
      <c r="X62" s="110" t="str">
        <f>UPPER(IF($D$41="","",VLOOKUP($D$41,'[1]m glavni turnir žrebna lista'!$A$7:$R$36,5)))</f>
        <v>TOPOL</v>
      </c>
      <c r="Y62" s="113" t="e">
        <f>SUM(#REF!,#REF!)</f>
        <v>#REF!</v>
      </c>
    </row>
    <row r="63" spans="1:25" s="67" customFormat="1" ht="9" customHeight="1">
      <c r="A63" s="70">
        <v>29</v>
      </c>
      <c r="B63" s="79" t="str">
        <f>IF($D63="","",VLOOKUP($D63,'[1]m glavni turnir žrebna lista'!$A$7:$R$36,17))</f>
        <v>D</v>
      </c>
      <c r="C63" s="79">
        <f>IF($D63="","",VLOOKUP($D63,'[1]m glavni turnir žrebna lista'!$A$7:$R$36,2))</f>
        <v>1065</v>
      </c>
      <c r="D63" s="58">
        <v>29</v>
      </c>
      <c r="E63" s="80" t="str">
        <f>UPPER(IF($D63="","",VLOOKUP($D63,'[1]m glavni turnir žrebna lista'!$A$7:$R$36,3)))</f>
        <v>VUČAJNK</v>
      </c>
      <c r="F63" s="80" t="str">
        <f>PROPER(IF($D63="","",VLOOKUP($D63,'[1]m glavni turnir žrebna lista'!$A$7:$R$36,4)))</f>
        <v>Gregor</v>
      </c>
      <c r="G63" s="80"/>
      <c r="H63" s="80" t="str">
        <f>IF($D63="","",VLOOKUP($D63,'[1]m glavni turnir žrebna lista'!$A$7:$R$36,5))</f>
        <v>BREŽI</v>
      </c>
      <c r="I63" s="59">
        <f>IF($D63="","",VLOOKUP($D63,'[1]m glavni turnir žrebna lista'!$A$7:$R$36,14))</f>
        <v>10</v>
      </c>
      <c r="J63" s="60"/>
      <c r="K63" s="61"/>
      <c r="L63" s="60"/>
      <c r="M63" s="91"/>
      <c r="N63" s="82" t="s">
        <v>103</v>
      </c>
      <c r="O63" s="89"/>
      <c r="P63" s="122" t="s">
        <v>46</v>
      </c>
      <c r="Q63" s="123">
        <f>MIN(J4,R62)</f>
        <v>2</v>
      </c>
      <c r="R63" s="121">
        <f>SUM(LARGE(H72:H79,{1}),LARGE(H72:H79,{2}),LARGE(H72:H79,{3}),LARGE(H72:H79,{4}))</f>
        <v>130</v>
      </c>
      <c r="S63" s="118"/>
      <c r="U63" s="108">
        <f>IF($C43="","",'OP SOBOTA MŽ'!$C$43)</f>
        <v>6592</v>
      </c>
      <c r="V63" s="110" t="str">
        <f>UPPER(IF($D$43="","",VLOOKUP($D$43,'[1]m glavni turnir žrebna lista'!$A$7:$R$36,3)))</f>
        <v>VOVK</v>
      </c>
      <c r="W63" s="110" t="str">
        <f>PROPER(IF($D$43="","",VLOOKUP($D$43,'[1]m glavni turnir žrebna lista'!$A$7:$R$36,4)))</f>
        <v>Gregor</v>
      </c>
      <c r="X63" s="110" t="str">
        <f>UPPER(IF($D$43="","",VLOOKUP($D$43,'[1]m glavni turnir žrebna lista'!$A$7:$R$36,5)))</f>
        <v>STRAŽ</v>
      </c>
      <c r="Y63" s="113" t="e">
        <f>SUM(#REF!,#REF!)</f>
        <v>#REF!</v>
      </c>
    </row>
    <row r="64" spans="1:25" s="67" customFormat="1" ht="9" customHeight="1">
      <c r="A64" s="70"/>
      <c r="B64" s="71"/>
      <c r="C64" s="71"/>
      <c r="D64" s="84"/>
      <c r="E64" s="72"/>
      <c r="F64" s="72"/>
      <c r="G64" s="73"/>
      <c r="H64" s="74" t="s">
        <v>22</v>
      </c>
      <c r="I64" s="75" t="s">
        <v>27</v>
      </c>
      <c r="J64" s="76" t="str">
        <f>UPPER(IF(OR(I64="a",I64="as"),E63,IF(OR(I64="b",I64="bs"),E65,)))</f>
        <v>ROMIH</v>
      </c>
      <c r="K64" s="77">
        <f>IF(OR(I64="a",I64="as"),I63,IF(OR(I64="b",I64="bs"),I65,))</f>
        <v>20</v>
      </c>
      <c r="L64" s="60"/>
      <c r="M64" s="91"/>
      <c r="N64" s="88"/>
      <c r="O64" s="89"/>
      <c r="P64" s="124" t="s">
        <v>47</v>
      </c>
      <c r="Q64" s="125">
        <f>IF($C$2="B turnir",16,IF($Q$63=1,480,IF($Q$63=2,240,IF($Q$63=3,160,""))))</f>
        <v>240</v>
      </c>
      <c r="R64" s="66"/>
      <c r="S64" s="118"/>
      <c r="U64" s="108">
        <f>IF($C45="","",'OP SOBOTA MŽ'!$C$45)</f>
        <v>6288</v>
      </c>
      <c r="V64" s="110" t="str">
        <f>UPPER(IF($D$45="","",VLOOKUP($D$45,'[1]m glavni turnir žrebna lista'!$A$7:$R$36,3)))</f>
        <v>VALANT</v>
      </c>
      <c r="W64" s="110" t="str">
        <f>PROPER(IF($D$45="","",VLOOKUP($D$45,'[1]m glavni turnir žrebna lista'!$A$7:$R$36,4)))</f>
        <v>Davorin</v>
      </c>
      <c r="X64" s="110" t="str">
        <f>UPPER(IF($D$45="","",VLOOKUP($D$45,'[1]m glavni turnir žrebna lista'!$A$7:$R$36,5)))</f>
        <v>TR-KR</v>
      </c>
      <c r="Y64" s="113" t="e">
        <f>SUM(#REF!,#REF!)</f>
        <v>#REF!</v>
      </c>
    </row>
    <row r="65" spans="1:25" s="67" customFormat="1" ht="9" customHeight="1">
      <c r="A65" s="70">
        <v>30</v>
      </c>
      <c r="B65" s="79" t="str">
        <f>IF($D65="","",VLOOKUP($D65,'[1]m glavni turnir žrebna lista'!$A$7:$R$36,17))</f>
        <v>D</v>
      </c>
      <c r="C65" s="79">
        <f>IF($D65="","",VLOOKUP($D65,'[1]m glavni turnir žrebna lista'!$A$7:$R$36,2))</f>
        <v>5319</v>
      </c>
      <c r="D65" s="58">
        <v>11</v>
      </c>
      <c r="E65" s="80" t="str">
        <f>UPPER(IF($D65="","",VLOOKUP($D65,'[1]m glavni turnir žrebna lista'!$A$7:$R$36,3)))</f>
        <v>ROMIH</v>
      </c>
      <c r="F65" s="80" t="str">
        <f>PROPER(IF($D65="","",VLOOKUP($D65,'[1]m glavni turnir žrebna lista'!$A$7:$R$36,4)))</f>
        <v>Jan</v>
      </c>
      <c r="G65" s="80"/>
      <c r="H65" s="80" t="str">
        <f>IF($D65="","",VLOOKUP($D65,'[1]m glavni turnir žrebna lista'!$A$7:$R$36,5))</f>
        <v>SL-LJ</v>
      </c>
      <c r="I65" s="81">
        <f>IF($D65="","",VLOOKUP($D65,'[1]m glavni turnir žrebna lista'!$A$7:$R$36,14))</f>
        <v>20</v>
      </c>
      <c r="J65" s="82" t="s">
        <v>48</v>
      </c>
      <c r="K65" s="83"/>
      <c r="L65" s="60"/>
      <c r="M65" s="91"/>
      <c r="N65" s="88"/>
      <c r="O65" s="89"/>
      <c r="P65" s="126" t="s">
        <v>49</v>
      </c>
      <c r="Q65" s="127">
        <f>IF($C$2="B turnir",12,IF($Q$63=1,360,IF($Q$63=2,180,IF($Q$63=3,120,""))))</f>
        <v>180</v>
      </c>
      <c r="R65" s="66"/>
      <c r="S65" s="118"/>
      <c r="U65" s="108">
        <f>IF($C47="","",'OP SOBOTA MŽ'!$C$47)</f>
        <v>5553</v>
      </c>
      <c r="V65" s="110" t="str">
        <f>UPPER(IF($D$47="","",VLOOKUP($D$47,'[1]m glavni turnir žrebna lista'!$A$7:$R$36,3)))</f>
        <v>SOTLER</v>
      </c>
      <c r="W65" s="110" t="str">
        <f>PROPER(IF($D$47="","",VLOOKUP($D$47,'[1]m glavni turnir žrebna lista'!$A$7:$R$36,4)))</f>
        <v>Matic</v>
      </c>
      <c r="X65" s="110" t="str">
        <f>UPPER(IF($D$47="","",VLOOKUP($D$47,'[1]m glavni turnir žrebna lista'!$A$7:$R$36,5)))</f>
        <v>KRŠKO</v>
      </c>
      <c r="Y65" s="113" t="e">
        <f>SUM(#REF!,#REF!)</f>
        <v>#REF!</v>
      </c>
    </row>
    <row r="66" spans="1:25" s="67" customFormat="1" ht="9" customHeight="1">
      <c r="A66" s="70"/>
      <c r="B66" s="71"/>
      <c r="C66" s="71"/>
      <c r="D66" s="84"/>
      <c r="E66" s="72"/>
      <c r="F66" s="72"/>
      <c r="G66" s="73"/>
      <c r="H66" s="60"/>
      <c r="I66" s="85"/>
      <c r="J66" s="74" t="s">
        <v>22</v>
      </c>
      <c r="K66" s="86" t="s">
        <v>23</v>
      </c>
      <c r="L66" s="76" t="str">
        <f>UPPER(IF(OR(K66="a",K66="as"),J64,IF(OR(K66="b",K66="bs"),J68,)))</f>
        <v>ROMIH</v>
      </c>
      <c r="M66" s="97">
        <f>IF(OR(K66="a",K66="as"),K64,IF(OR(K66="b",K66="bs"),K68,))</f>
        <v>20</v>
      </c>
      <c r="N66" s="88"/>
      <c r="O66" s="89"/>
      <c r="P66" s="126" t="s">
        <v>50</v>
      </c>
      <c r="Q66" s="127">
        <f>IF($C$2="B turnir",8,IF($Q$63=1,240,IF($Q$63=2,120,IF($Q$63=3,80,""))))</f>
        <v>120</v>
      </c>
      <c r="R66" s="66"/>
      <c r="S66" s="118"/>
      <c r="U66" s="108">
        <f>IF($C49="","",'OP SOBOTA MŽ'!$C$49)</f>
        <v>5739</v>
      </c>
      <c r="V66" s="110" t="str">
        <f>UPPER(IF($D$49="","",VLOOKUP($D$49,'[1]m glavni turnir žrebna lista'!$A$7:$R$36,3)))</f>
        <v>BELIŠ</v>
      </c>
      <c r="W66" s="110" t="str">
        <f>PROPER(IF($D$49="","",VLOOKUP($D$49,'[1]m glavni turnir žrebna lista'!$A$7:$R$36,4)))</f>
        <v>Benjamin</v>
      </c>
      <c r="X66" s="110" t="str">
        <f>UPPER(IF($D$49="","",VLOOKUP($D49,'[1]m glavni turnir žrebna lista'!$A$7:$R$36,5)))</f>
        <v>SGRAD</v>
      </c>
      <c r="Y66" s="113" t="e">
        <f>SUM(#REF!,#REF!)</f>
        <v>#REF!</v>
      </c>
    </row>
    <row r="67" spans="1:25" s="67" customFormat="1" ht="9" customHeight="1">
      <c r="A67" s="70">
        <v>31</v>
      </c>
      <c r="B67" s="79">
        <f>IF($D67="","",VLOOKUP($D67,'[1]m glavni turnir žrebna lista'!$A$7:$R$36,17))</f>
      </c>
      <c r="C67" s="79">
        <f>IF($D67="","",VLOOKUP($D67,'[1]m glavni turnir žrebna lista'!$A$7:$R$36,2))</f>
      </c>
      <c r="D67" s="58"/>
      <c r="E67" s="80" t="s">
        <v>24</v>
      </c>
      <c r="F67" s="80">
        <f>PROPER(IF($D67="","",VLOOKUP($D67,'[1]m glavni turnir žrebna lista'!$A$7:$R$36,4)))</f>
      </c>
      <c r="G67" s="80"/>
      <c r="H67" s="80">
        <f>IF($D67="","",VLOOKUP($D67,'[1]m glavni turnir žrebna lista'!$A$7:$R$36,5))</f>
      </c>
      <c r="I67" s="59">
        <f>IF($D67="","",VLOOKUP($D67,'[1]m glavni turnir žrebna lista'!$A$7:$R$36,14))</f>
      </c>
      <c r="J67" s="60"/>
      <c r="K67" s="90"/>
      <c r="L67" s="82" t="s">
        <v>31</v>
      </c>
      <c r="M67" s="89"/>
      <c r="N67" s="88"/>
      <c r="O67" s="89"/>
      <c r="P67" s="126" t="s">
        <v>51</v>
      </c>
      <c r="Q67" s="127">
        <f>IF($C$2="B turnir",4,IF($Q$63=1,120,IF($Q$63=2,60,IF($Q$63=3,40,""))))</f>
        <v>60</v>
      </c>
      <c r="R67" s="66"/>
      <c r="S67" s="118"/>
      <c r="U67" s="108">
        <f>IF($C51="","",'OP SOBOTA MŽ'!$C$51)</f>
        <v>5551</v>
      </c>
      <c r="V67" s="110" t="str">
        <f>UPPER(IF($D$51="","",VLOOKUP($D$51,'[1]m glavni turnir žrebna lista'!$A$7:$R$36,3)))</f>
        <v>MARIČ</v>
      </c>
      <c r="W67" s="110" t="str">
        <f>PROPER(IF($D$51="","",VLOOKUP($D$51,'[1]m glavni turnir žrebna lista'!$A$7:$R$36,4)))</f>
        <v>Nejc</v>
      </c>
      <c r="X67" s="110" t="str">
        <f>UPPER(IF($D$51="","",VLOOKUP($D$51,'[1]m glavni turnir žrebna lista'!$A$7:$R$36,5)))</f>
        <v>KRŠKO</v>
      </c>
      <c r="Y67" s="113" t="e">
        <f>SUM(#REF!,#REF!)</f>
        <v>#REF!</v>
      </c>
    </row>
    <row r="68" spans="1:25" s="67" customFormat="1" ht="9" customHeight="1">
      <c r="A68" s="70"/>
      <c r="B68" s="71"/>
      <c r="C68" s="71"/>
      <c r="D68" s="71"/>
      <c r="E68" s="72"/>
      <c r="F68" s="72"/>
      <c r="G68" s="73"/>
      <c r="H68" s="74" t="s">
        <v>22</v>
      </c>
      <c r="I68" s="75" t="s">
        <v>27</v>
      </c>
      <c r="J68" s="76" t="str">
        <f>UPPER(IF(OR(I68="a",I68="as"),E67,IF(OR(I68="b",I68="bs"),E69,)))</f>
        <v>GABER</v>
      </c>
      <c r="K68" s="92">
        <f>IF(OR(I68="a",I68="as"),I67,IF(OR(I68="b",I68="bs"),I69,))</f>
        <v>30</v>
      </c>
      <c r="L68" s="60"/>
      <c r="M68" s="89"/>
      <c r="N68" s="88"/>
      <c r="O68" s="89"/>
      <c r="P68" s="126" t="s">
        <v>52</v>
      </c>
      <c r="Q68" s="127">
        <f>IF($C$2="B turnir",2,IF($Q$63=1,60,IF($Q$63=2,30,IF($Q$63=3,20,""))))</f>
        <v>30</v>
      </c>
      <c r="R68" s="66"/>
      <c r="S68" s="118"/>
      <c r="U68" s="108">
        <f>IF($C53="","",'OP SOBOTA MŽ'!$C$53)</f>
        <v>5174</v>
      </c>
      <c r="V68" s="110" t="str">
        <f>UPPER(IF($D$53="","",VLOOKUP($D$53,'[1]m glavni turnir žrebna lista'!$A$7:$R$36,3)))</f>
        <v>NOVAK</v>
      </c>
      <c r="W68" s="110" t="str">
        <f>PROPER(IF($D$53="","",VLOOKUP($D$53,'[1]m glavni turnir žrebna lista'!$A$7:$R$36,4)))</f>
        <v>Marko</v>
      </c>
      <c r="X68" s="110" t="str">
        <f>UPPER(IF($D$53="","",VLOOKUP($D$53,'[1]m glavni turnir žrebna lista'!$A$7:$R$36,5)))</f>
        <v>OTOČE</v>
      </c>
      <c r="Y68" s="113" t="e">
        <f>SUM(#REF!,#REF!)</f>
        <v>#REF!</v>
      </c>
    </row>
    <row r="69" spans="1:25" s="67" customFormat="1" ht="9" customHeight="1">
      <c r="A69" s="56">
        <v>32</v>
      </c>
      <c r="B69" s="57" t="str">
        <f>IF($D69="","",VLOOKUP($D69,'[1]m glavni turnir žrebna lista'!$A$7:$R$36,17))</f>
        <v>D</v>
      </c>
      <c r="C69" s="57">
        <f>IF($D69="","",VLOOKUP($D69,'[1]m glavni turnir žrebna lista'!$A$7:$R$36,2))</f>
        <v>1792</v>
      </c>
      <c r="D69" s="58">
        <v>2</v>
      </c>
      <c r="E69" s="57" t="str">
        <f>UPPER(IF($D69="","",VLOOKUP($D69,'[1]m glavni turnir žrebna lista'!$A$7:$R$36,3)))</f>
        <v>GABER</v>
      </c>
      <c r="F69" s="57" t="str">
        <f>PROPER(IF($D69="","",VLOOKUP($D69,'[1]m glavni turnir žrebna lista'!$A$7:$R$36,4)))</f>
        <v>Jakob</v>
      </c>
      <c r="G69" s="57"/>
      <c r="H69" s="57" t="str">
        <f>IF($D69="","",VLOOKUP($D69,'[1]m glavni turnir žrebna lista'!$A$7:$R$36,5))</f>
        <v>SL-KO</v>
      </c>
      <c r="I69" s="81">
        <f>IF($D69="","",VLOOKUP($D69,'[1]m glavni turnir žrebna lista'!$A$7:$R$36,14))</f>
        <v>30</v>
      </c>
      <c r="J69" s="82"/>
      <c r="K69" s="61"/>
      <c r="L69" s="60"/>
      <c r="M69" s="61"/>
      <c r="N69" s="62"/>
      <c r="O69" s="63"/>
      <c r="P69" s="126" t="s">
        <v>53</v>
      </c>
      <c r="Q69" s="127">
        <f>IF($C$2="B turnir",1,IF($Q$63=1,30,IF($Q$63=2,15,IF($Q$63=3,10,""))))</f>
        <v>15</v>
      </c>
      <c r="R69" s="66"/>
      <c r="U69" s="108">
        <f>IF($C55="","",'OP SOBOTA MŽ'!$C$55)</f>
        <v>5418</v>
      </c>
      <c r="V69" s="110" t="str">
        <f>UPPER(IF($D$55="","",VLOOKUP($D$55,'[1]m glavni turnir žrebna lista'!$A$7:$R$36,3)))</f>
        <v>ŠTEH</v>
      </c>
      <c r="W69" s="110" t="str">
        <f>PROPER(IF($D$55="","",VLOOKUP($D$55,'[1]m glavni turnir žrebna lista'!$A$7:$R$36,4)))</f>
        <v>Bruno</v>
      </c>
      <c r="X69" s="110" t="str">
        <f>UPPER(IF($D$55="","",VLOOKUP($D$55,'[1]m glavni turnir žrebna lista'!$A$7:$R$36,5)))</f>
        <v>TR-KR</v>
      </c>
      <c r="Y69" s="113" t="e">
        <f>SUM(#REF!,#REF!)</f>
        <v>#REF!</v>
      </c>
    </row>
    <row r="70" spans="1:25" s="134" customFormat="1" ht="9" customHeight="1">
      <c r="A70" s="128"/>
      <c r="B70" s="128"/>
      <c r="C70" s="128"/>
      <c r="D70" s="128"/>
      <c r="E70" s="129"/>
      <c r="F70" s="129"/>
      <c r="G70" s="129"/>
      <c r="H70" s="129"/>
      <c r="I70" s="130"/>
      <c r="J70" s="131"/>
      <c r="K70" s="132"/>
      <c r="L70" s="131"/>
      <c r="M70" s="132"/>
      <c r="N70" s="131"/>
      <c r="O70" s="132"/>
      <c r="P70" s="131"/>
      <c r="Q70" s="132"/>
      <c r="R70" s="133"/>
      <c r="U70" s="108">
        <f>IF($C57="","",'OP SOBOTA MŽ'!$C$57)</f>
        <v>7072</v>
      </c>
      <c r="V70" s="110" t="str">
        <f>UPPER(IF($D$57="","",VLOOKUP($D$57,'[1]m glavni turnir žrebna lista'!$A$7:$R$36,3)))</f>
        <v>RAMŠAK</v>
      </c>
      <c r="W70" s="110" t="str">
        <f>PROPER(IF($D$57="","",VLOOKUP($D$57,'[1]m glavni turnir žrebna lista'!$A$7:$R$36,4)))</f>
        <v>Nejc</v>
      </c>
      <c r="X70" s="110" t="str">
        <f>UPPER(IF($D$57="","",VLOOKUP($D$57,'[1]m glavni turnir žrebna lista'!$A$7:$R$36,5)))</f>
        <v>ŽTKMB</v>
      </c>
      <c r="Y70" s="113" t="e">
        <f>SUM(#REF!,#REF!)</f>
        <v>#REF!</v>
      </c>
    </row>
    <row r="71" spans="1:25" s="147" customFormat="1" ht="9" customHeight="1">
      <c r="A71" s="135" t="s">
        <v>54</v>
      </c>
      <c r="B71" s="136"/>
      <c r="C71" s="137"/>
      <c r="D71" s="138" t="s">
        <v>55</v>
      </c>
      <c r="E71" s="139" t="s">
        <v>56</v>
      </c>
      <c r="F71" s="138"/>
      <c r="G71" s="138" t="s">
        <v>57</v>
      </c>
      <c r="H71" s="140" t="s">
        <v>58</v>
      </c>
      <c r="I71" s="141" t="s">
        <v>55</v>
      </c>
      <c r="J71" s="139" t="s">
        <v>59</v>
      </c>
      <c r="K71" s="142"/>
      <c r="L71" s="143" t="s">
        <v>60</v>
      </c>
      <c r="M71" s="144"/>
      <c r="N71" s="145" t="s">
        <v>61</v>
      </c>
      <c r="O71" s="146"/>
      <c r="P71" s="216" t="s">
        <v>62</v>
      </c>
      <c r="Q71" s="217"/>
      <c r="U71" s="108">
        <f>IF($C59="","",'OP SOBOTA MŽ'!$C$59)</f>
        <v>4447</v>
      </c>
      <c r="V71" s="110" t="str">
        <f>UPPER(IF($D$59="","",VLOOKUP($D$59,'[1]m glavni turnir žrebna lista'!$A$7:$R$36,3)))</f>
        <v>PEČEČNIK</v>
      </c>
      <c r="W71" s="110" t="str">
        <f>PROPER(IF($D$59="","",VLOOKUP($D$59,'[1]m glavni turnir žrebna lista'!$A$7:$R$36,4)))</f>
        <v>Denis</v>
      </c>
      <c r="X71" s="110" t="str">
        <f>UPPER(IF($D$59="","",VLOOKUP($D$59,'[1]m glavni turnir žrebna lista'!$A$7:$R$36,5)))</f>
        <v>ŠTKVE</v>
      </c>
      <c r="Y71" s="113" t="e">
        <f>SUM(#REF!,#REF!)</f>
        <v>#REF!</v>
      </c>
    </row>
    <row r="72" spans="1:25" s="147" customFormat="1" ht="9" customHeight="1">
      <c r="A72" s="148" t="s">
        <v>4</v>
      </c>
      <c r="B72" s="149"/>
      <c r="C72" s="150"/>
      <c r="D72" s="42">
        <v>1</v>
      </c>
      <c r="E72" s="151" t="str">
        <f>UPPER(IF($D72="","",VLOOKUP($D72,'[1]m glavni turnir žrebna lista'!$A$7:$R$36,3)))</f>
        <v>MOŽEK</v>
      </c>
      <c r="F72" s="43"/>
      <c r="G72" s="152">
        <f>IF($D72="","",VLOOKUP($D72,'[1]m glavni turnir žrebna lista'!$A$7:$R$36,10))</f>
        <v>15</v>
      </c>
      <c r="H72" s="152">
        <f>IF($D72="","",VLOOKUP($D72,'[1]m glavni turnir žrebna lista'!$A$7:$R$36,14))</f>
        <v>40</v>
      </c>
      <c r="I72" s="153" t="s">
        <v>63</v>
      </c>
      <c r="J72" s="149"/>
      <c r="K72" s="46"/>
      <c r="L72" s="149"/>
      <c r="M72" s="154"/>
      <c r="N72" s="155" t="s">
        <v>64</v>
      </c>
      <c r="O72" s="156"/>
      <c r="P72" s="157"/>
      <c r="Q72" s="154"/>
      <c r="U72" s="108">
        <f>IF($C61="","",'OP SOBOTA MŽ'!$C$61)</f>
        <v>5767</v>
      </c>
      <c r="V72" s="110" t="str">
        <f>UPPER(IF($D$61="","",VLOOKUP($D$61,'[1]m glavni turnir žrebna lista'!$A$7:$R$36,3)))</f>
        <v>KRAJNC</v>
      </c>
      <c r="W72" s="110" t="str">
        <f>PROPER(IF($D$61="","",VLOOKUP($D$61,'[1]m glavni turnir žrebna lista'!$A$7:$R$36,4)))</f>
        <v>Dormiter</v>
      </c>
      <c r="X72" s="110" t="str">
        <f>UPPER(IF($D$61="","",VLOOKUP($D$61,'[1]m glavni turnir žrebna lista'!$A$7:$R$36,5)))</f>
        <v>PTUJ</v>
      </c>
      <c r="Y72" s="113" t="e">
        <f>SUM(#REF!,#REF!)</f>
        <v>#REF!</v>
      </c>
    </row>
    <row r="73" spans="1:25" s="147" customFormat="1" ht="9" customHeight="1">
      <c r="A73" s="218" t="s">
        <v>65</v>
      </c>
      <c r="B73" s="219"/>
      <c r="C73" s="220"/>
      <c r="D73" s="42">
        <v>2</v>
      </c>
      <c r="E73" s="151" t="str">
        <f>UPPER(IF($D73="","",VLOOKUP($D73,'[1]m glavni turnir žrebna lista'!$A$7:$R$36,3)))</f>
        <v>GABER</v>
      </c>
      <c r="F73" s="42"/>
      <c r="G73" s="152">
        <f>IF($D73="","",VLOOKUP($D73,'[1]m glavni turnir žrebna lista'!$A$7:$R$36,10))</f>
        <v>20</v>
      </c>
      <c r="H73" s="152">
        <f>IF($D73="","",VLOOKUP($D73,'[1]m glavni turnir žrebna lista'!$A$7:$R$36,14))</f>
        <v>30</v>
      </c>
      <c r="I73" s="158" t="s">
        <v>66</v>
      </c>
      <c r="J73" s="159"/>
      <c r="K73" s="46"/>
      <c r="L73" s="149"/>
      <c r="M73" s="154"/>
      <c r="N73" s="160"/>
      <c r="O73" s="161"/>
      <c r="P73" s="162"/>
      <c r="Q73" s="163"/>
      <c r="U73" s="108">
        <f>IF($C63="","",'OP SOBOTA MŽ'!$C$63)</f>
        <v>1065</v>
      </c>
      <c r="V73" s="110" t="str">
        <f>UPPER(IF($D$63="","",VLOOKUP($D$63,'[1]m glavni turnir žrebna lista'!$A$7:$R$36,3)))</f>
        <v>VUČAJNK</v>
      </c>
      <c r="W73" s="110" t="str">
        <f>PROPER(IF($D$63="","",VLOOKUP($D$63,'[1]m glavni turnir žrebna lista'!$A$7:$R$36,4)))</f>
        <v>Gregor</v>
      </c>
      <c r="X73" s="110" t="str">
        <f>UPPER(IF($D$63="","",VLOOKUP($D$63,'[1]m glavni turnir žrebna lista'!$A$7:$R$36,5)))</f>
        <v>BREŽI</v>
      </c>
      <c r="Y73" s="113" t="e">
        <f>SUM(#REF!,#REF!)</f>
        <v>#REF!</v>
      </c>
    </row>
    <row r="74" spans="1:25" s="147" customFormat="1" ht="9" customHeight="1">
      <c r="A74" s="164"/>
      <c r="B74" s="165"/>
      <c r="C74" s="166"/>
      <c r="D74" s="42">
        <v>3</v>
      </c>
      <c r="E74" s="151" t="str">
        <f>UPPER(IF($D74="","",VLOOKUP($D74,'[1]m glavni turnir žrebna lista'!$A$7:$R$36,3)))</f>
        <v>POTOČNIK</v>
      </c>
      <c r="F74" s="42"/>
      <c r="G74" s="152">
        <f>IF($D74="","",VLOOKUP($D74,'[1]m glavni turnir žrebna lista'!$A$7:$R$36,10))</f>
        <v>21</v>
      </c>
      <c r="H74" s="152">
        <f>IF($D74="","",VLOOKUP($D74,'[1]m glavni turnir žrebna lista'!$A$7:$R$36,14))</f>
        <v>30</v>
      </c>
      <c r="I74" s="158" t="s">
        <v>67</v>
      </c>
      <c r="J74" s="159"/>
      <c r="K74" s="46"/>
      <c r="L74" s="149"/>
      <c r="M74" s="154"/>
      <c r="N74" s="155" t="s">
        <v>68</v>
      </c>
      <c r="O74" s="156"/>
      <c r="P74" s="157"/>
      <c r="Q74" s="154"/>
      <c r="U74" s="108">
        <f>IF($C65="","",'OP SOBOTA MŽ'!$C$65)</f>
        <v>5319</v>
      </c>
      <c r="V74" s="110" t="str">
        <f>UPPER(IF($D$65="","",VLOOKUP($D$65,'[1]m glavni turnir žrebna lista'!$A$7:$R$36,3)))</f>
        <v>ROMIH</v>
      </c>
      <c r="W74" s="110" t="str">
        <f>PROPER(IF($D$65="","",VLOOKUP($D$65,'[1]m glavni turnir žrebna lista'!$A$7:$R$36,4)))</f>
        <v>Jan</v>
      </c>
      <c r="X74" s="110" t="str">
        <f>UPPER(IF($D$65="","",VLOOKUP($D$65,'[1]m glavni turnir žrebna lista'!$A$7:$R$36,5)))</f>
        <v>SL-LJ</v>
      </c>
      <c r="Y74" s="113" t="e">
        <f>SUM(#REF!,#REF!)</f>
        <v>#REF!</v>
      </c>
    </row>
    <row r="75" spans="1:25" s="147" customFormat="1" ht="9" customHeight="1">
      <c r="A75" s="167"/>
      <c r="B75" s="41"/>
      <c r="C75" s="150"/>
      <c r="D75" s="42">
        <v>4</v>
      </c>
      <c r="E75" s="151" t="str">
        <f>UPPER(IF($D75="","",VLOOKUP($D75,'[1]m glavni turnir žrebna lista'!$A$7:$R$36,3)))</f>
        <v>NOVAK</v>
      </c>
      <c r="F75" s="42"/>
      <c r="G75" s="152">
        <f>IF($D75="","",VLOOKUP($D75,'[1]m glavni turnir žrebna lista'!$A$7:$R$36,10))</f>
        <v>24</v>
      </c>
      <c r="H75" s="152">
        <f>IF($D75="","",VLOOKUP($D75,'[1]m glavni turnir žrebna lista'!$A$7:$R$36,14))</f>
        <v>30</v>
      </c>
      <c r="I75" s="158" t="s">
        <v>69</v>
      </c>
      <c r="J75" s="159"/>
      <c r="K75" s="46"/>
      <c r="L75" s="149"/>
      <c r="M75" s="154"/>
      <c r="N75" s="149" t="s">
        <v>70</v>
      </c>
      <c r="O75" s="46"/>
      <c r="P75" s="149"/>
      <c r="Q75" s="154"/>
      <c r="U75" s="108">
        <f>IF($C67="","",'OP SOBOTA MŽ'!$C$67)</f>
      </c>
      <c r="V75" s="110">
        <f>UPPER(IF($D$67="","",VLOOKUP($D$67,'[1]m glavni turnir žrebna lista'!$A$7:$R$36,3)))</f>
      </c>
      <c r="W75" s="110">
        <f>PROPER(IF($D$67="","",VLOOKUP($D$67,'[1]m glavni turnir žrebna lista'!$A$7:$R$36,4)))</f>
      </c>
      <c r="X75" s="110">
        <f>UPPER(IF($D$67="","",VLOOKUP($D$67,'[1]m glavni turnir žrebna lista'!$A$7:$R$36,5)))</f>
      </c>
      <c r="Y75" s="113" t="e">
        <f>SUM(#REF!,#REF!)</f>
        <v>#REF!</v>
      </c>
    </row>
    <row r="76" spans="1:25" s="147" customFormat="1" ht="9" customHeight="1">
      <c r="A76" s="168"/>
      <c r="B76" s="169"/>
      <c r="C76" s="170"/>
      <c r="D76" s="42">
        <v>5</v>
      </c>
      <c r="E76" s="151" t="str">
        <f>UPPER(IF($D76="","",VLOOKUP($D76,'[1]m glavni turnir žrebna lista'!$A$7:$R$36,3)))</f>
        <v>STOSIČ</v>
      </c>
      <c r="F76" s="42"/>
      <c r="G76" s="152">
        <f>IF($D76="","",VLOOKUP($D76,'[1]m glavni turnir žrebna lista'!$A$7:$R$36,10))</f>
        <v>27</v>
      </c>
      <c r="H76" s="152">
        <f>IF($D76="","",VLOOKUP($D76,'[1]m glavni turnir žrebna lista'!$A$7:$R$36,14))</f>
        <v>20</v>
      </c>
      <c r="I76" s="158" t="s">
        <v>71</v>
      </c>
      <c r="J76" s="159"/>
      <c r="K76" s="46"/>
      <c r="L76" s="149"/>
      <c r="M76" s="154"/>
      <c r="N76" s="162" t="s">
        <v>72</v>
      </c>
      <c r="O76" s="161"/>
      <c r="P76" s="162"/>
      <c r="Q76" s="163"/>
      <c r="U76" s="108">
        <f>IF($C69="","",'OP SOBOTA MŽ'!$C$69)</f>
        <v>1792</v>
      </c>
      <c r="V76" s="110" t="str">
        <f>UPPER(IF($D$69="","",VLOOKUP($D$69,'[1]m glavni turnir žrebna lista'!$A$7:$R$36,3)))</f>
        <v>GABER</v>
      </c>
      <c r="W76" s="110" t="str">
        <f>PROPER(IF($D$69="","",VLOOKUP($D$69,'[1]m glavni turnir žrebna lista'!$A$7:$R$36,4)))</f>
        <v>Jakob</v>
      </c>
      <c r="X76" s="110" t="str">
        <f>UPPER(IF($D$69="","",VLOOKUP($D$69,'[1]m glavni turnir žrebna lista'!$A$7:$R$36,5)))</f>
        <v>SL-KO</v>
      </c>
      <c r="Y76" s="113" t="e">
        <f>SUM(#REF!,#REF!)</f>
        <v>#REF!</v>
      </c>
    </row>
    <row r="77" spans="1:25" s="147" customFormat="1" ht="9" customHeight="1">
      <c r="A77" s="148"/>
      <c r="B77" s="149"/>
      <c r="C77" s="150"/>
      <c r="D77" s="42">
        <v>6</v>
      </c>
      <c r="E77" s="151" t="str">
        <f>UPPER(IF($D77="","",VLOOKUP($D77,'[1]m glavni turnir žrebna lista'!$A$7:$R$36,3)))</f>
        <v>ŠTEH</v>
      </c>
      <c r="F77" s="42"/>
      <c r="G77" s="152">
        <f>IF($D77="","",VLOOKUP($D77,'[1]m glavni turnir žrebna lista'!$A$7:$R$36,10))</f>
        <v>28</v>
      </c>
      <c r="H77" s="152">
        <f>IF($D77="","",VLOOKUP($D77,'[1]m glavni turnir žrebna lista'!$A$7:$R$36,14))</f>
        <v>20</v>
      </c>
      <c r="I77" s="158" t="s">
        <v>73</v>
      </c>
      <c r="J77" s="159"/>
      <c r="K77" s="46"/>
      <c r="L77" s="149"/>
      <c r="M77" s="154"/>
      <c r="N77" s="155" t="s">
        <v>68</v>
      </c>
      <c r="O77" s="156"/>
      <c r="P77" s="157"/>
      <c r="Q77" s="154"/>
      <c r="U77" s="108"/>
      <c r="V77" s="171"/>
      <c r="W77" s="171"/>
      <c r="X77" s="171"/>
      <c r="Y77" s="107">
        <f>COUNTIF(Y45:Y76,"&gt;0")</f>
        <v>0</v>
      </c>
    </row>
    <row r="78" spans="1:25" s="147" customFormat="1" ht="9" customHeight="1">
      <c r="A78" s="148"/>
      <c r="B78" s="149"/>
      <c r="C78" s="172"/>
      <c r="D78" s="42">
        <v>7</v>
      </c>
      <c r="E78" s="151" t="str">
        <f>UPPER(IF($D78="","",VLOOKUP($D78,'[1]m glavni turnir žrebna lista'!$A$7:$R$36,3)))</f>
        <v>KUŠER</v>
      </c>
      <c r="F78" s="42"/>
      <c r="G78" s="152">
        <f>IF($D78="","",VLOOKUP($D78,'[1]m glavni turnir žrebna lista'!$A$7:$R$36,10))</f>
        <v>29</v>
      </c>
      <c r="H78" s="152">
        <f>IF($D78="","",VLOOKUP($D78,'[1]m glavni turnir žrebna lista'!$A$7:$R$36,14))</f>
        <v>20</v>
      </c>
      <c r="I78" s="158" t="s">
        <v>74</v>
      </c>
      <c r="J78" s="159"/>
      <c r="K78" s="46"/>
      <c r="L78" s="149"/>
      <c r="M78" s="154"/>
      <c r="N78" s="149" t="s">
        <v>75</v>
      </c>
      <c r="O78" s="46"/>
      <c r="P78" s="221" t="str">
        <f>'[1]vnos podatkov'!$B$10</f>
        <v>Matjaž Grosman</v>
      </c>
      <c r="Q78" s="222"/>
      <c r="U78" s="108"/>
      <c r="V78" s="171"/>
      <c r="W78" s="171"/>
      <c r="X78" s="171"/>
      <c r="Y78" s="171"/>
    </row>
    <row r="79" spans="1:25" s="147" customFormat="1" ht="9" customHeight="1">
      <c r="A79" s="173"/>
      <c r="B79" s="162"/>
      <c r="C79" s="174"/>
      <c r="D79" s="175">
        <v>8</v>
      </c>
      <c r="E79" s="176" t="str">
        <f>UPPER(IF($D79="","",VLOOKUP($D79,'[1]m glavni turnir žrebna lista'!$A$7:$R$36,3)))</f>
        <v>PAPEŽ</v>
      </c>
      <c r="F79" s="175"/>
      <c r="G79" s="177">
        <f>IF($D79="","",VLOOKUP($D79,'[1]m glavni turnir žrebna lista'!$A$7:$R$36,10))</f>
        <v>31</v>
      </c>
      <c r="H79" s="177">
        <f>IF($D79="","",VLOOKUP($D79,'[1]m glavni turnir žrebna lista'!$A$7:$R$36,14))</f>
        <v>20</v>
      </c>
      <c r="I79" s="178" t="s">
        <v>76</v>
      </c>
      <c r="J79" s="162"/>
      <c r="K79" s="161"/>
      <c r="L79" s="162"/>
      <c r="M79" s="163"/>
      <c r="N79" s="162" t="s">
        <v>77</v>
      </c>
      <c r="O79" s="161"/>
      <c r="P79" s="212" t="str">
        <f>'[1]vnos podatkov'!$E$10</f>
        <v>Ivan Hrastnik</v>
      </c>
      <c r="Q79" s="213"/>
      <c r="U79" s="180"/>
      <c r="V79" s="179"/>
      <c r="W79" s="179"/>
      <c r="X79" s="179"/>
      <c r="Y79" s="179"/>
    </row>
    <row r="80" ht="12.75"/>
    <row r="81" ht="12.75"/>
    <row r="82" spans="1:19" ht="26.25">
      <c r="A82" s="1" t="str">
        <f>'[1]vnos podatkov'!$A$6</f>
        <v>OP  ŠTK VELENJE</v>
      </c>
      <c r="B82" s="2"/>
      <c r="C82" s="3"/>
      <c r="D82" s="3"/>
      <c r="E82" s="3"/>
      <c r="F82" s="3"/>
      <c r="G82" s="3"/>
      <c r="H82" s="185"/>
      <c r="I82" s="3"/>
      <c r="J82" s="186" t="s">
        <v>78</v>
      </c>
      <c r="K82" s="18"/>
      <c r="L82" s="7"/>
      <c r="M82" s="3"/>
      <c r="N82" s="4" t="s">
        <v>1</v>
      </c>
      <c r="O82" s="3"/>
      <c r="P82" s="3"/>
      <c r="Q82" s="3"/>
      <c r="R82" s="8"/>
      <c r="S82" s="8"/>
    </row>
    <row r="83" spans="1:19" ht="15">
      <c r="A83" s="11" t="str">
        <f>'[1]vnos podatkov'!$A$8</f>
        <v>ČL</v>
      </c>
      <c r="B83" s="12" t="str">
        <f>'[1]vnos podatkov'!$B$8</f>
        <v>mž</v>
      </c>
      <c r="C83" s="13">
        <f>'[1]vnos podatkov'!$C$8</f>
        <v>0</v>
      </c>
      <c r="D83" s="12"/>
      <c r="E83" s="12"/>
      <c r="F83" s="14"/>
      <c r="G83" s="15"/>
      <c r="H83" s="15"/>
      <c r="I83" s="15"/>
      <c r="J83" s="186" t="s">
        <v>79</v>
      </c>
      <c r="K83" s="18"/>
      <c r="L83" s="18"/>
      <c r="M83" s="15"/>
      <c r="N83" s="15"/>
      <c r="O83" s="15"/>
      <c r="P83" s="15"/>
      <c r="Q83" s="15"/>
      <c r="R83" s="19"/>
      <c r="S83" s="19"/>
    </row>
    <row r="84" spans="1:19" ht="12.75">
      <c r="A84" s="22" t="s">
        <v>3</v>
      </c>
      <c r="B84" s="22"/>
      <c r="C84" s="22"/>
      <c r="D84" s="22" t="s">
        <v>4</v>
      </c>
      <c r="E84" s="22"/>
      <c r="F84" s="22" t="s">
        <v>5</v>
      </c>
      <c r="G84" s="22"/>
      <c r="H84" s="22"/>
      <c r="I84" s="187"/>
      <c r="J84" s="24" t="s">
        <v>6</v>
      </c>
      <c r="K84" s="187"/>
      <c r="L84" s="22" t="s">
        <v>7</v>
      </c>
      <c r="M84" s="187"/>
      <c r="N84" s="24" t="s">
        <v>80</v>
      </c>
      <c r="O84" s="187"/>
      <c r="P84" s="22"/>
      <c r="Q84" s="188" t="s">
        <v>9</v>
      </c>
      <c r="R84" s="27"/>
      <c r="S84" s="27"/>
    </row>
    <row r="85" spans="1:19" ht="13.5" thickBot="1">
      <c r="A85" s="30" t="str">
        <f>'[1]vnos podatkov'!$D$8</f>
        <v>OP</v>
      </c>
      <c r="B85" s="30"/>
      <c r="C85" s="30"/>
      <c r="D85" s="30" t="str">
        <f>'[1]vnos podatkov'!$A$10</f>
        <v>16./18.7.2011</v>
      </c>
      <c r="E85" s="31"/>
      <c r="F85" s="31" t="str">
        <f>'[1]vnos podatkov'!$C$10</f>
        <v>ŠTK VELENJE</v>
      </c>
      <c r="G85" s="189"/>
      <c r="H85" s="31"/>
      <c r="I85" s="31"/>
      <c r="J85" s="34">
        <f>'[1]vnos podatkov'!$D$10</f>
        <v>2</v>
      </c>
      <c r="K85" s="31"/>
      <c r="L85" s="35" t="str">
        <f>'[1]vnos podatkov'!$B$10</f>
        <v>Matjaž Grosman</v>
      </c>
      <c r="M85" s="31"/>
      <c r="N85" s="36">
        <f>COUNTIF(C88:C150,"&gt;0")</f>
        <v>13</v>
      </c>
      <c r="O85" s="31"/>
      <c r="P85" s="31"/>
      <c r="Q85" s="37" t="str">
        <f>'[1]vnos podatkov'!$E$10</f>
        <v>Ivan Hrastnik</v>
      </c>
      <c r="R85" s="38"/>
      <c r="S85" s="38"/>
    </row>
    <row r="86" spans="1:19" ht="12.75">
      <c r="A86" s="41"/>
      <c r="B86" s="42" t="s">
        <v>10</v>
      </c>
      <c r="C86" s="42" t="s">
        <v>11</v>
      </c>
      <c r="D86" s="42" t="s">
        <v>81</v>
      </c>
      <c r="E86" s="43" t="s">
        <v>13</v>
      </c>
      <c r="F86" s="43" t="s">
        <v>14</v>
      </c>
      <c r="G86" s="43"/>
      <c r="H86" s="43" t="s">
        <v>5</v>
      </c>
      <c r="I86" s="43"/>
      <c r="J86" s="42" t="s">
        <v>19</v>
      </c>
      <c r="K86" s="42"/>
      <c r="L86" s="42" t="s">
        <v>16</v>
      </c>
      <c r="M86" s="42"/>
      <c r="N86" s="42" t="s">
        <v>17</v>
      </c>
      <c r="O86" s="42"/>
      <c r="P86" s="42" t="s">
        <v>18</v>
      </c>
      <c r="Q86" s="149"/>
      <c r="R86" s="27"/>
      <c r="S86" s="27"/>
    </row>
    <row r="87" spans="1:19" ht="12.75">
      <c r="A87" s="48"/>
      <c r="B87" s="49"/>
      <c r="C87" s="50"/>
      <c r="D87" s="49"/>
      <c r="E87" s="51"/>
      <c r="F87" s="51"/>
      <c r="G87" s="53"/>
      <c r="H87" s="51"/>
      <c r="I87" s="49"/>
      <c r="J87" s="49"/>
      <c r="K87" s="49"/>
      <c r="L87" s="49"/>
      <c r="M87" s="49"/>
      <c r="N87" s="49"/>
      <c r="O87" s="49"/>
      <c r="P87" s="49"/>
      <c r="Q87" s="190"/>
      <c r="R87" s="27"/>
      <c r="S87" s="27"/>
    </row>
    <row r="88" spans="1:19" ht="12.75">
      <c r="A88" s="56">
        <v>1</v>
      </c>
      <c r="B88" s="57" t="str">
        <f>IF($D88="","",VLOOKUP($D88,'[1]ž glavni turnir žrebna lista'!$A$7:$R$38,17))</f>
        <v>D</v>
      </c>
      <c r="C88" s="57">
        <f>IF($D88="","",VLOOKUP($D88,'[1]ž glavni turnir žrebna lista'!$A$7:$R$38,2))</f>
        <v>4538</v>
      </c>
      <c r="D88" s="58">
        <v>1</v>
      </c>
      <c r="E88" s="57" t="str">
        <f>UPPER(IF($D88="","",VLOOKUP($D88,'[1]ž glavni turnir žrebna lista'!$A$7:$R$38,3)))</f>
        <v>VOLLMEIER</v>
      </c>
      <c r="F88" s="57" t="str">
        <f>PROPER(IF($D88="","",VLOOKUP($D88,'[1]ž glavni turnir žrebna lista'!$A$7:$R$38,4)))</f>
        <v>Patricia</v>
      </c>
      <c r="G88" s="57"/>
      <c r="H88" s="57" t="str">
        <f>IF($D88="","",VLOOKUP($D88,'[1]ž glavni turnir žrebna lista'!$A$7:$R$38,5))</f>
        <v>ŽTKMB</v>
      </c>
      <c r="I88" s="191">
        <f>IF($D88="","",VLOOKUP($D88,'[1]ž glavni turnir žrebna lista'!$A$7:$R$38,14))</f>
        <v>70</v>
      </c>
      <c r="J88" s="60"/>
      <c r="K88" s="192"/>
      <c r="L88" s="60"/>
      <c r="M88" s="192"/>
      <c r="N88" s="62"/>
      <c r="O88" s="62"/>
      <c r="P88" s="64"/>
      <c r="Q88" s="64"/>
      <c r="R88" s="66"/>
      <c r="S88" s="67"/>
    </row>
    <row r="89" spans="1:19" ht="12.75">
      <c r="A89" s="70"/>
      <c r="B89" s="71"/>
      <c r="C89" s="71"/>
      <c r="D89" s="71"/>
      <c r="E89" s="72"/>
      <c r="F89" s="72"/>
      <c r="G89" s="73"/>
      <c r="H89" s="74" t="s">
        <v>22</v>
      </c>
      <c r="I89" s="75" t="s">
        <v>23</v>
      </c>
      <c r="J89" s="76" t="str">
        <f>UPPER(IF(OR(I89="a",I89="as"),E88,IF(OR(I89="b",I89="bs"),E90,)))</f>
        <v>VOLLMEIER</v>
      </c>
      <c r="K89" s="191">
        <f>IF(OR(I89="a",I89="as"),I88,IF(OR(I89="b",I89="bs"),I90,))</f>
        <v>70</v>
      </c>
      <c r="L89" s="60"/>
      <c r="M89" s="192"/>
      <c r="N89" s="62"/>
      <c r="O89" s="62"/>
      <c r="P89" s="64"/>
      <c r="Q89" s="64"/>
      <c r="R89" s="66"/>
      <c r="S89" s="67"/>
    </row>
    <row r="90" spans="1:19" ht="12.75">
      <c r="A90" s="70">
        <v>2</v>
      </c>
      <c r="B90" s="79">
        <f>IF($D90="","",VLOOKUP($D90,'[1]ž glavni turnir žrebna lista'!$A$7:$R$38,17))</f>
      </c>
      <c r="C90" s="79">
        <f>IF($D90="","",VLOOKUP($D90,'[1]ž glavni turnir žrebna lista'!$A$7:$R$38,2))</f>
      </c>
      <c r="D90" s="58"/>
      <c r="E90" s="80" t="s">
        <v>24</v>
      </c>
      <c r="F90" s="80">
        <f>PROPER(IF($D90="","",VLOOKUP($D90,'[1]ž glavni turnir žrebna lista'!$A$7:$R$38,4)))</f>
      </c>
      <c r="G90" s="80"/>
      <c r="H90" s="80">
        <f>IF($D90="","",VLOOKUP($D90,'[1]ž glavni turnir žrebna lista'!$A$7:$R$38,5))</f>
      </c>
      <c r="I90" s="193">
        <f>IF($D90="","",VLOOKUP($D90,'[1]ž glavni turnir žrebna lista'!$A$7:$R$38,14))</f>
      </c>
      <c r="J90" s="60"/>
      <c r="K90" s="83"/>
      <c r="L90" s="60"/>
      <c r="M90" s="192"/>
      <c r="N90" s="62"/>
      <c r="O90" s="62"/>
      <c r="P90" s="64"/>
      <c r="Q90" s="64"/>
      <c r="R90" s="66"/>
      <c r="S90" s="67"/>
    </row>
    <row r="91" spans="1:19" ht="12.75">
      <c r="A91" s="70"/>
      <c r="B91" s="71"/>
      <c r="C91" s="71"/>
      <c r="D91" s="84"/>
      <c r="E91" s="72"/>
      <c r="F91" s="72"/>
      <c r="G91" s="73"/>
      <c r="H91" s="72"/>
      <c r="I91" s="85"/>
      <c r="J91" s="74" t="s">
        <v>22</v>
      </c>
      <c r="K91" s="86" t="s">
        <v>23</v>
      </c>
      <c r="L91" s="76" t="str">
        <f>UPPER(IF(OR(K91="a",K91="as"),J89,IF(OR(K91="b",K91="bs"),J93,)))</f>
        <v>VOLLMEIER</v>
      </c>
      <c r="M91" s="191">
        <f>IF(OR(K91="a",K91="as"),K89,IF(OR(K91="b",K91="bs"),K93,))</f>
        <v>70</v>
      </c>
      <c r="N91" s="88"/>
      <c r="O91" s="194"/>
      <c r="P91" s="64"/>
      <c r="Q91" s="64"/>
      <c r="R91" s="66"/>
      <c r="S91" s="67"/>
    </row>
    <row r="92" spans="1:19" ht="12.75">
      <c r="A92" s="70">
        <v>3</v>
      </c>
      <c r="B92" s="79">
        <f>IF($D92="","",VLOOKUP($D92,'[1]ž glavni turnir žrebna lista'!$A$7:$R$38,17))</f>
      </c>
      <c r="C92" s="79">
        <f>IF($D92="","",VLOOKUP($D92,'[1]ž glavni turnir žrebna lista'!$A$7:$R$38,2))</f>
      </c>
      <c r="D92" s="58"/>
      <c r="E92" s="80" t="s">
        <v>24</v>
      </c>
      <c r="F92" s="80">
        <f>PROPER(IF($D92="","",VLOOKUP($D92,'[1]ž glavni turnir žrebna lista'!$A$7:$R$38,4)))</f>
      </c>
      <c r="G92" s="80"/>
      <c r="H92" s="80">
        <f>IF($D92="","",VLOOKUP($D92,'[1]ž glavni turnir žrebna lista'!$A$7:$R$38,5))</f>
      </c>
      <c r="I92" s="191">
        <f>IF($D92="","",VLOOKUP($D92,'[1]ž glavni turnir žrebna lista'!$A$7:$R$38,14))</f>
      </c>
      <c r="J92" s="60"/>
      <c r="K92" s="90"/>
      <c r="L92" s="60"/>
      <c r="M92" s="91"/>
      <c r="N92" s="88"/>
      <c r="O92" s="194"/>
      <c r="P92" s="64"/>
      <c r="Q92" s="64"/>
      <c r="R92" s="66"/>
      <c r="S92" s="67"/>
    </row>
    <row r="93" spans="1:19" ht="12.75">
      <c r="A93" s="70"/>
      <c r="B93" s="71"/>
      <c r="C93" s="71"/>
      <c r="D93" s="84"/>
      <c r="E93" s="72"/>
      <c r="F93" s="72"/>
      <c r="G93" s="73"/>
      <c r="H93" s="74" t="s">
        <v>22</v>
      </c>
      <c r="I93" s="75" t="s">
        <v>23</v>
      </c>
      <c r="J93" s="76" t="str">
        <f>UPPER(IF(OR(I93="a",I93="as"),E92,IF(OR(I93="b",I93="bs"),E94,)))</f>
        <v>PROSTO</v>
      </c>
      <c r="K93" s="193">
        <f>IF(OR(I93="a",I93="as"),I92,IF(OR(I93="b",I93="bs"),I94,))</f>
      </c>
      <c r="L93" s="60"/>
      <c r="M93" s="91"/>
      <c r="N93" s="88"/>
      <c r="O93" s="194"/>
      <c r="P93" s="64"/>
      <c r="Q93" s="64"/>
      <c r="R93" s="66"/>
      <c r="S93" s="67"/>
    </row>
    <row r="94" spans="1:19" ht="12.75">
      <c r="A94" s="70">
        <v>4</v>
      </c>
      <c r="B94" s="79">
        <f>IF($D94="","",VLOOKUP($D94,'[1]ž glavni turnir žrebna lista'!$A$7:$R$38,17))</f>
      </c>
      <c r="C94" s="79">
        <f>IF($D94="","",VLOOKUP($D94,'[1]ž glavni turnir žrebna lista'!$A$7:$R$38,2))</f>
      </c>
      <c r="D94" s="58"/>
      <c r="E94" s="80" t="s">
        <v>24</v>
      </c>
      <c r="F94" s="80">
        <f>PROPER(IF($D94="","",VLOOKUP($D94,'[1]ž glavni turnir žrebna lista'!$A$7:$R$38,4)))</f>
      </c>
      <c r="G94" s="80"/>
      <c r="H94" s="80">
        <f>IF($D94="","",VLOOKUP($D94,'[1]ž glavni turnir žrebna lista'!$A$7:$R$38,5))</f>
      </c>
      <c r="I94" s="193">
        <f>IF($D94="","",VLOOKUP($D94,'[1]ž glavni turnir žrebna lista'!$A$7:$R$38,14))</f>
      </c>
      <c r="J94" s="60"/>
      <c r="K94" s="61"/>
      <c r="L94" s="60"/>
      <c r="M94" s="91"/>
      <c r="N94" s="88"/>
      <c r="O94" s="194"/>
      <c r="P94" s="64"/>
      <c r="Q94" s="64"/>
      <c r="R94" s="66"/>
      <c r="S94" s="67"/>
    </row>
    <row r="95" spans="1:19" ht="12.75">
      <c r="A95" s="70"/>
      <c r="B95" s="71"/>
      <c r="C95" s="71"/>
      <c r="D95" s="84"/>
      <c r="E95" s="60"/>
      <c r="F95" s="60"/>
      <c r="G95" s="93"/>
      <c r="H95" s="94"/>
      <c r="I95" s="85"/>
      <c r="J95" s="60"/>
      <c r="K95" s="61"/>
      <c r="L95" s="74" t="s">
        <v>22</v>
      </c>
      <c r="M95" s="86" t="s">
        <v>23</v>
      </c>
      <c r="N95" s="76" t="str">
        <f>UPPER(IF(OR(M95="a",M95="as"),L91,IF(OR(M95="b",M95="bs"),L99,)))</f>
        <v>VOLLMEIER</v>
      </c>
      <c r="O95" s="191">
        <f>IF(OR(M95="a",M95="as"),M91,IF(OR(M95="b",M95="bs"),M99,))</f>
        <v>70</v>
      </c>
      <c r="P95" s="64"/>
      <c r="Q95" s="64"/>
      <c r="R95" s="66"/>
      <c r="S95" s="67"/>
    </row>
    <row r="96" spans="1:19" ht="12.75">
      <c r="A96" s="70">
        <v>5</v>
      </c>
      <c r="B96" s="79">
        <f>IF($D96="","",VLOOKUP($D96,'[1]ž glavni turnir žrebna lista'!$A$7:$R$38,17))</f>
      </c>
      <c r="C96" s="79">
        <f>IF($D96="","",VLOOKUP($D96,'[1]ž glavni turnir žrebna lista'!$A$7:$R$38,2))</f>
      </c>
      <c r="D96" s="58"/>
      <c r="E96" s="80" t="s">
        <v>24</v>
      </c>
      <c r="F96" s="80">
        <f>PROPER(IF($D96="","",VLOOKUP($D96,'[1]ž glavni turnir žrebna lista'!$A$7:$R$38,4)))</f>
      </c>
      <c r="G96" s="80"/>
      <c r="H96" s="80">
        <f>IF($D96="","",VLOOKUP($D96,'[1]ž glavni turnir žrebna lista'!$A$7:$R$38,5))</f>
      </c>
      <c r="I96" s="191">
        <f>IF($D96="","",VLOOKUP($D96,'[1]ž glavni turnir žrebna lista'!$A$7:$R$38,14))</f>
      </c>
      <c r="J96" s="60"/>
      <c r="K96" s="61"/>
      <c r="L96" s="60"/>
      <c r="M96" s="91"/>
      <c r="N96" s="60" t="s">
        <v>48</v>
      </c>
      <c r="O96" s="95"/>
      <c r="P96" s="62"/>
      <c r="Q96" s="62"/>
      <c r="R96" s="66"/>
      <c r="S96" s="67"/>
    </row>
    <row r="97" spans="1:19" ht="12.75">
      <c r="A97" s="70"/>
      <c r="B97" s="71"/>
      <c r="C97" s="71"/>
      <c r="D97" s="84"/>
      <c r="E97" s="72"/>
      <c r="F97" s="72"/>
      <c r="G97" s="73"/>
      <c r="H97" s="74" t="s">
        <v>22</v>
      </c>
      <c r="I97" s="75" t="s">
        <v>27</v>
      </c>
      <c r="J97" s="76" t="str">
        <f>UPPER(IF(OR(I97="a",I97="as"),E96,IF(OR(I97="b",I97="bs"),E98,)))</f>
        <v>JANČIČ</v>
      </c>
      <c r="K97" s="191">
        <f>IF(OR(I97="a",I97="as"),I96,IF(OR(I97="b",I97="bs"),I98,))</f>
        <v>10</v>
      </c>
      <c r="L97" s="60"/>
      <c r="M97" s="91"/>
      <c r="N97" s="62"/>
      <c r="O97" s="95"/>
      <c r="P97" s="62"/>
      <c r="Q97" s="62"/>
      <c r="R97" s="66"/>
      <c r="S97" s="67"/>
    </row>
    <row r="98" spans="1:19" ht="12.75">
      <c r="A98" s="70">
        <v>6</v>
      </c>
      <c r="B98" s="79" t="str">
        <f>IF($D98="","",VLOOKUP($D98,'[1]ž glavni turnir žrebna lista'!$A$7:$R$38,17))</f>
        <v>D</v>
      </c>
      <c r="C98" s="79">
        <f>IF($D98="","",VLOOKUP($D98,'[1]ž glavni turnir žrebna lista'!$A$7:$R$38,2))</f>
        <v>6240</v>
      </c>
      <c r="D98" s="58">
        <v>13</v>
      </c>
      <c r="E98" s="80" t="str">
        <f>UPPER(IF($D98="","",VLOOKUP($D98,'[1]ž glavni turnir žrebna lista'!$A$7:$R$38,3)))</f>
        <v>JANČIČ</v>
      </c>
      <c r="F98" s="80" t="str">
        <f>PROPER(IF($D98="","",VLOOKUP($D98,'[1]ž glavni turnir žrebna lista'!$A$7:$R$38,4)))</f>
        <v>Maša</v>
      </c>
      <c r="G98" s="80"/>
      <c r="H98" s="80" t="str">
        <f>IF($D98="","",VLOOKUP($D98,'[1]ž glavni turnir žrebna lista'!$A$7:$R$38,5))</f>
        <v>TOPTE</v>
      </c>
      <c r="I98" s="193">
        <f>IF($D98="","",VLOOKUP($D98,'[1]ž glavni turnir žrebna lista'!$A$7:$R$38,14))</f>
        <v>10</v>
      </c>
      <c r="J98" s="60"/>
      <c r="K98" s="83"/>
      <c r="L98" s="60"/>
      <c r="M98" s="91"/>
      <c r="N98" s="62"/>
      <c r="O98" s="95"/>
      <c r="P98" s="62"/>
      <c r="Q98" s="62"/>
      <c r="R98" s="66"/>
      <c r="S98" s="67"/>
    </row>
    <row r="99" spans="1:19" ht="12.75">
      <c r="A99" s="70"/>
      <c r="B99" s="71"/>
      <c r="C99" s="71"/>
      <c r="D99" s="84"/>
      <c r="E99" s="72"/>
      <c r="F99" s="72"/>
      <c r="G99" s="73"/>
      <c r="H99" s="60"/>
      <c r="I99" s="85"/>
      <c r="J99" s="74" t="s">
        <v>22</v>
      </c>
      <c r="K99" s="86" t="s">
        <v>27</v>
      </c>
      <c r="L99" s="76" t="str">
        <f>UPPER(IF(OR(K99="a",K99="as"),J97,IF(OR(K99="b",K99="bs"),J101,)))</f>
        <v>VOVK</v>
      </c>
      <c r="M99" s="193">
        <f>IF(OR(K99="a",K99="as"),K97,IF(OR(K99="b",K99="bs"),K101,))</f>
        <v>20</v>
      </c>
      <c r="N99" s="62"/>
      <c r="O99" s="95"/>
      <c r="P99" s="62"/>
      <c r="Q99" s="62"/>
      <c r="R99" s="66"/>
      <c r="S99" s="67"/>
    </row>
    <row r="100" spans="1:19" ht="12.75">
      <c r="A100" s="70">
        <v>7</v>
      </c>
      <c r="B100" s="79">
        <f>IF($D100="","",VLOOKUP($D100,'[1]ž glavni turnir žrebna lista'!$A$7:$R$38,17))</f>
      </c>
      <c r="C100" s="79">
        <f>IF($D100="","",VLOOKUP($D100,'[1]ž glavni turnir žrebna lista'!$A$7:$R$38,2))</f>
      </c>
      <c r="D100" s="58"/>
      <c r="E100" s="80" t="s">
        <v>24</v>
      </c>
      <c r="F100" s="80">
        <f>PROPER(IF($D100="","",VLOOKUP($D100,'[1]ž glavni turnir žrebna lista'!$A$7:$R$38,4)))</f>
      </c>
      <c r="G100" s="80"/>
      <c r="H100" s="80">
        <f>IF($D100="","",VLOOKUP($D100,'[1]ž glavni turnir žrebna lista'!$A$7:$R$38,5))</f>
      </c>
      <c r="I100" s="191">
        <f>IF($D100="","",VLOOKUP($D100,'[1]ž glavni turnir žrebna lista'!$A$7:$R$38,14))</f>
      </c>
      <c r="J100" s="60"/>
      <c r="K100" s="90"/>
      <c r="L100" s="60" t="s">
        <v>82</v>
      </c>
      <c r="M100" s="89"/>
      <c r="N100" s="62"/>
      <c r="O100" s="95"/>
      <c r="P100" s="62"/>
      <c r="Q100" s="62"/>
      <c r="R100" s="66"/>
      <c r="S100" s="67"/>
    </row>
    <row r="101" spans="1:19" ht="12.75">
      <c r="A101" s="70"/>
      <c r="B101" s="71"/>
      <c r="C101" s="71"/>
      <c r="D101" s="71"/>
      <c r="E101" s="72"/>
      <c r="F101" s="72"/>
      <c r="G101" s="73"/>
      <c r="H101" s="74" t="s">
        <v>22</v>
      </c>
      <c r="I101" s="75" t="s">
        <v>27</v>
      </c>
      <c r="J101" s="76" t="str">
        <f>UPPER(IF(OR(I101="a",I101="as"),E100,IF(OR(I101="b",I101="bs"),E102,)))</f>
        <v>VOVK</v>
      </c>
      <c r="K101" s="193">
        <f>IF(OR(I101="a",I101="as"),I100,IF(OR(I101="b",I101="bs"),I102,))</f>
        <v>20</v>
      </c>
      <c r="L101" s="60"/>
      <c r="M101" s="89"/>
      <c r="N101" s="62"/>
      <c r="O101" s="95"/>
      <c r="P101" s="62"/>
      <c r="Q101" s="62"/>
      <c r="R101" s="66"/>
      <c r="S101" s="67"/>
    </row>
    <row r="102" spans="1:19" ht="12.75">
      <c r="A102" s="56">
        <v>8</v>
      </c>
      <c r="B102" s="57" t="str">
        <f>IF($D102="","",VLOOKUP($D102,'[1]ž glavni turnir žrebna lista'!$A$7:$R$38,17))</f>
        <v>D</v>
      </c>
      <c r="C102" s="57">
        <f>IF($D102="","",VLOOKUP($D102,'[1]ž glavni turnir žrebna lista'!$A$7:$R$38,2))</f>
        <v>6593</v>
      </c>
      <c r="D102" s="58">
        <v>6</v>
      </c>
      <c r="E102" s="57" t="str">
        <f>UPPER(IF($D102="","",VLOOKUP($D102,'[1]ž glavni turnir žrebna lista'!$A$7:$R$38,3)))</f>
        <v>VOVK</v>
      </c>
      <c r="F102" s="57" t="str">
        <f>PROPER(IF($D102="","",VLOOKUP($D102,'[1]ž glavni turnir žrebna lista'!$A$7:$R$38,4)))</f>
        <v>Lara</v>
      </c>
      <c r="G102" s="57"/>
      <c r="H102" s="57" t="str">
        <f>IF($D102="","",VLOOKUP($D102,'[1]ž glavni turnir žrebna lista'!$A$7:$R$38,5))</f>
        <v>STRAŽ</v>
      </c>
      <c r="I102" s="193">
        <f>IF($D102="","",VLOOKUP($D102,'[1]ž glavni turnir žrebna lista'!$A$7:$R$38,14))</f>
        <v>20</v>
      </c>
      <c r="J102" s="60"/>
      <c r="K102" s="61"/>
      <c r="L102" s="60"/>
      <c r="M102" s="89"/>
      <c r="N102" s="62"/>
      <c r="O102" s="95"/>
      <c r="P102" s="62"/>
      <c r="Q102" s="62"/>
      <c r="R102" s="66"/>
      <c r="S102" s="67"/>
    </row>
    <row r="103" spans="1:19" ht="12.75">
      <c r="A103" s="70"/>
      <c r="B103" s="71"/>
      <c r="C103" s="71"/>
      <c r="D103" s="71"/>
      <c r="E103" s="94"/>
      <c r="F103" s="94"/>
      <c r="G103" s="99"/>
      <c r="H103" s="94"/>
      <c r="I103" s="85"/>
      <c r="J103" s="60"/>
      <c r="K103" s="61"/>
      <c r="L103" s="60"/>
      <c r="M103" s="89"/>
      <c r="N103" s="74" t="s">
        <v>22</v>
      </c>
      <c r="O103" s="86" t="s">
        <v>98</v>
      </c>
      <c r="P103" s="76" t="str">
        <f>UPPER(IF(OR(O103="a",O103="as"),N95,IF(OR(O103="b",O103="bs"),N111,)))</f>
        <v>VOLLMEIER</v>
      </c>
      <c r="Q103" s="191">
        <f>IF(OR(O103="a",O103="as"),O95,IF(OR(O103="b",O103="bs"),O111,))</f>
        <v>70</v>
      </c>
      <c r="R103" s="66"/>
      <c r="S103" s="67"/>
    </row>
    <row r="104" spans="1:19" ht="12.75">
      <c r="A104" s="56">
        <v>9</v>
      </c>
      <c r="B104" s="57" t="str">
        <f>IF($D104="","",VLOOKUP($D104,'[1]ž glavni turnir žrebna lista'!$A$7:$R$38,17))</f>
        <v>D</v>
      </c>
      <c r="C104" s="57">
        <f>IF($D104="","",VLOOKUP($D104,'[1]ž glavni turnir žrebna lista'!$A$7:$R$38,2))</f>
        <v>4162</v>
      </c>
      <c r="D104" s="58">
        <v>4</v>
      </c>
      <c r="E104" s="57" t="str">
        <f>UPPER(IF($D104="","",VLOOKUP($D104,'[1]ž glavni turnir žrebna lista'!$A$7:$R$38,3)))</f>
        <v>ŠPEGEL</v>
      </c>
      <c r="F104" s="57" t="str">
        <f>PROPER(IF($D104="","",VLOOKUP($D104,'[1]ž glavni turnir žrebna lista'!$A$7:$R$38,4)))</f>
        <v>Brina</v>
      </c>
      <c r="G104" s="57"/>
      <c r="H104" s="57" t="str">
        <f>IF($D104="","",VLOOKUP($D104,'[1]ž glavni turnir žrebna lista'!$A$7:$R$38,5))</f>
        <v>ŠTKVE</v>
      </c>
      <c r="I104" s="191">
        <f>IF($D104="","",VLOOKUP($D104,'[1]ž glavni turnir žrebna lista'!$A$7:$R$38,14))</f>
        <v>30</v>
      </c>
      <c r="J104" s="60"/>
      <c r="K104" s="61"/>
      <c r="L104" s="60"/>
      <c r="M104" s="89"/>
      <c r="N104" s="62"/>
      <c r="O104" s="95"/>
      <c r="P104" s="60" t="s">
        <v>33</v>
      </c>
      <c r="Q104" s="95"/>
      <c r="R104" s="66"/>
      <c r="S104" s="67"/>
    </row>
    <row r="105" spans="1:19" ht="12.75">
      <c r="A105" s="70"/>
      <c r="B105" s="71"/>
      <c r="C105" s="71"/>
      <c r="D105" s="71"/>
      <c r="E105" s="72"/>
      <c r="F105" s="72"/>
      <c r="G105" s="73"/>
      <c r="H105" s="74" t="s">
        <v>22</v>
      </c>
      <c r="I105" s="75" t="s">
        <v>23</v>
      </c>
      <c r="J105" s="76" t="str">
        <f>UPPER(IF(OR(I105="a",I105="as"),E104,IF(OR(I105="b",I105="bs"),E106,)))</f>
        <v>ŠPEGEL</v>
      </c>
      <c r="K105" s="191">
        <f>IF(OR(I105="a",I105="as"),I104,IF(OR(I105="b",I105="bs"),I106,))</f>
        <v>30</v>
      </c>
      <c r="L105" s="60"/>
      <c r="M105" s="89"/>
      <c r="N105" s="62"/>
      <c r="O105" s="95"/>
      <c r="P105" s="62"/>
      <c r="Q105" s="95"/>
      <c r="R105" s="66"/>
      <c r="S105" s="67"/>
    </row>
    <row r="106" spans="1:19" ht="12.75">
      <c r="A106" s="70">
        <v>10</v>
      </c>
      <c r="B106" s="79">
        <f>IF($D106="","",VLOOKUP($D106,'[1]ž glavni turnir žrebna lista'!$A$7:$R$38,17))</f>
      </c>
      <c r="C106" s="79">
        <f>IF($D106="","",VLOOKUP($D106,'[1]ž glavni turnir žrebna lista'!$A$7:$R$38,2))</f>
      </c>
      <c r="D106" s="58"/>
      <c r="E106" s="80" t="s">
        <v>24</v>
      </c>
      <c r="F106" s="80">
        <f>PROPER(IF($D106="","",VLOOKUP($D106,'[1]ž glavni turnir žrebna lista'!$A$7:$R$38,4)))</f>
      </c>
      <c r="G106" s="80"/>
      <c r="H106" s="80">
        <f>IF($D106="","",VLOOKUP($D106,'[1]ž glavni turnir žrebna lista'!$A$7:$R$38,5))</f>
      </c>
      <c r="I106" s="193">
        <f>IF($D106="","",VLOOKUP($D106,'[1]ž glavni turnir žrebna lista'!$A$7:$R$38,14))</f>
      </c>
      <c r="J106" s="60"/>
      <c r="K106" s="83"/>
      <c r="L106" s="60"/>
      <c r="M106" s="89"/>
      <c r="N106" s="62"/>
      <c r="O106" s="95"/>
      <c r="P106" s="62"/>
      <c r="Q106" s="95"/>
      <c r="R106" s="66"/>
      <c r="S106" s="67"/>
    </row>
    <row r="107" spans="1:19" ht="12.75">
      <c r="A107" s="70"/>
      <c r="B107" s="71"/>
      <c r="C107" s="71"/>
      <c r="D107" s="84"/>
      <c r="E107" s="72"/>
      <c r="F107" s="72"/>
      <c r="G107" s="73"/>
      <c r="H107" s="72"/>
      <c r="I107" s="85"/>
      <c r="J107" s="74" t="s">
        <v>22</v>
      </c>
      <c r="K107" s="86" t="s">
        <v>23</v>
      </c>
      <c r="L107" s="76" t="str">
        <f>UPPER(IF(OR(K107="a",K107="as"),J105,IF(OR(K107="b",K107="bs"),J109,)))</f>
        <v>ŠPEGEL</v>
      </c>
      <c r="M107" s="191">
        <f>IF(OR(K107="a",K107="as"),K105,IF(OR(K107="b",K107="bs"),K109,))</f>
        <v>30</v>
      </c>
      <c r="N107" s="62"/>
      <c r="O107" s="95"/>
      <c r="P107" s="62"/>
      <c r="Q107" s="95"/>
      <c r="R107" s="66"/>
      <c r="S107" s="67"/>
    </row>
    <row r="108" spans="1:19" ht="12.75">
      <c r="A108" s="70">
        <v>11</v>
      </c>
      <c r="B108" s="79">
        <f>IF($D108="","",VLOOKUP($D108,'[1]ž glavni turnir žrebna lista'!$A$7:$R$38,17))</f>
      </c>
      <c r="C108" s="79">
        <f>IF($D108="","",VLOOKUP($D108,'[1]ž glavni turnir žrebna lista'!$A$7:$R$38,2))</f>
      </c>
      <c r="D108" s="58"/>
      <c r="E108" s="80" t="s">
        <v>24</v>
      </c>
      <c r="F108" s="80">
        <f>PROPER(IF($D108="","",VLOOKUP($D108,'[1]ž glavni turnir žrebna lista'!$A$7:$R$38,4)))</f>
      </c>
      <c r="G108" s="80"/>
      <c r="H108" s="80">
        <f>IF($D108="","",VLOOKUP($D108,'[1]ž glavni turnir žrebna lista'!$A$7:$R$38,5))</f>
      </c>
      <c r="I108" s="191">
        <f>IF($D108="","",VLOOKUP($D108,'[1]ž glavni turnir žrebna lista'!$A$7:$R$38,14))</f>
      </c>
      <c r="J108" s="60"/>
      <c r="K108" s="90"/>
      <c r="L108" s="60"/>
      <c r="M108" s="91"/>
      <c r="N108" s="62"/>
      <c r="O108" s="95"/>
      <c r="P108" s="62"/>
      <c r="Q108" s="95"/>
      <c r="R108" s="66"/>
      <c r="S108" s="67"/>
    </row>
    <row r="109" spans="1:19" ht="12.75">
      <c r="A109" s="101"/>
      <c r="B109" s="71"/>
      <c r="C109" s="71"/>
      <c r="D109" s="84"/>
      <c r="E109" s="72"/>
      <c r="F109" s="72"/>
      <c r="G109" s="73"/>
      <c r="H109" s="74" t="s">
        <v>22</v>
      </c>
      <c r="I109" s="75" t="s">
        <v>23</v>
      </c>
      <c r="J109" s="76" t="str">
        <f>UPPER(IF(OR(I109="a",I109="as"),E108,IF(OR(I109="b",I109="bs"),E110,)))</f>
        <v>PROSTO</v>
      </c>
      <c r="K109" s="193">
        <f>IF(OR(I109="a",I109="as"),I108,IF(OR(I109="b",I109="bs"),I110,))</f>
      </c>
      <c r="L109" s="60"/>
      <c r="M109" s="91"/>
      <c r="N109" s="62"/>
      <c r="O109" s="95"/>
      <c r="P109" s="62"/>
      <c r="Q109" s="95"/>
      <c r="R109" s="66"/>
      <c r="S109" s="67"/>
    </row>
    <row r="110" spans="1:19" ht="12.75">
      <c r="A110" s="70">
        <v>12</v>
      </c>
      <c r="B110" s="79">
        <f>IF($D110="","",VLOOKUP($D110,'[1]ž glavni turnir žrebna lista'!$A$7:$R$38,17))</f>
      </c>
      <c r="C110" s="79">
        <f>IF($D110="","",VLOOKUP($D110,'[1]ž glavni turnir žrebna lista'!$A$7:$R$38,2))</f>
      </c>
      <c r="D110" s="58"/>
      <c r="E110" s="80" t="s">
        <v>24</v>
      </c>
      <c r="F110" s="80">
        <f>PROPER(IF($D110="","",VLOOKUP($D110,'[1]ž glavni turnir žrebna lista'!$A$7:$R$38,4)))</f>
      </c>
      <c r="G110" s="80"/>
      <c r="H110" s="80">
        <f>IF($D110="","",VLOOKUP($D110,'[1]ž glavni turnir žrebna lista'!$A$7:$R$38,5))</f>
      </c>
      <c r="I110" s="193">
        <f>IF($D110="","",VLOOKUP($D110,'[1]ž glavni turnir žrebna lista'!$A$7:$R$38,14))</f>
      </c>
      <c r="J110" s="60"/>
      <c r="K110" s="61"/>
      <c r="L110" s="60"/>
      <c r="M110" s="91"/>
      <c r="N110" s="62"/>
      <c r="O110" s="95"/>
      <c r="P110" s="62"/>
      <c r="Q110" s="95"/>
      <c r="R110" s="66"/>
      <c r="S110" s="67"/>
    </row>
    <row r="111" spans="1:19" ht="12.75">
      <c r="A111" s="70"/>
      <c r="B111" s="71"/>
      <c r="C111" s="71"/>
      <c r="D111" s="84"/>
      <c r="E111" s="60"/>
      <c r="F111" s="60"/>
      <c r="G111" s="93"/>
      <c r="H111" s="94"/>
      <c r="I111" s="85"/>
      <c r="J111" s="60"/>
      <c r="K111" s="61"/>
      <c r="L111" s="74" t="s">
        <v>22</v>
      </c>
      <c r="M111" s="86" t="s">
        <v>98</v>
      </c>
      <c r="N111" s="76" t="str">
        <f>UPPER(IF(OR(M111="a",M111="as"),L107,IF(OR(M111="b",M111="bs"),L115,)))</f>
        <v>ŠPEGEL</v>
      </c>
      <c r="O111" s="193">
        <f>IF(OR(M111="a",M111="as"),M107,IF(OR(M111="b",M111="bs"),M115,))</f>
        <v>30</v>
      </c>
      <c r="P111" s="62"/>
      <c r="Q111" s="95"/>
      <c r="R111" s="66"/>
      <c r="S111" s="67"/>
    </row>
    <row r="112" spans="1:19" ht="12.75">
      <c r="A112" s="70">
        <v>13</v>
      </c>
      <c r="B112" s="79">
        <f>IF($D112="","",VLOOKUP($D112,'[1]ž glavni turnir žrebna lista'!$A$7:$R$38,17))</f>
      </c>
      <c r="C112" s="79">
        <f>IF($D112="","",VLOOKUP($D112,'[1]ž glavni turnir žrebna lista'!$A$7:$R$38,2))</f>
      </c>
      <c r="D112" s="58"/>
      <c r="E112" s="80" t="s">
        <v>24</v>
      </c>
      <c r="F112" s="80">
        <f>PROPER(IF($D112="","",VLOOKUP($D112,'[1]ž glavni turnir žrebna lista'!$A$7:$R$38,4)))</f>
      </c>
      <c r="G112" s="80"/>
      <c r="H112" s="80">
        <f>IF($D112="","",VLOOKUP($D112,'[1]ž glavni turnir žrebna lista'!$A$7:$R$38,5))</f>
      </c>
      <c r="I112" s="191">
        <f>IF($D112="","",VLOOKUP($D112,'[1]ž glavni turnir žrebna lista'!$A$7:$R$38,14))</f>
      </c>
      <c r="J112" s="60"/>
      <c r="K112" s="61"/>
      <c r="L112" s="60"/>
      <c r="M112" s="91"/>
      <c r="N112" s="60" t="s">
        <v>43</v>
      </c>
      <c r="O112" s="63"/>
      <c r="P112" s="62"/>
      <c r="Q112" s="95"/>
      <c r="R112" s="66"/>
      <c r="S112" s="67"/>
    </row>
    <row r="113" spans="1:19" ht="12.75">
      <c r="A113" s="70"/>
      <c r="B113" s="71"/>
      <c r="C113" s="71"/>
      <c r="D113" s="84"/>
      <c r="E113" s="72"/>
      <c r="F113" s="72"/>
      <c r="G113" s="73"/>
      <c r="H113" s="74" t="s">
        <v>22</v>
      </c>
      <c r="I113" s="75" t="s">
        <v>27</v>
      </c>
      <c r="J113" s="76" t="str">
        <f>UPPER(IF(OR(I113="a",I113="as"),E112,IF(OR(I113="b",I113="bs"),E114,)))</f>
        <v>FENDRE</v>
      </c>
      <c r="K113" s="191">
        <f>IF(OR(I113="a",I113="as"),I112,IF(OR(I113="b",I113="bs"),I114,))</f>
        <v>20</v>
      </c>
      <c r="L113" s="60"/>
      <c r="M113" s="91"/>
      <c r="N113" s="62"/>
      <c r="O113" s="63"/>
      <c r="P113" s="62"/>
      <c r="Q113" s="95"/>
      <c r="R113" s="66"/>
      <c r="S113" s="67"/>
    </row>
    <row r="114" spans="1:19" ht="12.75">
      <c r="A114" s="70">
        <v>14</v>
      </c>
      <c r="B114" s="79" t="str">
        <f>IF($D114="","",VLOOKUP($D114,'[1]ž glavni turnir žrebna lista'!$A$7:$R$38,17))</f>
        <v>D</v>
      </c>
      <c r="C114" s="79">
        <f>IF($D114="","",VLOOKUP($D114,'[1]ž glavni turnir žrebna lista'!$A$7:$R$38,2))</f>
        <v>5884</v>
      </c>
      <c r="D114" s="58">
        <v>9</v>
      </c>
      <c r="E114" s="80" t="str">
        <f>UPPER(IF($D114="","",VLOOKUP($D114,'[1]ž glavni turnir žrebna lista'!$A$7:$R$38,3)))</f>
        <v>FENDRE</v>
      </c>
      <c r="F114" s="80" t="str">
        <f>PROPER(IF($D114="","",VLOOKUP($D114,'[1]ž glavni turnir žrebna lista'!$A$7:$R$38,4)))</f>
        <v>Zala</v>
      </c>
      <c r="G114" s="80"/>
      <c r="H114" s="80" t="str">
        <f>IF($D114="","",VLOOKUP($D114,'[1]ž glavni turnir žrebna lista'!$A$7:$R$38,5))</f>
        <v>ŠTKVE</v>
      </c>
      <c r="I114" s="193">
        <f>IF($D114="","",VLOOKUP($D114,'[1]ž glavni turnir žrebna lista'!$A$7:$R$38,14))</f>
        <v>20</v>
      </c>
      <c r="J114" s="60"/>
      <c r="K114" s="83"/>
      <c r="L114" s="60"/>
      <c r="M114" s="91"/>
      <c r="N114" s="62"/>
      <c r="O114" s="63"/>
      <c r="P114" s="62"/>
      <c r="Q114" s="95"/>
      <c r="R114" s="66"/>
      <c r="S114" s="67"/>
    </row>
    <row r="115" spans="1:19" ht="12.75">
      <c r="A115" s="70"/>
      <c r="B115" s="71"/>
      <c r="C115" s="71"/>
      <c r="D115" s="84"/>
      <c r="E115" s="72"/>
      <c r="F115" s="72"/>
      <c r="G115" s="73"/>
      <c r="H115" s="60"/>
      <c r="I115" s="85"/>
      <c r="J115" s="74" t="s">
        <v>22</v>
      </c>
      <c r="K115" s="86" t="s">
        <v>23</v>
      </c>
      <c r="L115" s="76" t="str">
        <f>UPPER(IF(OR(K115="a",K115="as"),J113,IF(OR(K115="b",K115="bs"),J117,)))</f>
        <v>FENDRE</v>
      </c>
      <c r="M115" s="193">
        <f>IF(OR(K115="a",K115="as"),K113,IF(OR(K115="b",K115="bs"),K117,))</f>
        <v>20</v>
      </c>
      <c r="N115" s="62"/>
      <c r="O115" s="63"/>
      <c r="P115" s="62"/>
      <c r="Q115" s="95"/>
      <c r="R115" s="66"/>
      <c r="S115" s="67"/>
    </row>
    <row r="116" spans="1:19" ht="12.75">
      <c r="A116" s="70">
        <v>15</v>
      </c>
      <c r="B116" s="79">
        <f>IF($D116="","",VLOOKUP($D116,'[1]ž glavni turnir žrebna lista'!$A$7:$R$38,17))</f>
      </c>
      <c r="C116" s="79">
        <f>IF($D116="","",VLOOKUP($D116,'[1]ž glavni turnir žrebna lista'!$A$7:$R$38,2))</f>
      </c>
      <c r="D116" s="58"/>
      <c r="E116" s="80" t="s">
        <v>24</v>
      </c>
      <c r="F116" s="80">
        <f>PROPER(IF($D116="","",VLOOKUP($D116,'[1]ž glavni turnir žrebna lista'!$A$7:$R$38,4)))</f>
      </c>
      <c r="G116" s="80"/>
      <c r="H116" s="80">
        <f>IF($D116="","",VLOOKUP($D116,'[1]ž glavni turnir žrebna lista'!$A$7:$R$38,5))</f>
      </c>
      <c r="I116" s="191">
        <f>IF($D116="","",VLOOKUP($D116,'[1]ž glavni turnir žrebna lista'!$A$7:$R$38,14))</f>
      </c>
      <c r="J116" s="60"/>
      <c r="K116" s="90"/>
      <c r="L116" s="60" t="s">
        <v>83</v>
      </c>
      <c r="M116" s="89"/>
      <c r="N116" s="62"/>
      <c r="O116" s="63"/>
      <c r="P116" s="62"/>
      <c r="Q116" s="95"/>
      <c r="R116" s="66"/>
      <c r="S116" s="67"/>
    </row>
    <row r="117" spans="1:19" ht="12.75">
      <c r="A117" s="70"/>
      <c r="B117" s="71"/>
      <c r="C117" s="71"/>
      <c r="D117" s="71"/>
      <c r="E117" s="72"/>
      <c r="F117" s="72"/>
      <c r="G117" s="73"/>
      <c r="H117" s="74" t="s">
        <v>22</v>
      </c>
      <c r="I117" s="75" t="s">
        <v>27</v>
      </c>
      <c r="J117" s="76" t="str">
        <f>UPPER(IF(OR(I117="a",I117="as"),E116,IF(OR(I117="b",I117="bs"),E118,)))</f>
        <v>BAKLAN</v>
      </c>
      <c r="K117" s="193">
        <f>IF(OR(I117="a",I117="as"),I116,IF(OR(I117="b",I117="bs"),I118,))</f>
        <v>20</v>
      </c>
      <c r="L117" s="60"/>
      <c r="M117" s="89"/>
      <c r="N117" s="62"/>
      <c r="O117" s="63"/>
      <c r="P117" s="62"/>
      <c r="Q117" s="95"/>
      <c r="R117" s="66"/>
      <c r="S117" s="67"/>
    </row>
    <row r="118" spans="1:19" ht="12.75">
      <c r="A118" s="56">
        <v>16</v>
      </c>
      <c r="B118" s="57" t="str">
        <f>IF($D118="","",VLOOKUP($D118,'[1]ž glavni turnir žrebna lista'!$A$7:$R$38,17))</f>
        <v>D</v>
      </c>
      <c r="C118" s="57">
        <f>IF($D118="","",VLOOKUP($D118,'[1]ž glavni turnir žrebna lista'!$A$7:$R$38,2))</f>
        <v>5766</v>
      </c>
      <c r="D118" s="58">
        <v>8</v>
      </c>
      <c r="E118" s="57" t="str">
        <f>UPPER(IF($D118="","",VLOOKUP($D118,'[1]ž glavni turnir žrebna lista'!$A$7:$R$38,3)))</f>
        <v>BAKLAN</v>
      </c>
      <c r="F118" s="57" t="str">
        <f>PROPER(IF($D118="","",VLOOKUP($D118,'[1]ž glavni turnir žrebna lista'!$A$7:$R$38,4)))</f>
        <v>Marina</v>
      </c>
      <c r="G118" s="57"/>
      <c r="H118" s="57" t="str">
        <f>IF($D118="","",VLOOKUP($D118,'[1]ž glavni turnir žrebna lista'!$A$7:$R$38,5))</f>
        <v>PTUJ</v>
      </c>
      <c r="I118" s="193">
        <f>IF($D118="","",VLOOKUP($D118,'[1]ž glavni turnir žrebna lista'!$A$7:$R$38,14))</f>
        <v>20</v>
      </c>
      <c r="J118" s="60"/>
      <c r="K118" s="61"/>
      <c r="L118" s="60"/>
      <c r="M118" s="89"/>
      <c r="N118" s="63"/>
      <c r="O118" s="63"/>
      <c r="P118" s="62"/>
      <c r="Q118" s="95"/>
      <c r="R118" s="66"/>
      <c r="S118" s="67"/>
    </row>
    <row r="119" spans="1:19" ht="12.75">
      <c r="A119" s="70"/>
      <c r="B119" s="71"/>
      <c r="C119" s="71"/>
      <c r="D119" s="71"/>
      <c r="E119" s="60"/>
      <c r="F119" s="72"/>
      <c r="G119" s="73"/>
      <c r="H119" s="72"/>
      <c r="I119" s="85"/>
      <c r="J119" s="60"/>
      <c r="K119" s="61"/>
      <c r="L119" s="60"/>
      <c r="M119" s="89"/>
      <c r="N119" s="103" t="s">
        <v>84</v>
      </c>
      <c r="O119" s="104"/>
      <c r="P119" s="76" t="str">
        <f>UPPER(IF(OR(O120="a",O120="as"),P103,IF(OR(O120="b",O120="bs"),P135,)))</f>
        <v>ŠMIC</v>
      </c>
      <c r="Q119" s="105"/>
      <c r="R119" s="66"/>
      <c r="S119" s="67">
        <f>UPPER(IF($D119="","",VLOOKUP($D119,'[1]ž glavni turnir žrebna lista'!$A$7:$R$38,1)))</f>
      </c>
    </row>
    <row r="120" spans="1:19" ht="12.75">
      <c r="A120" s="56">
        <v>17</v>
      </c>
      <c r="B120" s="57" t="str">
        <f>IF($D120="","",VLOOKUP($D120,'[1]ž glavni turnir žrebna lista'!$A$7:$R$38,17))</f>
        <v>D</v>
      </c>
      <c r="C120" s="57">
        <f>IF($D120="","",VLOOKUP($D120,'[1]ž glavni turnir žrebna lista'!$A$7:$R$38,2))</f>
        <v>5954</v>
      </c>
      <c r="D120" s="58">
        <v>7</v>
      </c>
      <c r="E120" s="57" t="str">
        <f>UPPER(IF($D120="","",VLOOKUP($D120,'[1]ž glavni turnir žrebna lista'!$A$7:$R$38,3)))</f>
        <v>VOGRINEC</v>
      </c>
      <c r="F120" s="57" t="str">
        <f>PROPER(IF($D120="","",VLOOKUP($D120,'[1]ž glavni turnir žrebna lista'!$A$7:$R$38,4)))</f>
        <v>Katja</v>
      </c>
      <c r="G120" s="57"/>
      <c r="H120" s="57" t="str">
        <f>IF($D120="","",VLOOKUP($D120,'[1]ž glavni turnir žrebna lista'!$A$7:$R$38,5))</f>
        <v>RADOV</v>
      </c>
      <c r="I120" s="191">
        <f>IF($D120="","",VLOOKUP($D120,'[1]ž glavni turnir žrebna lista'!$A$7:$R$38,14))</f>
        <v>20</v>
      </c>
      <c r="J120" s="60"/>
      <c r="K120" s="61"/>
      <c r="L120" s="60"/>
      <c r="M120" s="89"/>
      <c r="N120" s="74" t="s">
        <v>22</v>
      </c>
      <c r="O120" s="106" t="s">
        <v>27</v>
      </c>
      <c r="P120" s="60" t="s">
        <v>106</v>
      </c>
      <c r="Q120" s="95"/>
      <c r="R120" s="66"/>
      <c r="S120" s="67"/>
    </row>
    <row r="121" spans="1:19" ht="12.75">
      <c r="A121" s="70"/>
      <c r="B121" s="71"/>
      <c r="C121" s="71"/>
      <c r="D121" s="71"/>
      <c r="E121" s="72"/>
      <c r="F121" s="72"/>
      <c r="G121" s="73"/>
      <c r="H121" s="74" t="s">
        <v>22</v>
      </c>
      <c r="I121" s="75" t="s">
        <v>23</v>
      </c>
      <c r="J121" s="76" t="str">
        <f>UPPER(IF(OR(I121="a",I121="as"),E120,IF(OR(I121="b",I121="bs"),E122,)))</f>
        <v>VOGRINEC</v>
      </c>
      <c r="K121" s="191">
        <f>IF(OR(I121="a",I121="as"),I120,IF(OR(I121="b",I121="bs"),I122,))</f>
        <v>20</v>
      </c>
      <c r="L121" s="60"/>
      <c r="M121" s="89"/>
      <c r="N121" s="62"/>
      <c r="O121" s="63"/>
      <c r="P121" s="62"/>
      <c r="Q121" s="95"/>
      <c r="R121" s="66"/>
      <c r="S121" s="67"/>
    </row>
    <row r="122" spans="1:19" ht="12.75">
      <c r="A122" s="70">
        <v>18</v>
      </c>
      <c r="B122" s="79">
        <f>IF($D122="","",VLOOKUP($D122,'[1]ž glavni turnir žrebna lista'!$A$7:$R$38,17))</f>
      </c>
      <c r="C122" s="79">
        <f>IF($D122="","",VLOOKUP($D122,'[1]ž glavni turnir žrebna lista'!$A$7:$R$38,2))</f>
      </c>
      <c r="D122" s="58"/>
      <c r="E122" s="80" t="s">
        <v>24</v>
      </c>
      <c r="F122" s="80">
        <f>PROPER(IF($D122="","",VLOOKUP($D122,'[1]ž glavni turnir žrebna lista'!$A$7:$R$38,4)))</f>
      </c>
      <c r="G122" s="80"/>
      <c r="H122" s="80">
        <f>IF($D122="","",VLOOKUP($D122,'[1]ž glavni turnir žrebna lista'!$A$7:$R$38,5))</f>
      </c>
      <c r="I122" s="193">
        <f>IF($D122="","",VLOOKUP($D122,'[1]ž glavni turnir žrebna lista'!$A$7:$R$38,14))</f>
      </c>
      <c r="J122" s="60"/>
      <c r="K122" s="83"/>
      <c r="L122" s="60"/>
      <c r="M122" s="89"/>
      <c r="N122" s="62"/>
      <c r="O122" s="63"/>
      <c r="P122" s="62"/>
      <c r="Q122" s="95"/>
      <c r="R122" s="66"/>
      <c r="S122" s="67"/>
    </row>
    <row r="123" spans="1:19" ht="12.75">
      <c r="A123" s="70"/>
      <c r="B123" s="71"/>
      <c r="C123" s="71"/>
      <c r="D123" s="84"/>
      <c r="E123" s="72"/>
      <c r="F123" s="72"/>
      <c r="G123" s="73"/>
      <c r="H123" s="72"/>
      <c r="I123" s="85"/>
      <c r="J123" s="74" t="s">
        <v>22</v>
      </c>
      <c r="K123" s="86" t="s">
        <v>23</v>
      </c>
      <c r="L123" s="76" t="str">
        <f>UPPER(IF(OR(K123="a",K123="as"),J121,IF(OR(K123="b",K123="bs"),J125,)))</f>
        <v>VOGRINEC</v>
      </c>
      <c r="M123" s="191">
        <f>IF(OR(K123="a",K123="as"),K121,IF(OR(K123="b",K123="bs"),K125,))</f>
        <v>20</v>
      </c>
      <c r="N123" s="62"/>
      <c r="O123" s="63"/>
      <c r="P123" s="62"/>
      <c r="Q123" s="95"/>
      <c r="R123" s="66"/>
      <c r="S123" s="67"/>
    </row>
    <row r="124" spans="1:19" ht="12.75">
      <c r="A124" s="70">
        <v>19</v>
      </c>
      <c r="B124" s="79">
        <f>IF($D124="","",VLOOKUP($D124,'[1]ž glavni turnir žrebna lista'!$A$7:$R$38,17))</f>
      </c>
      <c r="C124" s="79">
        <f>IF($D124="","",VLOOKUP($D124,'[1]ž glavni turnir žrebna lista'!$A$7:$R$38,2))</f>
      </c>
      <c r="D124" s="58"/>
      <c r="E124" s="80" t="s">
        <v>24</v>
      </c>
      <c r="F124" s="80">
        <f>PROPER(IF($D124="","",VLOOKUP($D124,'[1]ž glavni turnir žrebna lista'!$A$7:$R$38,4)))</f>
      </c>
      <c r="G124" s="80"/>
      <c r="H124" s="80">
        <f>IF($D124="","",VLOOKUP($D124,'[1]ž glavni turnir žrebna lista'!$A$7:$R$38,5))</f>
      </c>
      <c r="I124" s="191">
        <f>IF($D124="","",VLOOKUP($D124,'[1]ž glavni turnir žrebna lista'!$A$7:$R$38,14))</f>
      </c>
      <c r="J124" s="60"/>
      <c r="K124" s="90"/>
      <c r="L124" s="60" t="s">
        <v>85</v>
      </c>
      <c r="M124" s="91"/>
      <c r="N124" s="62"/>
      <c r="O124" s="63"/>
      <c r="P124" s="62"/>
      <c r="Q124" s="95"/>
      <c r="R124" s="66"/>
      <c r="S124" s="67"/>
    </row>
    <row r="125" spans="1:19" ht="12.75">
      <c r="A125" s="70"/>
      <c r="B125" s="71"/>
      <c r="C125" s="71"/>
      <c r="D125" s="84"/>
      <c r="E125" s="72"/>
      <c r="F125" s="72"/>
      <c r="G125" s="73"/>
      <c r="H125" s="74" t="s">
        <v>22</v>
      </c>
      <c r="I125" s="75" t="s">
        <v>27</v>
      </c>
      <c r="J125" s="76" t="str">
        <f>UPPER(IF(OR(I125="a",I125="as"),E124,IF(OR(I125="b",I125="bs"),E126,)))</f>
        <v>PEČEČNIK</v>
      </c>
      <c r="K125" s="193">
        <f>IF(OR(I125="a",I125="as"),I124,IF(OR(I125="b",I125="bs"),I126,))</f>
        <v>20</v>
      </c>
      <c r="L125" s="60"/>
      <c r="M125" s="91"/>
      <c r="N125" s="62"/>
      <c r="O125" s="63"/>
      <c r="P125" s="62"/>
      <c r="Q125" s="95"/>
      <c r="R125" s="66"/>
      <c r="S125" s="67"/>
    </row>
    <row r="126" spans="1:19" ht="12.75">
      <c r="A126" s="70">
        <v>20</v>
      </c>
      <c r="B126" s="79" t="str">
        <f>IF($D126="","",VLOOKUP($D126,'[1]ž glavni turnir žrebna lista'!$A$7:$R$38,17))</f>
        <v>D</v>
      </c>
      <c r="C126" s="80">
        <f>IF($D126="","",VLOOKUP($D126,'[1]ž glavni turnir žrebna lista'!$A$7:$R$38,2))</f>
        <v>5653</v>
      </c>
      <c r="D126" s="58">
        <v>10</v>
      </c>
      <c r="E126" s="80" t="str">
        <f>UPPER(IF($D126="","",VLOOKUP($D126,'[1]ž glavni turnir žrebna lista'!$A$7:$R$38,3)))</f>
        <v>PEČEČNIK</v>
      </c>
      <c r="F126" s="80" t="str">
        <f>PROPER(IF($D126="","",VLOOKUP($D126,'[1]ž glavni turnir žrebna lista'!$A$7:$R$38,4)))</f>
        <v>Ines</v>
      </c>
      <c r="G126" s="80"/>
      <c r="H126" s="80" t="str">
        <f>IF($D126="","",VLOOKUP($D126,'[1]ž glavni turnir žrebna lista'!$A$7:$R$38,5))</f>
        <v>ŠTKVE</v>
      </c>
      <c r="I126" s="193">
        <f>IF($D126="","",VLOOKUP($D126,'[1]ž glavni turnir žrebna lista'!$A$7:$R$38,14))</f>
        <v>20</v>
      </c>
      <c r="J126" s="60"/>
      <c r="K126" s="61"/>
      <c r="L126" s="60"/>
      <c r="M126" s="91"/>
      <c r="N126" s="62"/>
      <c r="O126" s="63"/>
      <c r="P126" s="62"/>
      <c r="Q126" s="95"/>
      <c r="R126" s="66"/>
      <c r="S126" s="67"/>
    </row>
    <row r="127" spans="1:19" ht="12.75">
      <c r="A127" s="70"/>
      <c r="B127" s="71"/>
      <c r="C127" s="71"/>
      <c r="D127" s="84"/>
      <c r="E127" s="60"/>
      <c r="F127" s="60"/>
      <c r="G127" s="93"/>
      <c r="H127" s="94"/>
      <c r="I127" s="85"/>
      <c r="J127" s="60"/>
      <c r="K127" s="61"/>
      <c r="L127" s="74" t="s">
        <v>22</v>
      </c>
      <c r="M127" s="86" t="s">
        <v>27</v>
      </c>
      <c r="N127" s="76" t="str">
        <f>UPPER(IF(OR(M127="a",M127="as"),L123,IF(OR(M127="b",M127="bs"),L131,)))</f>
        <v>BESTIJANIČ</v>
      </c>
      <c r="O127" s="191">
        <f>IF(OR(M127="a",M127="as"),M123,IF(OR(M127="b",M127="bs"),M131,))</f>
        <v>30</v>
      </c>
      <c r="P127" s="62"/>
      <c r="Q127" s="95"/>
      <c r="R127" s="66"/>
      <c r="S127" s="67"/>
    </row>
    <row r="128" spans="1:19" ht="12.75">
      <c r="A128" s="70">
        <v>21</v>
      </c>
      <c r="B128" s="79">
        <f>IF($D128="","",VLOOKUP($D128,'[1]ž glavni turnir žrebna lista'!$A$7:$R$38,17))</f>
      </c>
      <c r="C128" s="80">
        <f>IF($D128="","",VLOOKUP($D128,'[1]ž glavni turnir žrebna lista'!$A$7:$R$38,2))</f>
      </c>
      <c r="D128" s="58"/>
      <c r="E128" s="80" t="s">
        <v>24</v>
      </c>
      <c r="F128" s="80">
        <f>PROPER(IF($D128="","",VLOOKUP($D128,'[1]ž glavni turnir žrebna lista'!$A$7:$R$38,4)))</f>
      </c>
      <c r="G128" s="80"/>
      <c r="H128" s="80">
        <f>IF($D128="","",VLOOKUP($D128,'[1]ž glavni turnir žrebna lista'!$A$7:$R$38,5))</f>
      </c>
      <c r="I128" s="191">
        <f>IF($D128="","",VLOOKUP($D128,'[1]ž glavni turnir žrebna lista'!$A$7:$R$38,14))</f>
      </c>
      <c r="J128" s="60"/>
      <c r="K128" s="61"/>
      <c r="L128" s="60"/>
      <c r="M128" s="91"/>
      <c r="N128" s="60" t="s">
        <v>86</v>
      </c>
      <c r="O128" s="95"/>
      <c r="P128" s="62"/>
      <c r="Q128" s="95"/>
      <c r="R128" s="66"/>
      <c r="S128" s="67"/>
    </row>
    <row r="129" spans="1:19" ht="12.75">
      <c r="A129" s="70"/>
      <c r="B129" s="71"/>
      <c r="C129" s="71"/>
      <c r="D129" s="84"/>
      <c r="E129" s="72"/>
      <c r="F129" s="72"/>
      <c r="G129" s="73"/>
      <c r="H129" s="74" t="s">
        <v>22</v>
      </c>
      <c r="I129" s="75" t="s">
        <v>27</v>
      </c>
      <c r="J129" s="76" t="str">
        <f>UPPER(IF(OR(I129="a",I129="as"),E128,IF(OR(I129="b",I129="bs"),E130,)))</f>
        <v>HRKAČ</v>
      </c>
      <c r="K129" s="191">
        <f>IF(OR(I129="a",I129="as"),I128,IF(OR(I129="b",I129="bs"),I130,))</f>
        <v>20</v>
      </c>
      <c r="L129" s="60"/>
      <c r="M129" s="91"/>
      <c r="N129" s="62"/>
      <c r="O129" s="95"/>
      <c r="P129" s="62"/>
      <c r="Q129" s="95"/>
      <c r="R129" s="66"/>
      <c r="S129" s="67"/>
    </row>
    <row r="130" spans="1:19" ht="12.75">
      <c r="A130" s="70">
        <v>22</v>
      </c>
      <c r="B130" s="79" t="str">
        <f>IF($D130="","",VLOOKUP($D130,'[1]ž glavni turnir žrebna lista'!$A$7:$R$38,17))</f>
        <v>D</v>
      </c>
      <c r="C130" s="79">
        <f>IF($D130="","",VLOOKUP($D130,'[1]ž glavni turnir žrebna lista'!$A$7:$R$38,2))</f>
        <v>6278</v>
      </c>
      <c r="D130" s="58">
        <v>11</v>
      </c>
      <c r="E130" s="80" t="str">
        <f>UPPER(IF($D130="","",VLOOKUP($D130,'[1]ž glavni turnir žrebna lista'!$A$7:$R$38,3)))</f>
        <v>HRKAČ</v>
      </c>
      <c r="F130" s="80" t="str">
        <f>PROPER(IF($D130="","",VLOOKUP($D130,'[1]ž glavni turnir žrebna lista'!$A$7:$R$38,4)))</f>
        <v>Kristina</v>
      </c>
      <c r="G130" s="80"/>
      <c r="H130" s="80" t="str">
        <f>IF($D130="","",VLOOKUP($D130,'[1]ž glavni turnir žrebna lista'!$A$7:$R$38,5))</f>
        <v>TR-KR</v>
      </c>
      <c r="I130" s="193">
        <f>IF($D130="","",VLOOKUP($D130,'[1]ž glavni turnir žrebna lista'!$A$7:$R$38,14))</f>
        <v>20</v>
      </c>
      <c r="J130" s="60"/>
      <c r="K130" s="83"/>
      <c r="L130" s="60"/>
      <c r="M130" s="91"/>
      <c r="N130" s="62"/>
      <c r="O130" s="95"/>
      <c r="P130" s="62"/>
      <c r="Q130" s="95"/>
      <c r="R130" s="66"/>
      <c r="S130" s="67"/>
    </row>
    <row r="131" spans="1:19" ht="12.75">
      <c r="A131" s="70"/>
      <c r="B131" s="71"/>
      <c r="C131" s="71"/>
      <c r="D131" s="84"/>
      <c r="E131" s="72"/>
      <c r="F131" s="72"/>
      <c r="G131" s="73"/>
      <c r="H131" s="60"/>
      <c r="I131" s="85"/>
      <c r="J131" s="74" t="s">
        <v>22</v>
      </c>
      <c r="K131" s="86" t="s">
        <v>27</v>
      </c>
      <c r="L131" s="76" t="str">
        <f>UPPER(IF(OR(K131="a",K131="as"),J129,IF(OR(K131="b",K131="bs"),J133,)))</f>
        <v>BESTIJANIČ</v>
      </c>
      <c r="M131" s="193">
        <f>IF(OR(K131="a",K131="as"),K129,IF(OR(K131="b",K131="bs"),K133,))</f>
        <v>30</v>
      </c>
      <c r="N131" s="62"/>
      <c r="O131" s="95"/>
      <c r="P131" s="62"/>
      <c r="Q131" s="95"/>
      <c r="R131" s="66"/>
      <c r="S131" s="67"/>
    </row>
    <row r="132" spans="1:19" ht="12.75">
      <c r="A132" s="70">
        <v>23</v>
      </c>
      <c r="B132" s="79">
        <f>IF($D132="","",VLOOKUP($D132,'[1]ž glavni turnir žrebna lista'!$A$7:$R$38,17))</f>
      </c>
      <c r="C132" s="79">
        <f>IF($D132="","",VLOOKUP($D132,'[1]ž glavni turnir žrebna lista'!$A$7:$R$38,2))</f>
      </c>
      <c r="D132" s="58"/>
      <c r="E132" s="80" t="s">
        <v>24</v>
      </c>
      <c r="F132" s="80">
        <f>PROPER(IF($D132="","",VLOOKUP($D132,'[1]ž glavni turnir žrebna lista'!$A$7:$R$38,4)))</f>
      </c>
      <c r="G132" s="80"/>
      <c r="H132" s="80">
        <f>IF($D132="","",VLOOKUP($D132,'[1]ž glavni turnir žrebna lista'!$A$7:$R$38,5))</f>
      </c>
      <c r="I132" s="191">
        <f>IF($D132="","",VLOOKUP($D132,'[1]ž glavni turnir žrebna lista'!$A$7:$R$38,14))</f>
      </c>
      <c r="J132" s="60"/>
      <c r="K132" s="90"/>
      <c r="L132" s="60" t="s">
        <v>82</v>
      </c>
      <c r="M132" s="89"/>
      <c r="N132" s="62"/>
      <c r="O132" s="95"/>
      <c r="P132" s="62"/>
      <c r="Q132" s="95"/>
      <c r="R132" s="66"/>
      <c r="S132" s="67"/>
    </row>
    <row r="133" spans="1:19" ht="12.75">
      <c r="A133" s="70"/>
      <c r="B133" s="71"/>
      <c r="C133" s="71"/>
      <c r="D133" s="71"/>
      <c r="E133" s="72"/>
      <c r="F133" s="72"/>
      <c r="G133" s="73"/>
      <c r="H133" s="74" t="s">
        <v>22</v>
      </c>
      <c r="I133" s="75" t="s">
        <v>27</v>
      </c>
      <c r="J133" s="76" t="str">
        <f>UPPER(IF(OR(I133="a",I133="as"),E132,IF(OR(I133="b",I133="bs"),E134,)))</f>
        <v>BESTIJANIČ</v>
      </c>
      <c r="K133" s="193">
        <f>IF(OR(I133="a",I133="as"),I132,IF(OR(I133="b",I133="bs"),I134,))</f>
        <v>30</v>
      </c>
      <c r="L133" s="60"/>
      <c r="M133" s="89"/>
      <c r="N133" s="62"/>
      <c r="O133" s="95"/>
      <c r="P133" s="62"/>
      <c r="Q133" s="95"/>
      <c r="R133" s="66"/>
      <c r="S133" s="67"/>
    </row>
    <row r="134" spans="1:19" ht="12.75">
      <c r="A134" s="56">
        <v>24</v>
      </c>
      <c r="B134" s="57" t="str">
        <f>IF($D134="","",VLOOKUP($D134,'[1]ž glavni turnir žrebna lista'!$A$7:$R$38,17))</f>
        <v>D</v>
      </c>
      <c r="C134" s="57">
        <f>IF($D134="","",VLOOKUP($D134,'[1]ž glavni turnir žrebna lista'!$A$7:$R$38,2))</f>
        <v>5152</v>
      </c>
      <c r="D134" s="58">
        <v>3</v>
      </c>
      <c r="E134" s="57" t="str">
        <f>UPPER(IF($D134="","",VLOOKUP($D134,'[1]ž glavni turnir žrebna lista'!$A$7:$R$38,3)))</f>
        <v>BESTIJANIČ</v>
      </c>
      <c r="F134" s="57" t="str">
        <f>PROPER(IF($D134="","",VLOOKUP($D134,'[1]ž glavni turnir žrebna lista'!$A$7:$R$38,4)))</f>
        <v>Tajda</v>
      </c>
      <c r="G134" s="57"/>
      <c r="H134" s="57" t="str">
        <f>IF($D134="","",VLOOKUP($D134,'[1]ž glavni turnir žrebna lista'!$A$7:$R$38,5))</f>
        <v>MEDVO</v>
      </c>
      <c r="I134" s="193">
        <f>IF($D134="","",VLOOKUP($D134,'[1]ž glavni turnir žrebna lista'!$A$7:$R$38,14))</f>
        <v>30</v>
      </c>
      <c r="J134" s="60"/>
      <c r="K134" s="61"/>
      <c r="L134" s="60"/>
      <c r="M134" s="89"/>
      <c r="N134" s="62"/>
      <c r="O134" s="95"/>
      <c r="P134" s="62"/>
      <c r="Q134" s="95"/>
      <c r="R134" s="66"/>
      <c r="S134" s="67"/>
    </row>
    <row r="135" spans="1:19" ht="12.75">
      <c r="A135" s="70"/>
      <c r="B135" s="71"/>
      <c r="C135" s="71"/>
      <c r="D135" s="71"/>
      <c r="E135" s="94"/>
      <c r="F135" s="94"/>
      <c r="G135" s="99"/>
      <c r="H135" s="94"/>
      <c r="I135" s="85"/>
      <c r="J135" s="60"/>
      <c r="K135" s="61"/>
      <c r="L135" s="60"/>
      <c r="M135" s="89"/>
      <c r="N135" s="74" t="s">
        <v>22</v>
      </c>
      <c r="O135" s="86" t="s">
        <v>99</v>
      </c>
      <c r="P135" s="76" t="str">
        <f>UPPER(IF(OR(O135="a",O135="as"),N127,IF(OR(O135="b",O135="bs"),N143,)))</f>
        <v>ŠMIC</v>
      </c>
      <c r="Q135" s="193">
        <f>IF(OR(O135="a",O135="as"),O127,IF(OR(O135="b",O135="bs"),O143,))</f>
        <v>40</v>
      </c>
      <c r="R135" s="66"/>
      <c r="S135" s="67"/>
    </row>
    <row r="136" spans="1:19" ht="12.75">
      <c r="A136" s="56">
        <v>25</v>
      </c>
      <c r="B136" s="57" t="str">
        <f>IF($D136="","",VLOOKUP($D136,'[1]ž glavni turnir žrebna lista'!$A$7:$R$38,17))</f>
        <v>D</v>
      </c>
      <c r="C136" s="57">
        <f>IF($D136="","",VLOOKUP($D136,'[1]ž glavni turnir žrebna lista'!$A$7:$R$38,2))</f>
        <v>6238</v>
      </c>
      <c r="D136" s="58">
        <v>5</v>
      </c>
      <c r="E136" s="57" t="str">
        <f>UPPER(IF($D136="","",VLOOKUP($D136,'[1]ž glavni turnir žrebna lista'!$A$7:$R$38,3)))</f>
        <v>GLAVIČ</v>
      </c>
      <c r="F136" s="57" t="str">
        <f>PROPER(IF($D136="","",VLOOKUP($D136,'[1]ž glavni turnir žrebna lista'!$A$7:$R$38,4)))</f>
        <v>Lara</v>
      </c>
      <c r="G136" s="57"/>
      <c r="H136" s="57" t="str">
        <f>IF($D136="","",VLOOKUP($D136,'[1]ž glavni turnir žrebna lista'!$A$7:$R$38,5))</f>
        <v>TOPTE</v>
      </c>
      <c r="I136" s="191">
        <f>IF($D136="","",VLOOKUP($D136,'[1]ž glavni turnir žrebna lista'!$A$7:$R$38,14))</f>
        <v>20</v>
      </c>
      <c r="J136" s="60"/>
      <c r="K136" s="61"/>
      <c r="L136" s="60"/>
      <c r="M136" s="89"/>
      <c r="N136" s="62"/>
      <c r="O136" s="95"/>
      <c r="P136" s="60" t="s">
        <v>100</v>
      </c>
      <c r="Q136" s="62"/>
      <c r="R136" s="66"/>
      <c r="S136" s="67"/>
    </row>
    <row r="137" spans="1:19" ht="12.75">
      <c r="A137" s="70"/>
      <c r="B137" s="71"/>
      <c r="C137" s="71"/>
      <c r="D137" s="71"/>
      <c r="E137" s="72"/>
      <c r="F137" s="72"/>
      <c r="G137" s="73"/>
      <c r="H137" s="74" t="s">
        <v>22</v>
      </c>
      <c r="I137" s="75" t="s">
        <v>23</v>
      </c>
      <c r="J137" s="76" t="str">
        <f>UPPER(IF(OR(I137="a",I137="as"),E136,IF(OR(I137="b",I137="bs"),E138,)))</f>
        <v>GLAVIČ</v>
      </c>
      <c r="K137" s="191">
        <f>IF(OR(I137="a",I137="as"),I136,IF(OR(I137="b",I137="bs"),I138,))</f>
        <v>20</v>
      </c>
      <c r="L137" s="60"/>
      <c r="M137" s="89"/>
      <c r="N137" s="62"/>
      <c r="O137" s="95"/>
      <c r="P137" s="62"/>
      <c r="Q137" s="62"/>
      <c r="R137" s="66"/>
      <c r="S137" s="67"/>
    </row>
    <row r="138" spans="1:19" ht="12.75">
      <c r="A138" s="70">
        <v>26</v>
      </c>
      <c r="B138" s="79">
        <f>IF($D138="","",VLOOKUP($D138,'[1]ž glavni turnir žrebna lista'!$A$7:$R$38,17))</f>
      </c>
      <c r="C138" s="79">
        <f>IF($D138="","",VLOOKUP($D138,'[1]ž glavni turnir žrebna lista'!$A$7:$R$38,2))</f>
      </c>
      <c r="D138" s="58"/>
      <c r="E138" s="80" t="s">
        <v>24</v>
      </c>
      <c r="F138" s="80">
        <f>PROPER(IF($D138="","",VLOOKUP($D138,'[1]ž glavni turnir žrebna lista'!$A$7:$R$38,4)))</f>
      </c>
      <c r="G138" s="80"/>
      <c r="H138" s="80">
        <f>IF($D138="","",VLOOKUP($D138,'[1]ž glavni turnir žrebna lista'!$A$7:$R$38,5))</f>
      </c>
      <c r="I138" s="193">
        <f>IF($D138="","",VLOOKUP($D138,'[1]ž glavni turnir žrebna lista'!$A$7:$R$38,14))</f>
      </c>
      <c r="J138" s="60"/>
      <c r="K138" s="83"/>
      <c r="L138" s="60"/>
      <c r="M138" s="89"/>
      <c r="N138" s="62"/>
      <c r="O138" s="95"/>
      <c r="P138" s="62"/>
      <c r="Q138" s="62"/>
      <c r="R138" s="66"/>
      <c r="S138" s="67"/>
    </row>
    <row r="139" spans="1:19" ht="12.75">
      <c r="A139" s="70"/>
      <c r="B139" s="71"/>
      <c r="C139" s="71"/>
      <c r="D139" s="84"/>
      <c r="E139" s="72"/>
      <c r="F139" s="72"/>
      <c r="G139" s="73"/>
      <c r="H139" s="72"/>
      <c r="I139" s="85"/>
      <c r="J139" s="74" t="s">
        <v>22</v>
      </c>
      <c r="K139" s="86" t="s">
        <v>27</v>
      </c>
      <c r="L139" s="76" t="str">
        <f>UPPER(IF(OR(K139="a",K139="as"),J137,IF(OR(K139="b",K139="bs"),J141,)))</f>
        <v>CHRATECKO</v>
      </c>
      <c r="M139" s="191">
        <f>IF(OR(K139="a",K139="as"),K137,IF(OR(K139="b",K139="bs"),K141,))</f>
        <v>10</v>
      </c>
      <c r="N139" s="62"/>
      <c r="O139" s="95"/>
      <c r="P139" s="62"/>
      <c r="Q139" s="62"/>
      <c r="R139" s="66"/>
      <c r="S139" s="67"/>
    </row>
    <row r="140" spans="1:19" ht="12.75">
      <c r="A140" s="70">
        <v>27</v>
      </c>
      <c r="B140" s="79">
        <f>IF($D140="","",VLOOKUP($D140,'[1]ž glavni turnir žrebna lista'!$A$7:$R$38,17))</f>
      </c>
      <c r="C140" s="79">
        <f>IF($D140="","",VLOOKUP($D140,'[1]ž glavni turnir žrebna lista'!$A$7:$R$38,2))</f>
      </c>
      <c r="D140" s="58"/>
      <c r="E140" s="80" t="s">
        <v>24</v>
      </c>
      <c r="F140" s="80">
        <f>PROPER(IF($D140="","",VLOOKUP($D140,'[1]ž glavni turnir žrebna lista'!$A$7:$R$38,4)))</f>
      </c>
      <c r="G140" s="80"/>
      <c r="H140" s="80">
        <f>IF($D140="","",VLOOKUP($D140,'[1]ž glavni turnir žrebna lista'!$A$7:$R$38,5))</f>
      </c>
      <c r="I140" s="191">
        <f>IF($D140="","",VLOOKUP($D140,'[1]ž glavni turnir žrebna lista'!$A$7:$R$38,14))</f>
      </c>
      <c r="J140" s="60"/>
      <c r="K140" s="90"/>
      <c r="L140" s="60" t="s">
        <v>87</v>
      </c>
      <c r="M140" s="91"/>
      <c r="N140" s="62"/>
      <c r="O140" s="95"/>
      <c r="P140" s="62"/>
      <c r="Q140" s="62"/>
      <c r="R140" s="119"/>
      <c r="S140" s="67"/>
    </row>
    <row r="141" spans="1:19" ht="12.75">
      <c r="A141" s="70"/>
      <c r="B141" s="71"/>
      <c r="C141" s="71"/>
      <c r="D141" s="84"/>
      <c r="E141" s="72"/>
      <c r="F141" s="72"/>
      <c r="G141" s="73"/>
      <c r="H141" s="74" t="s">
        <v>22</v>
      </c>
      <c r="I141" s="75" t="s">
        <v>27</v>
      </c>
      <c r="J141" s="76" t="str">
        <f>UPPER(IF(OR(I141="a",I141="as"),E140,IF(OR(I141="b",I141="bs"),E142,)))</f>
        <v>CHRATECKO</v>
      </c>
      <c r="K141" s="193">
        <f>IF(OR(I141="a",I141="as"),I140,IF(OR(I141="b",I141="bs"),I142,))</f>
        <v>10</v>
      </c>
      <c r="L141" s="60"/>
      <c r="M141" s="91"/>
      <c r="N141" s="62"/>
      <c r="O141" s="95"/>
      <c r="P141" s="62"/>
      <c r="Q141" s="62"/>
      <c r="R141" s="66"/>
      <c r="S141" s="67"/>
    </row>
    <row r="142" spans="1:19" ht="12.75">
      <c r="A142" s="70">
        <v>28</v>
      </c>
      <c r="B142" s="79" t="str">
        <f>IF($D142="","",VLOOKUP($D142,'[1]ž glavni turnir žrebna lista'!$A$7:$R$38,17))</f>
        <v>D</v>
      </c>
      <c r="C142" s="79">
        <f>IF($D142="","",VLOOKUP($D142,'[1]ž glavni turnir žrebna lista'!$A$7:$R$38,2))</f>
        <v>6801</v>
      </c>
      <c r="D142" s="58">
        <v>12</v>
      </c>
      <c r="E142" s="80" t="str">
        <f>UPPER(IF($D142="","",VLOOKUP($D142,'[1]ž glavni turnir žrebna lista'!$A$7:$R$38,3)))</f>
        <v>CHRATECKO</v>
      </c>
      <c r="F142" s="80" t="str">
        <f>PROPER(IF($D142="","",VLOOKUP($D142,'[1]ž glavni turnir žrebna lista'!$A$7:$R$38,4)))</f>
        <v>Lucie</v>
      </c>
      <c r="G142" s="80"/>
      <c r="H142" s="80" t="str">
        <f>IF($D142="","",VLOOKUP($D142,'[1]ž glavni turnir žrebna lista'!$A$7:$R$38,5))</f>
        <v>LTC</v>
      </c>
      <c r="I142" s="193">
        <f>IF($D142="","",VLOOKUP($D142,'[1]ž glavni turnir žrebna lista'!$A$7:$R$38,14))</f>
        <v>10</v>
      </c>
      <c r="J142" s="60"/>
      <c r="K142" s="61"/>
      <c r="L142" s="60"/>
      <c r="M142" s="91"/>
      <c r="N142" s="62"/>
      <c r="O142" s="95"/>
      <c r="P142" s="214" t="s">
        <v>88</v>
      </c>
      <c r="Q142" s="215"/>
      <c r="R142" s="66"/>
      <c r="S142" s="67"/>
    </row>
    <row r="143" spans="1:19" ht="12.75">
      <c r="A143" s="70"/>
      <c r="B143" s="71"/>
      <c r="C143" s="71"/>
      <c r="D143" s="84"/>
      <c r="E143" s="60"/>
      <c r="F143" s="60"/>
      <c r="G143" s="93"/>
      <c r="H143" s="94"/>
      <c r="I143" s="85"/>
      <c r="J143" s="60"/>
      <c r="K143" s="61"/>
      <c r="L143" s="74" t="s">
        <v>22</v>
      </c>
      <c r="M143" s="86" t="s">
        <v>27</v>
      </c>
      <c r="N143" s="76" t="str">
        <f>UPPER(IF(OR(M143="a",M143="as"),L139,IF(OR(M143="b",M143="bs"),L147,)))</f>
        <v>ŠMIC</v>
      </c>
      <c r="O143" s="191">
        <f>IF(OR(M143="a",M143="as"),M139,IF(OR(M143="b",M143="bs"),M147,))</f>
        <v>40</v>
      </c>
      <c r="P143" s="214"/>
      <c r="Q143" s="215"/>
      <c r="R143" s="66"/>
      <c r="S143" s="195">
        <f>IF($S$63&gt;=310,1,IF($S$63&gt;=220,2,IF($S$63&gt;=10,3,"")))</f>
      </c>
    </row>
    <row r="144" spans="1:19" ht="12.75">
      <c r="A144" s="70">
        <v>29</v>
      </c>
      <c r="B144" s="79">
        <f>IF($D144="","",VLOOKUP($D144,'[1]ž glavni turnir žrebna lista'!$A$7:$R$38,17))</f>
      </c>
      <c r="C144" s="79">
        <f>IF($D144="","",VLOOKUP($D144,'[1]ž glavni turnir žrebna lista'!$A$7:$R$38,2))</f>
      </c>
      <c r="D144" s="58"/>
      <c r="E144" s="80" t="s">
        <v>24</v>
      </c>
      <c r="F144" s="80">
        <f>PROPER(IF($D144="","",VLOOKUP($D144,'[1]ž glavni turnir žrebna lista'!$A$7:$R$38,4)))</f>
      </c>
      <c r="G144" s="80"/>
      <c r="H144" s="80">
        <f>IF($D144="","",VLOOKUP($D144,'[1]ž glavni turnir žrebna lista'!$A$7:$R$38,5))</f>
      </c>
      <c r="I144" s="191">
        <f>IF($D144="","",VLOOKUP($D144,'[1]ž glavni turnir žrebna lista'!$A$7:$R$38,14))</f>
      </c>
      <c r="J144" s="60"/>
      <c r="K144" s="61"/>
      <c r="L144" s="60"/>
      <c r="M144" s="91"/>
      <c r="N144" s="60" t="s">
        <v>82</v>
      </c>
      <c r="O144" s="194"/>
      <c r="P144" s="196" t="s">
        <v>46</v>
      </c>
      <c r="Q144" s="197">
        <f>MIN(J85,S143)</f>
        <v>2</v>
      </c>
      <c r="R144" s="66"/>
      <c r="S144" s="198">
        <f>SUM(LARGE(H153:H160,{1}),LARGE(H153:H160,{2}),LARGE(H153:H160,{3}),LARGE(H153:H160,{4}))</f>
        <v>170</v>
      </c>
    </row>
    <row r="145" spans="1:19" ht="12.75">
      <c r="A145" s="70"/>
      <c r="B145" s="71"/>
      <c r="C145" s="71"/>
      <c r="D145" s="84"/>
      <c r="E145" s="72"/>
      <c r="F145" s="72"/>
      <c r="G145" s="73"/>
      <c r="H145" s="74" t="s">
        <v>22</v>
      </c>
      <c r="I145" s="75" t="s">
        <v>23</v>
      </c>
      <c r="J145" s="76" t="str">
        <f>UPPER(IF(OR(I145="a",I145="as"),E144,IF(OR(I145="b",I145="bs"),E146,)))</f>
        <v>PROSTO</v>
      </c>
      <c r="K145" s="191">
        <f>IF(OR(I145="a",I145="as"),I144,IF(OR(I145="b",I145="bs"),I146,))</f>
      </c>
      <c r="L145" s="60"/>
      <c r="M145" s="91"/>
      <c r="N145" s="88"/>
      <c r="O145" s="194"/>
      <c r="P145" s="47" t="s">
        <v>47</v>
      </c>
      <c r="Q145" s="199">
        <f>IF($C$2="B turnir",16,IF($Q$63=1,480,IF($Q$63=2,240,IF($Q$63=3,160,""))))</f>
        <v>240</v>
      </c>
      <c r="R145" s="66"/>
      <c r="S145" s="67"/>
    </row>
    <row r="146" spans="1:19" ht="12.75">
      <c r="A146" s="70">
        <v>30</v>
      </c>
      <c r="B146" s="79">
        <f>IF($D146="","",VLOOKUP($D146,'[1]ž glavni turnir žrebna lista'!$A$7:$R$38,17))</f>
      </c>
      <c r="C146" s="79">
        <f>IF($D146="","",VLOOKUP($D146,'[1]ž glavni turnir žrebna lista'!$A$7:$R$38,2))</f>
      </c>
      <c r="D146" s="58"/>
      <c r="E146" s="80" t="s">
        <v>24</v>
      </c>
      <c r="F146" s="80">
        <f>PROPER(IF($D146="","",VLOOKUP($D146,'[1]ž glavni turnir žrebna lista'!$A$7:$R$38,4)))</f>
      </c>
      <c r="G146" s="80"/>
      <c r="H146" s="80">
        <f>IF($D146="","",VLOOKUP($D146,'[1]ž glavni turnir žrebna lista'!$A$7:$R$38,5))</f>
      </c>
      <c r="I146" s="193">
        <f>IF($D146="","",VLOOKUP($D146,'[1]ž glavni turnir žrebna lista'!$A$7:$R$38,14))</f>
      </c>
      <c r="J146" s="60"/>
      <c r="K146" s="83"/>
      <c r="L146" s="60"/>
      <c r="M146" s="91"/>
      <c r="N146" s="88"/>
      <c r="O146" s="194"/>
      <c r="P146" s="200" t="s">
        <v>49</v>
      </c>
      <c r="Q146" s="201">
        <f>IF($C$2="B turnir",12,IF($Q$63=1,360,IF($Q$63=2,180,IF($Q$63=3,120,""))))</f>
        <v>180</v>
      </c>
      <c r="R146" s="66"/>
      <c r="S146" s="67"/>
    </row>
    <row r="147" spans="1:19" ht="12.75">
      <c r="A147" s="70"/>
      <c r="B147" s="71"/>
      <c r="C147" s="71"/>
      <c r="D147" s="84"/>
      <c r="E147" s="72"/>
      <c r="F147" s="72"/>
      <c r="G147" s="73"/>
      <c r="H147" s="60"/>
      <c r="I147" s="85"/>
      <c r="J147" s="74" t="s">
        <v>22</v>
      </c>
      <c r="K147" s="86" t="s">
        <v>27</v>
      </c>
      <c r="L147" s="76" t="str">
        <f>UPPER(IF(OR(K147="a",K147="as"),J145,IF(OR(K147="b",K147="bs"),J149,)))</f>
        <v>ŠMIC</v>
      </c>
      <c r="M147" s="193">
        <f>IF(OR(K147="a",K147="as"),K145,IF(OR(K147="b",K147="bs"),K149,))</f>
        <v>40</v>
      </c>
      <c r="N147" s="88"/>
      <c r="O147" s="194"/>
      <c r="P147" s="200" t="s">
        <v>50</v>
      </c>
      <c r="Q147" s="201">
        <f>IF($C$2="B turnir",8,IF($Q$63=1,240,IF($Q$63=2,120,IF($Q$63=3,80,""))))</f>
        <v>120</v>
      </c>
      <c r="R147" s="66"/>
      <c r="S147" s="67"/>
    </row>
    <row r="148" spans="1:19" ht="12.75">
      <c r="A148" s="70">
        <v>31</v>
      </c>
      <c r="B148" s="79">
        <f>IF($D148="","",VLOOKUP($D148,'[1]ž glavni turnir žrebna lista'!$A$7:$R$38,17))</f>
      </c>
      <c r="C148" s="79">
        <f>IF($D148="","",VLOOKUP($D148,'[1]ž glavni turnir žrebna lista'!$A$7:$R$38,2))</f>
      </c>
      <c r="D148" s="58"/>
      <c r="E148" s="80" t="s">
        <v>24</v>
      </c>
      <c r="F148" s="80">
        <f>PROPER(IF($D148="","",VLOOKUP($D148,'[1]ž glavni turnir žrebna lista'!$A$7:$R$38,4)))</f>
      </c>
      <c r="G148" s="80"/>
      <c r="H148" s="80">
        <f>IF($D148="","",VLOOKUP($D148,'[1]ž glavni turnir žrebna lista'!$A$7:$R$38,5))</f>
      </c>
      <c r="I148" s="191">
        <f>IF($D148="","",VLOOKUP($D148,'[1]ž glavni turnir žrebna lista'!$A$7:$R$38,14))</f>
      </c>
      <c r="J148" s="60"/>
      <c r="K148" s="90"/>
      <c r="L148" s="60"/>
      <c r="M148" s="194"/>
      <c r="N148" s="88"/>
      <c r="O148" s="194"/>
      <c r="P148" s="200" t="s">
        <v>51</v>
      </c>
      <c r="Q148" s="201">
        <f>IF($C$2="B turnir",4,IF($Q$63=1,120,IF($Q$63=2,60,IF($Q$63=3,40,""))))</f>
        <v>60</v>
      </c>
      <c r="R148" s="66"/>
      <c r="S148" s="67"/>
    </row>
    <row r="149" spans="1:19" ht="12.75">
      <c r="A149" s="70"/>
      <c r="B149" s="71"/>
      <c r="C149" s="71"/>
      <c r="D149" s="71"/>
      <c r="E149" s="72"/>
      <c r="F149" s="72"/>
      <c r="G149" s="73"/>
      <c r="H149" s="74" t="s">
        <v>22</v>
      </c>
      <c r="I149" s="75" t="s">
        <v>27</v>
      </c>
      <c r="J149" s="76" t="str">
        <f>UPPER(IF(OR(I149="a",I149="as"),E148,IF(OR(I149="b",I149="bs"),E150,)))</f>
        <v>ŠMIC</v>
      </c>
      <c r="K149" s="193">
        <f>IF(OR(I149="a",I149="as"),I148,IF(OR(I149="b",I149="bs"),I150,))</f>
        <v>40</v>
      </c>
      <c r="L149" s="60"/>
      <c r="M149" s="194"/>
      <c r="N149" s="88"/>
      <c r="O149" s="194"/>
      <c r="P149" s="200" t="s">
        <v>52</v>
      </c>
      <c r="Q149" s="201">
        <f>IF($C$2="B turnir",2,IF($Q$63=1,60,IF($Q$63=2,30,IF($Q$63=3,20,""))))</f>
        <v>30</v>
      </c>
      <c r="R149" s="66"/>
      <c r="S149" s="67"/>
    </row>
    <row r="150" spans="1:19" ht="12.75">
      <c r="A150" s="56">
        <v>32</v>
      </c>
      <c r="B150" s="57" t="str">
        <f>IF($D150="","",VLOOKUP($D150,'[1]ž glavni turnir žrebna lista'!$A$7:$R$38,17))</f>
        <v>D</v>
      </c>
      <c r="C150" s="57">
        <f>IF($D150="","",VLOOKUP($D150,'[1]ž glavni turnir žrebna lista'!$A$7:$R$38,2))</f>
        <v>5843</v>
      </c>
      <c r="D150" s="58">
        <v>2</v>
      </c>
      <c r="E150" s="57" t="str">
        <f>UPPER(IF($D150="","",VLOOKUP($D150,'[1]ž glavni turnir žrebna lista'!$A$7:$R$38,3)))</f>
        <v>ŠMIC</v>
      </c>
      <c r="F150" s="57" t="str">
        <f>PROPER(IF($D150="","",VLOOKUP($D150,'[1]ž glavni turnir žrebna lista'!$A$7:$R$38,4)))</f>
        <v>Maša</v>
      </c>
      <c r="G150" s="57"/>
      <c r="H150" s="57" t="str">
        <f>IF($D150="","",VLOOKUP($D150,'[1]ž glavni turnir žrebna lista'!$A$7:$R$38,5))</f>
        <v>TR-KR</v>
      </c>
      <c r="I150" s="193">
        <f>IF($D150="","",VLOOKUP($D150,'[1]ž glavni turnir žrebna lista'!$A$7:$R$38,14))</f>
        <v>40</v>
      </c>
      <c r="J150" s="60"/>
      <c r="K150" s="192"/>
      <c r="L150" s="60"/>
      <c r="M150" s="192"/>
      <c r="N150" s="62"/>
      <c r="O150" s="62"/>
      <c r="P150" s="200" t="s">
        <v>53</v>
      </c>
      <c r="Q150" s="201">
        <f>IF($C$2="B turnir",1,IF($Q$63=1,30,IF($Q$63=2,15,IF($Q$63=3,10,""))))</f>
        <v>15</v>
      </c>
      <c r="R150" s="66"/>
      <c r="S150" s="67"/>
    </row>
    <row r="151" spans="1:19" ht="18">
      <c r="A151" s="128"/>
      <c r="B151" s="128"/>
      <c r="C151" s="128"/>
      <c r="D151" s="128"/>
      <c r="E151" s="129"/>
      <c r="F151" s="129"/>
      <c r="G151" s="129"/>
      <c r="H151" s="129"/>
      <c r="I151" s="202"/>
      <c r="J151" s="131"/>
      <c r="K151" s="131"/>
      <c r="L151" s="131"/>
      <c r="M151" s="131"/>
      <c r="N151" s="131"/>
      <c r="O151" s="131"/>
      <c r="P151" s="131"/>
      <c r="Q151" s="131"/>
      <c r="R151" s="133"/>
      <c r="S151" s="134"/>
    </row>
    <row r="152" spans="1:19" ht="12.75">
      <c r="A152" s="135" t="s">
        <v>54</v>
      </c>
      <c r="B152" s="136"/>
      <c r="C152" s="137"/>
      <c r="D152" s="138" t="s">
        <v>55</v>
      </c>
      <c r="E152" s="139" t="s">
        <v>89</v>
      </c>
      <c r="F152" s="138"/>
      <c r="G152" s="203" t="s">
        <v>57</v>
      </c>
      <c r="H152" s="204" t="s">
        <v>58</v>
      </c>
      <c r="I152" s="141" t="s">
        <v>55</v>
      </c>
      <c r="J152" s="139" t="s">
        <v>90</v>
      </c>
      <c r="K152" s="205"/>
      <c r="L152" s="143" t="s">
        <v>60</v>
      </c>
      <c r="M152" s="206"/>
      <c r="N152" s="145" t="s">
        <v>91</v>
      </c>
      <c r="O152" s="145"/>
      <c r="P152" s="216" t="s">
        <v>92</v>
      </c>
      <c r="Q152" s="217"/>
      <c r="R152" s="147"/>
      <c r="S152" s="147"/>
    </row>
    <row r="153" spans="1:19" ht="12.75">
      <c r="A153" s="148" t="s">
        <v>4</v>
      </c>
      <c r="B153" s="149"/>
      <c r="C153" s="150"/>
      <c r="D153" s="42">
        <v>1</v>
      </c>
      <c r="E153" s="207" t="str">
        <f>UPPER(IF($D153="","",VLOOKUP($D153,'[1]ž glavni turnir žrebna lista'!$A$7:$R$38,3)))</f>
        <v>VOLLMEIER</v>
      </c>
      <c r="F153" s="42"/>
      <c r="G153" s="208">
        <f>IF($D153="","",VLOOKUP($D153,'[1]ž glavni turnir žrebna lista'!$A$7:$R$38,10))</f>
        <v>11</v>
      </c>
      <c r="H153" s="152">
        <f>IF($D153="","",VLOOKUP($D153,'[1]ž glavni turnir žrebna lista'!$A$7:$R$38,14))</f>
        <v>70</v>
      </c>
      <c r="I153" s="153" t="s">
        <v>63</v>
      </c>
      <c r="J153" s="149"/>
      <c r="K153" s="149"/>
      <c r="L153" s="149"/>
      <c r="M153" s="209"/>
      <c r="N153" s="155" t="s">
        <v>93</v>
      </c>
      <c r="O153" s="157"/>
      <c r="P153" s="157"/>
      <c r="Q153" s="209"/>
      <c r="R153" s="147"/>
      <c r="S153" s="147"/>
    </row>
    <row r="154" spans="1:19" ht="12.75">
      <c r="A154" s="218" t="s">
        <v>65</v>
      </c>
      <c r="B154" s="219"/>
      <c r="C154" s="220"/>
      <c r="D154" s="42">
        <v>2</v>
      </c>
      <c r="E154" s="207" t="str">
        <f>UPPER(IF($D154="","",VLOOKUP($D154,'[1]ž glavni turnir žrebna lista'!$A$7:$R$38,3)))</f>
        <v>ŠMIC</v>
      </c>
      <c r="F154" s="42"/>
      <c r="G154" s="208">
        <f>IF($D154="","",VLOOKUP($D154,'[1]ž glavni turnir žrebna lista'!$A$7:$R$38,10))</f>
        <v>13</v>
      </c>
      <c r="H154" s="152">
        <f>IF($D154="","",VLOOKUP($D154,'[1]ž glavni turnir žrebna lista'!$A$7:$R$38,14))</f>
        <v>40</v>
      </c>
      <c r="I154" s="158" t="s">
        <v>66</v>
      </c>
      <c r="J154" s="149"/>
      <c r="K154" s="149"/>
      <c r="L154" s="149"/>
      <c r="M154" s="209"/>
      <c r="N154" s="160" t="s">
        <v>94</v>
      </c>
      <c r="O154" s="162"/>
      <c r="P154" s="162"/>
      <c r="Q154" s="210"/>
      <c r="R154" s="147"/>
      <c r="S154" s="147"/>
    </row>
    <row r="155" spans="1:19" ht="12.75">
      <c r="A155" s="164"/>
      <c r="B155" s="165"/>
      <c r="C155" s="166"/>
      <c r="D155" s="42">
        <v>3</v>
      </c>
      <c r="E155" s="207" t="str">
        <f>UPPER(IF($D155="","",VLOOKUP($D155,'[1]ž glavni turnir žrebna lista'!$A$7:$R$38,3)))</f>
        <v>BESTIJANIČ</v>
      </c>
      <c r="F155" s="42"/>
      <c r="G155" s="208">
        <f>IF($D155="","",VLOOKUP($D155,'[1]ž glavni turnir žrebna lista'!$A$7:$R$38,10))</f>
        <v>18</v>
      </c>
      <c r="H155" s="152">
        <f>IF($D155="","",VLOOKUP($D155,'[1]ž glavni turnir žrebna lista'!$A$7:$R$38,14))</f>
        <v>30</v>
      </c>
      <c r="I155" s="158" t="s">
        <v>67</v>
      </c>
      <c r="J155" s="149"/>
      <c r="K155" s="149"/>
      <c r="L155" s="149"/>
      <c r="M155" s="209"/>
      <c r="N155" s="155" t="s">
        <v>95</v>
      </c>
      <c r="O155" s="157"/>
      <c r="P155" s="157"/>
      <c r="Q155" s="209"/>
      <c r="R155" s="147"/>
      <c r="S155" s="147"/>
    </row>
    <row r="156" spans="1:19" ht="12.75">
      <c r="A156" s="167"/>
      <c r="B156" s="41"/>
      <c r="C156" s="150"/>
      <c r="D156" s="42">
        <v>4</v>
      </c>
      <c r="E156" s="207" t="str">
        <f>UPPER(IF($D156="","",VLOOKUP($D156,'[1]ž glavni turnir žrebna lista'!$A$7:$R$38,3)))</f>
        <v>ŠPEGEL</v>
      </c>
      <c r="F156" s="42"/>
      <c r="G156" s="208">
        <f>IF($D156="","",VLOOKUP($D156,'[1]ž glavni turnir žrebna lista'!$A$7:$R$38,10))</f>
        <v>25</v>
      </c>
      <c r="H156" s="152">
        <f>IF($D156="","",VLOOKUP($D156,'[1]ž glavni turnir žrebna lista'!$A$7:$R$38,14))</f>
        <v>30</v>
      </c>
      <c r="I156" s="158" t="s">
        <v>69</v>
      </c>
      <c r="J156" s="149"/>
      <c r="K156" s="149"/>
      <c r="L156" s="149"/>
      <c r="M156" s="209"/>
      <c r="N156" s="149" t="s">
        <v>96</v>
      </c>
      <c r="O156" s="149"/>
      <c r="P156" s="149"/>
      <c r="Q156" s="209"/>
      <c r="R156" s="147"/>
      <c r="S156" s="147"/>
    </row>
    <row r="157" spans="1:19" ht="12.75">
      <c r="A157" s="168"/>
      <c r="B157" s="169"/>
      <c r="C157" s="170"/>
      <c r="D157" s="42">
        <v>5</v>
      </c>
      <c r="E157" s="207" t="str">
        <f>UPPER(IF($D157="","",VLOOKUP($D157,'[1]ž glavni turnir žrebna lista'!$A$7:$R$38,3)))</f>
        <v>GLAVIČ</v>
      </c>
      <c r="F157" s="42"/>
      <c r="G157" s="208">
        <f>IF($D157="","",VLOOKUP($D157,'[1]ž glavni turnir žrebna lista'!$A$7:$R$38,10))</f>
        <v>29</v>
      </c>
      <c r="H157" s="152">
        <f>IF($D157="","",VLOOKUP($D157,'[1]ž glavni turnir žrebna lista'!$A$7:$R$38,14))</f>
        <v>20</v>
      </c>
      <c r="I157" s="158" t="s">
        <v>71</v>
      </c>
      <c r="J157" s="149"/>
      <c r="K157" s="149"/>
      <c r="L157" s="149"/>
      <c r="M157" s="209"/>
      <c r="N157" s="162" t="s">
        <v>68</v>
      </c>
      <c r="O157" s="162"/>
      <c r="P157" s="162"/>
      <c r="Q157" s="210"/>
      <c r="R157" s="147"/>
      <c r="S157" s="147"/>
    </row>
    <row r="158" spans="1:19" ht="12.75">
      <c r="A158" s="148"/>
      <c r="B158" s="149"/>
      <c r="C158" s="150"/>
      <c r="D158" s="42">
        <v>6</v>
      </c>
      <c r="E158" s="207" t="str">
        <f>UPPER(IF($D158="","",VLOOKUP($D158,'[1]ž glavni turnir žrebna lista'!$A$7:$R$38,3)))</f>
        <v>VOVK</v>
      </c>
      <c r="F158" s="42"/>
      <c r="G158" s="208">
        <f>IF($D158="","",VLOOKUP($D158,'[1]ž glavni turnir žrebna lista'!$A$7:$R$38,10))</f>
        <v>33</v>
      </c>
      <c r="H158" s="152">
        <f>IF($D158="","",VLOOKUP($D158,'[1]ž glavni turnir žrebna lista'!$A$7:$R$38,14))</f>
        <v>20</v>
      </c>
      <c r="I158" s="158" t="s">
        <v>73</v>
      </c>
      <c r="J158" s="149"/>
      <c r="K158" s="149"/>
      <c r="L158" s="149"/>
      <c r="M158" s="209"/>
      <c r="N158" s="155" t="s">
        <v>68</v>
      </c>
      <c r="O158" s="157"/>
      <c r="P158" s="157"/>
      <c r="Q158" s="209"/>
      <c r="R158" s="147"/>
      <c r="S158" s="147"/>
    </row>
    <row r="159" spans="1:19" ht="12.75">
      <c r="A159" s="148"/>
      <c r="B159" s="149"/>
      <c r="C159" s="172"/>
      <c r="D159" s="42">
        <v>7</v>
      </c>
      <c r="E159" s="207" t="str">
        <f>UPPER(IF($D159="","",VLOOKUP($D159,'[1]ž glavni turnir žrebna lista'!$A$7:$R$38,3)))</f>
        <v>VOGRINEC</v>
      </c>
      <c r="F159" s="42"/>
      <c r="G159" s="208">
        <f>IF($D159="","",VLOOKUP($D159,'[1]ž glavni turnir žrebna lista'!$A$7:$R$38,10))</f>
        <v>39</v>
      </c>
      <c r="H159" s="152">
        <f>IF($D159="","",VLOOKUP($D159,'[1]ž glavni turnir žrebna lista'!$A$7:$R$38,14))</f>
        <v>20</v>
      </c>
      <c r="I159" s="158" t="s">
        <v>74</v>
      </c>
      <c r="J159" s="149"/>
      <c r="K159" s="149"/>
      <c r="L159" s="149"/>
      <c r="M159" s="209"/>
      <c r="N159" s="149" t="s">
        <v>7</v>
      </c>
      <c r="O159" s="149"/>
      <c r="P159" s="221" t="str">
        <f>'[1]vnos podatkov'!$B$10</f>
        <v>Matjaž Grosman</v>
      </c>
      <c r="Q159" s="222"/>
      <c r="R159" s="147"/>
      <c r="S159" s="147"/>
    </row>
    <row r="160" spans="1:19" ht="12.75">
      <c r="A160" s="173"/>
      <c r="B160" s="162"/>
      <c r="C160" s="174"/>
      <c r="D160" s="175">
        <v>8</v>
      </c>
      <c r="E160" s="160" t="str">
        <f>UPPER(IF($D160="","",VLOOKUP($D160,'[1]ž glavni turnir žrebna lista'!$A$7:$R$38,3)))</f>
        <v>BAKLAN</v>
      </c>
      <c r="F160" s="175"/>
      <c r="G160" s="211">
        <f>IF($D160="","",VLOOKUP($D160,'[1]ž glavni turnir žrebna lista'!$A$7:$R$38,10))</f>
        <v>42</v>
      </c>
      <c r="H160" s="177">
        <f>IF($D160="","",VLOOKUP($D160,'[1]ž glavni turnir žrebna lista'!$A$7:$R$38,14))</f>
        <v>20</v>
      </c>
      <c r="I160" s="178" t="s">
        <v>76</v>
      </c>
      <c r="J160" s="162"/>
      <c r="K160" s="162"/>
      <c r="L160" s="162"/>
      <c r="M160" s="210"/>
      <c r="N160" s="162" t="s">
        <v>97</v>
      </c>
      <c r="O160" s="162"/>
      <c r="P160" s="212" t="str">
        <f>'[1]vnos podatkov'!$E$10</f>
        <v>Ivan Hrastnik</v>
      </c>
      <c r="Q160" s="213"/>
      <c r="R160" s="147"/>
      <c r="S160" s="147"/>
    </row>
  </sheetData>
  <sheetProtection/>
  <mergeCells count="12">
    <mergeCell ref="F3:G3"/>
    <mergeCell ref="P79:Q79"/>
    <mergeCell ref="P78:Q78"/>
    <mergeCell ref="P60:Q60"/>
    <mergeCell ref="P61:Q62"/>
    <mergeCell ref="P71:Q71"/>
    <mergeCell ref="P160:Q160"/>
    <mergeCell ref="P142:Q143"/>
    <mergeCell ref="P152:Q152"/>
    <mergeCell ref="A154:C154"/>
    <mergeCell ref="P159:Q159"/>
    <mergeCell ref="A73:C73"/>
  </mergeCells>
  <conditionalFormatting sqref="G39 G41 G7 G9 G11 G13 G15 G17 G19 G23 G43 G45 G47 G49 G51 G53 G21 G25 G27 G29 G31 G33 G35 G37 G55 G57 G59 G61 G63 G65 G67 G69 G120 G122 G88 G90 G92 G94 G96 G98 G100 G104 G124 G126 G128 G130 G132 G134 G102 G106 G108 G110 G112 G114 G116 G118 G136 G138 G140 G142 G144 G146 G148 G150">
    <cfRule type="expression" priority="1" dxfId="3" stopIfTrue="1">
      <formula>AND($D7&lt;9,$C7&gt;0)</formula>
    </cfRule>
  </conditionalFormatting>
  <conditionalFormatting sqref="L10 L18 L26 L34 L42 L50 L58 L66 N14 N30 N46 N62 P22 P54 J8 J12 J16 J20 J24 J28 J32 J36 J40 J44 J48 J52 J56 J60 J64 J68 L91 L99 L107 L115 L123 L131 L139 L147 N95 N111 N127 N143 P103 P135 J89 J93 J97 J101 J105 J109 J113 J117 J121 J125 J129 J133 J137 J141 J145 J149">
    <cfRule type="expression" priority="2" dxfId="3" stopIfTrue="1">
      <formula>I8="as"</formula>
    </cfRule>
    <cfRule type="expression" priority="3" dxfId="3" stopIfTrue="1">
      <formula>I8="bs"</formula>
    </cfRule>
  </conditionalFormatting>
  <conditionalFormatting sqref="P38 P119">
    <cfRule type="expression" priority="4" dxfId="3" stopIfTrue="1">
      <formula>O39="as"</formula>
    </cfRule>
    <cfRule type="expression" priority="5" dxfId="3" stopIfTrue="1">
      <formula>O39="bs"</formula>
    </cfRule>
  </conditionalFormatting>
  <conditionalFormatting sqref="N39 H8 H12 H16 H20 H24 H28 H32 H36 H40 H44 H48 H52 H56 H60 H64 H68 J66 J58 J50 J42 J34 J26 J18 J10 L14 L30 L46 L62 N54 N22 H89 H93 H137 H101 H105 H109 H113 H117 H121 H125 H129 H133 N103 H141 H145 H149 J147 J139 J131 J123 J115 J107 J99 J91 H97 L111 L127 L143 N135 N120 L95">
    <cfRule type="expression" priority="6" dxfId="11" stopIfTrue="1">
      <formula>AND($N$1="CU",H8="Sodnik")</formula>
    </cfRule>
    <cfRule type="expression" priority="7" dxfId="10" stopIfTrue="1">
      <formula>AND($N$1="CU",H8&lt;&gt;"Sodnik",I8&lt;&gt;"")</formula>
    </cfRule>
    <cfRule type="expression" priority="8" dxfId="9" stopIfTrue="1">
      <formula>AND($N$1="CU",H8&lt;&gt;"Sodnik")</formula>
    </cfRule>
  </conditionalFormatting>
  <conditionalFormatting sqref="D9 D11 D13 D15 D17 D19 D25 D27 D29 D31 D33 D35 D41 D43 D45 D47 D49 D51 D57 D59 D61 D63 D65 D67 D90 D92 D94 D96 D98 D100 D106 D108 D110 D112 D114 D116 D122 D124 D126 D128 D130 D132 D138 D140 D142 D144 D146 D148">
    <cfRule type="expression" priority="9" dxfId="8" stopIfTrue="1">
      <formula>$D9&gt;0</formula>
    </cfRule>
  </conditionalFormatting>
  <conditionalFormatting sqref="D7 D21 D23 D37 D39 D53 D55 D69 D88 D102 D104 D118 D120 D134 D136 D150">
    <cfRule type="expression" priority="10" dxfId="7" stopIfTrue="1">
      <formula>$D7&lt;&gt;""</formula>
    </cfRule>
  </conditionalFormatting>
  <conditionalFormatting sqref="B57 B9 B11 B13 B15 B17 B19 B67 B59 B25 B27 B29 B31 B33 B35 B65 B63 B41 B43 B45 B47 B49 B51 B61 B150 B90 B92 B94 B96 B98 B100 B102 B104 B106 B108 B110 B112 B114 B116 B118 B120 B122 B124 B126 B128 B130 B132 B134 B136 B138 B140 B142 B144 B146 B148 B88">
    <cfRule type="cellIs" priority="11" dxfId="5" operator="equal" stopIfTrue="1">
      <formula>"QA"</formula>
    </cfRule>
    <cfRule type="cellIs" priority="12" dxfId="5" operator="equal" stopIfTrue="1">
      <formula>"DA"</formula>
    </cfRule>
  </conditionalFormatting>
  <conditionalFormatting sqref="I8 I12 I16 I20 I24 I28 I32 I36 I40 I44 I48 I52 I56 I60 I64 I68 K66 K58 K50 K42 K34 K26 K18 K10 M14 M30 M46 M62 O22 O54 O39 K147 K139 K131 K123 K115 K107 K99 K91 M95 M111 M127 M143 O103 O135 O120 I93 I149 I89 I97 I101 I105 I109 I113 I117 I121 I125 I129 I133 I137 I141 I145">
    <cfRule type="expression" priority="13" dxfId="4" stopIfTrue="1">
      <formula>$N$1="CU"</formula>
    </cfRule>
  </conditionalFormatting>
  <conditionalFormatting sqref="E7 B21 B7:C7 B23:C23 B37:C37 B39:C39 B53:C53 B55:C55 B69:C69">
    <cfRule type="expression" priority="14" dxfId="3" stopIfTrue="1">
      <formula>"IF(D7&lt;9)"</formula>
    </cfRule>
  </conditionalFormatting>
  <conditionalFormatting sqref="Q63">
    <cfRule type="cellIs" priority="15" dxfId="0" operator="equal" stopIfTrue="1">
      <formula>1</formula>
    </cfRule>
  </conditionalFormatting>
  <conditionalFormatting sqref="P63">
    <cfRule type="cellIs" priority="16" dxfId="0" operator="equal" stopIfTrue="1">
      <formula>"Rang turnirja"</formula>
    </cfRule>
  </conditionalFormatting>
  <conditionalFormatting sqref="I153">
    <cfRule type="expression" priority="17" dxfId="0" stopIfTrue="1">
      <formula>"I72=1"</formula>
    </cfRule>
  </conditionalFormatting>
  <dataValidations count="1">
    <dataValidation type="list" allowBlank="1" showInputMessage="1" sqref="H68 L95 N120 N135 L143 L111 J91 L127 J99 J107 J115 J123 J131 J139 J147 H149 H145 H141 N103 H133 H113 H109 H129 H125 H121 H137 H117 H93 H105 H89 H101 H97 H16 H64 H20 H8 H32 H12 H36 H40 H44 H24 H28 H48 H52 H56 H60 J66 J58 J50 J42 J34 J26 J18 L46 J10 L14 L30 L62 N54 N39 N22">
      <formula1>$T$7:$T$16</formula1>
    </dataValidation>
  </dataValidations>
  <printOptions horizontalCentered="1"/>
  <pageMargins left="0.35" right="0.35" top="0.39" bottom="0.39" header="0" footer="0"/>
  <pageSetup fitToHeight="1" fitToWidth="1" horizontalDpi="300" verticalDpi="300" orientation="portrait" paperSize="9" scale="9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dc:creator>
  <cp:keywords/>
  <dc:description/>
  <cp:lastModifiedBy>Ivo</cp:lastModifiedBy>
  <dcterms:created xsi:type="dcterms:W3CDTF">2011-07-16T16:07:45Z</dcterms:created>
  <dcterms:modified xsi:type="dcterms:W3CDTF">2011-07-18T20:41:29Z</dcterms:modified>
  <cp:category/>
  <cp:version/>
  <cp:contentType/>
  <cp:contentStatus/>
</cp:coreProperties>
</file>