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120" windowHeight="11835" tabRatio="616" activeTab="0"/>
  </bookViews>
  <sheets>
    <sheet name="razpored Medvode" sheetId="1" r:id="rId1"/>
    <sheet name="razpored Kranj" sheetId="2" r:id="rId2"/>
    <sheet name="razpored Maribor" sheetId="3" r:id="rId3"/>
    <sheet name="vnos podatkov" sheetId="4" r:id="rId4"/>
    <sheet name="m kvalifikacije žrebna lista" sheetId="5" r:id="rId5"/>
    <sheet name="m kvalifikacije 128" sheetId="6" r:id="rId6"/>
    <sheet name="List1" sheetId="7" state="hidden" r:id="rId7"/>
  </sheets>
  <externalReferences>
    <externalReference r:id="rId10"/>
  </externalReferences>
  <definedNames>
    <definedName name="_Order1" hidden="1">255</definedName>
    <definedName name="A" localSheetId="5">#REF!</definedName>
    <definedName name="A" localSheetId="1">'[1]m masters 12'!#REF!</definedName>
    <definedName name="A" localSheetId="2">'[1]m masters 12'!#REF!</definedName>
    <definedName name="A" localSheetId="0">'[1]m masters 12'!#REF!</definedName>
    <definedName name="A">#REF!</definedName>
    <definedName name="B" localSheetId="5">#REF!</definedName>
    <definedName name="B" localSheetId="1">'[1]m masters 12'!#REF!</definedName>
    <definedName name="B" localSheetId="2">'[1]m masters 12'!#REF!</definedName>
    <definedName name="B" localSheetId="0">'[1]m masters 12'!#REF!</definedName>
    <definedName name="B">#REF!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'm kvalifikacije 128'!$A$1:$Q$78</definedName>
    <definedName name="_xlnm.Print_Area" localSheetId="4">'m kvalifikacije žrebna lista'!$A$1:$W$134</definedName>
    <definedName name="_xlnm.Print_Titles" localSheetId="4">'m kvalifikacije žrebna lista'!$1:$6</definedName>
  </definedNames>
  <calcPr fullCalcOnLoad="1"/>
</workbook>
</file>

<file path=xl/comments4.xml><?xml version="1.0" encoding="utf-8"?>
<comments xmlns="http://schemas.openxmlformats.org/spreadsheetml/2006/main">
  <authors>
    <author>mta</author>
  </authors>
  <commentList>
    <comment ref="D10" authorId="0">
      <text>
        <r>
          <rPr>
            <b/>
            <sz val="8"/>
            <color indexed="10"/>
            <rFont val="Tahoma"/>
            <family val="2"/>
          </rPr>
          <t xml:space="preserve">V celico D10 v listu Vnos podatkov napiši samo številko razpisanega ranga, in sicer številko 1 ali 2 ali 3 (brez pike, ne piši rimskih številk, itd.)!!
</t>
        </r>
        <r>
          <rPr>
            <b/>
            <sz val="8"/>
            <rFont val="Tahoma"/>
            <family val="2"/>
          </rPr>
          <t xml:space="preserve">
</t>
        </r>
        <r>
          <rPr>
            <b/>
            <sz val="8"/>
            <color indexed="10"/>
            <rFont val="Tahoma"/>
            <family val="2"/>
          </rPr>
          <t>Po začetku glavnega turnirja preveri, ali se razpisani rang turnirja v polju D10 na tem list (to je v  listu Vnos podatkov), ujema z dejanskim rangom turnirja, ki ga je zračunal računalnik (glej "m ali ž glavni 32", Točke TZS, Rang turnirja, polje Q63)</t>
        </r>
        <r>
          <rPr>
            <sz val="8"/>
            <color indexed="10"/>
            <rFont val="Tahoma"/>
            <family val="2"/>
          </rPr>
          <t xml:space="preserve">.
</t>
        </r>
      </text>
    </comment>
    <comment ref="B8" authorId="0">
      <text>
        <r>
          <rPr>
            <b/>
            <sz val="8"/>
            <color indexed="10"/>
            <rFont val="Tahoma"/>
            <family val="2"/>
          </rPr>
          <t>V celico B8 napiši mali m ali mali ž.</t>
        </r>
        <r>
          <rPr>
            <sz val="8"/>
            <rFont val="Tahoma"/>
            <family val="2"/>
          </rPr>
          <t xml:space="preserve">
</t>
        </r>
      </text>
    </comment>
    <comment ref="A8" authorId="0">
      <text>
        <r>
          <rPr>
            <b/>
            <sz val="8"/>
            <color indexed="10"/>
            <rFont val="Tahoma"/>
            <family val="2"/>
          </rPr>
          <t>V celico A8 napiši samo številko 12, 14, 16 ali 18, oziroma, v primeru da gre za članski turnir, črki  ČL (brez pik, vejic, itd.!!!).</t>
        </r>
      </text>
    </comment>
    <comment ref="C8" authorId="0">
      <text>
        <r>
          <rPr>
            <b/>
            <sz val="8"/>
            <color indexed="10"/>
            <rFont val="Tahoma"/>
            <family val="2"/>
          </rPr>
          <t>V primeru, da sodiš na tekmovanju v starostni kategoriji do 12 ali 14 let, v celico C8 napiši, ali gre za turnir A turnir ali B turnir (napiši samo veliki A ali veliki B turnir)!
Primer: B turnir</t>
        </r>
      </text>
    </comment>
    <comment ref="D8" authorId="0">
      <text>
        <r>
          <rPr>
            <b/>
            <sz val="8"/>
            <color indexed="10"/>
            <rFont val="Tahoma"/>
            <family val="2"/>
          </rPr>
          <t>V polje D8 napiši, ali gre za OP, RR, FIN, DP, M.
Oznake pomenijo:
OP= odprto prvenstvo
RR= tekmovanje po sistemu round robin
FIN= finalni turnir po Round Robin tekmovanju
DP= državno prvenstvo
M= masters</t>
        </r>
        <r>
          <rPr>
            <b/>
            <sz val="8"/>
            <rFont val="Tahoma"/>
            <family val="2"/>
          </rPr>
          <t xml:space="preserve">
</t>
        </r>
      </text>
    </comment>
    <comment ref="A10" authorId="0">
      <text>
        <r>
          <rPr>
            <b/>
            <sz val="8"/>
            <color indexed="10"/>
            <rFont val="Tahoma"/>
            <family val="2"/>
          </rPr>
          <t>Datum vpisuj na sledeči način:
12./14.4.2007</t>
        </r>
        <r>
          <rPr>
            <sz val="8"/>
            <rFont val="Tahoma"/>
            <family val="2"/>
          </rPr>
          <t xml:space="preserve">
</t>
        </r>
      </text>
    </comment>
    <comment ref="E8" authorId="0">
      <text>
        <r>
          <rPr>
            <b/>
            <sz val="8"/>
            <color indexed="10"/>
            <rFont val="Tahoma"/>
            <family val="2"/>
          </rPr>
          <t>V polje E8 napiši obdobje, za katero se bodo točke s tega tekmovanja upoštevale za jakostno letstvico TZS.
Napiši samo številko (1, 2, 3, 4, 5 ali 6), brez pik, ne z besedo, ne z rimskimi številkami, itd...
1. obdobje je: 1.11. do 31.1.
2. obdobje je od 1.2. do 31.3.
3. obdobje je od 1.4. do 31.5.
4. obdobje je od 1.6. do 31.7.
5. obdobje je od 1.8. do 30.9.
6. obdobje je od 1.10. do 31.10.</t>
        </r>
      </text>
    </comment>
    <comment ref="A6" authorId="0">
      <text>
        <r>
          <rPr>
            <b/>
            <sz val="8"/>
            <rFont val="Tahoma"/>
            <family val="2"/>
          </rPr>
          <t xml:space="preserve">
Če ima turnir naslovnega sponzorja, potem v polje A6 napiši ime turnirja (primer: Večer open). Če pa naslovnega sponzorja ni, napiši v celico A6 vrsto turnirja, starostno kategorijo, ime kluba in mesto, iz katerega je klub. Primer: OP16 Branik Maribor ali pa FIN1 14 Jaki Ljubljana
Če je skupno ime predolgo, lahko izpustiš ime mesta.</t>
        </r>
      </text>
    </comment>
  </commentList>
</comments>
</file>

<file path=xl/comments5.xml><?xml version="1.0" encoding="utf-8"?>
<comments xmlns="http://schemas.openxmlformats.org/spreadsheetml/2006/main">
  <authors>
    <author>mta</author>
  </authors>
  <commentList>
    <comment ref="K6" authorId="0">
      <text>
        <r>
          <rPr>
            <b/>
            <sz val="8"/>
            <color indexed="10"/>
            <rFont val="Tahoma"/>
            <family val="2"/>
          </rPr>
          <t xml:space="preserve">TB pomeni tie-break (tie po angleško pomeni tesen oz. enak, break pa razbiti - po slovensko bi rekli, da beseda tie-break pomeni "razbijanje enakosti".
Primer: vpisala sta se igralca, ki nimata rankinga (niti v eni starostni kategoriji nižje od razpisane). Da določimo, kateri igralec ima prednost pred drugim, opravimo žreb. Tisti igralec, ki ima prednost, dobi v kolono TB številko 1, drugi pa številko 2. </t>
        </r>
        <r>
          <rPr>
            <sz val="8"/>
            <color indexed="10"/>
            <rFont val="Tahoma"/>
            <family val="2"/>
          </rPr>
          <t xml:space="preserve">
</t>
        </r>
        <r>
          <rPr>
            <b/>
            <sz val="10"/>
            <color indexed="10"/>
            <rFont val="Tahoma"/>
            <family val="2"/>
          </rPr>
          <t>Številke v polja K7, K8, itd. vnašaš ročno!!!</t>
        </r>
      </text>
    </comment>
    <comment ref="N6" authorId="0">
      <text>
        <r>
          <rPr>
            <sz val="10"/>
            <rFont val="Tahoma"/>
            <family val="2"/>
          </rPr>
          <t>Če slovenski igralec ni rangiran, je njegova jakost 10 (napiši v polje "jakost").
Tujcem, ki niso na naši jakostni lestvici, napišemo jakost 30.
Glej "Pravilnik o rangiranju".</t>
        </r>
      </text>
    </comment>
  </commentList>
</comments>
</file>

<file path=xl/comments6.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4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7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7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8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9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0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2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137" authorId="0">
      <text>
        <r>
          <rPr>
            <b/>
            <sz val="8"/>
            <color indexed="10"/>
            <rFont val="Tahoma"/>
            <family val="2"/>
          </rPr>
          <t xml:space="preserve">Za pravilen vnos časa napiši datum in čas. 
Primer: 12.5.2008 ob 17.30
</t>
        </r>
      </text>
    </comment>
    <comment ref="Q138" authorId="0">
      <text>
        <r>
          <rPr>
            <b/>
            <sz val="8"/>
            <color indexed="10"/>
            <rFont val="Tahoma"/>
            <family val="2"/>
          </rPr>
          <t>Napiši ime in priimek ter mesto na lestvici igralke, ki se je zadnja neposredno (status D) uvrstila v žreb.
Primer:
Katarina Srebotnik (23)</t>
        </r>
      </text>
    </comment>
    <comment ref="Q146" authorId="0">
      <text>
        <r>
          <rPr>
            <b/>
            <sz val="8"/>
            <color indexed="10"/>
            <rFont val="Tahoma"/>
            <family val="2"/>
          </rPr>
          <t>Napiši ime in priimek ter mesto na lestvici igralke, ki se je zadnja neposredno (status D) uvrstila v žreb.
Primer:
Katarina Srebotnik (23)</t>
        </r>
      </text>
    </comment>
    <comment ref="D1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0"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2"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8"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70"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86"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02"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8"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3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0"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46"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2"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78"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9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26"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131" authorId="0">
      <text>
        <r>
          <rPr>
            <sz val="8"/>
            <color indexed="10"/>
            <rFont val="Tahoma"/>
            <family val="2"/>
          </rPr>
          <t>Rang turnirja v glavi turnirja mora biti enak rangu turnirja v tej tabeli!! Preveri!!</t>
        </r>
        <r>
          <rPr>
            <sz val="8"/>
            <rFont val="Tahoma"/>
            <family val="2"/>
          </rPr>
          <t xml:space="preserve">
</t>
        </r>
        <r>
          <rPr>
            <sz val="8"/>
            <color indexed="10"/>
            <rFont val="Tahoma"/>
            <family val="2"/>
          </rPr>
          <t>Dokler ne bo napisan pravilni rang v "m glavni 32", v "m kvalifikcije 32" ne bo moč videti ranga in tudi izračun točk ne bo mogoč!!</t>
        </r>
      </text>
    </comment>
  </commentList>
</comments>
</file>

<file path=xl/sharedStrings.xml><?xml version="1.0" encoding="utf-8"?>
<sst xmlns="http://schemas.openxmlformats.org/spreadsheetml/2006/main" count="1105" uniqueCount="831">
  <si>
    <t>AccSort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</si>
  <si>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</si>
  <si>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</si>
  <si>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</si>
  <si>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</si>
  <si>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</si>
  <si>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</si>
  <si>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</si>
  <si>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</si>
  <si>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</si>
  <si>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</si>
  <si>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</si>
  <si>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</si>
  <si>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</si>
  <si>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</si>
  <si>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</si>
  <si>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</si>
  <si>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</si>
  <si>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</si>
  <si>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</si>
  <si>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</si>
  <si>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</si>
  <si>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</si>
  <si>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</si>
  <si>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</si>
  <si>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</si>
  <si>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</si>
  <si>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</si>
  <si>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</si>
  <si>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</si>
  <si>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</si>
  <si>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</si>
  <si>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</si>
  <si>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</si>
  <si>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</si>
  <si>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</si>
  <si>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</si>
  <si>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</si>
  <si>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</si>
  <si>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</si>
  <si>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</si>
  <si>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</si>
  <si>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</si>
  <si>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</si>
  <si>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</si>
  <si>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</si>
  <si>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</si>
  <si>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</si>
  <si>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</si>
  <si>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</si>
  <si>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</si>
  <si>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</si>
  <si>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</si>
  <si>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</si>
  <si>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</si>
  <si>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</si>
  <si>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</si>
  <si>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</si>
  <si>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</si>
  <si>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</si>
  <si>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</si>
  <si>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</si>
  <si>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</si>
  <si>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</si>
  <si>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</si>
  <si>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</si>
  <si>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xml:space="preserve"> </t>
  </si>
  <si>
    <t>datum</t>
  </si>
  <si>
    <t>vrhovni sodnik</t>
  </si>
  <si>
    <t>ime turnirja</t>
  </si>
  <si>
    <t>priimek</t>
  </si>
  <si>
    <t>ime</t>
  </si>
  <si>
    <t>podpis vrhovnega sodnika</t>
  </si>
  <si>
    <t>klub</t>
  </si>
  <si>
    <t>rojstni datum</t>
  </si>
  <si>
    <t>nižja kategorija</t>
  </si>
  <si>
    <t>nosilec</t>
  </si>
  <si>
    <t>št.</t>
  </si>
  <si>
    <t>ŽREBNA  LISTA</t>
  </si>
  <si>
    <t>vodja tekmovanja</t>
  </si>
  <si>
    <t>status</t>
  </si>
  <si>
    <t>finale</t>
  </si>
  <si>
    <t>jakostna lestvica</t>
  </si>
  <si>
    <t>nosilci</t>
  </si>
  <si>
    <t>namesto</t>
  </si>
  <si>
    <t>čas žrebanja</t>
  </si>
  <si>
    <t>predstavnik igralcev</t>
  </si>
  <si>
    <t>mesto na TZS</t>
  </si>
  <si>
    <t>2.kolo</t>
  </si>
  <si>
    <t>KVALIFIKACIJE</t>
  </si>
  <si>
    <t>kvalifikant</t>
  </si>
  <si>
    <t xml:space="preserve">
sprejet
da</t>
  </si>
  <si>
    <t>NE BRIŠI TE STRANI !!!</t>
  </si>
  <si>
    <t>VNOS  PODATKOV!</t>
  </si>
  <si>
    <t>VPIŠI PODATKE V ZELENA POLJA !</t>
  </si>
  <si>
    <t>PREBERI !!!!</t>
  </si>
  <si>
    <t>NAVODILA :</t>
  </si>
  <si>
    <t>3) Za žreb kvalifikacij ponovi postopek iz glavnega turnirja.</t>
  </si>
  <si>
    <t>NE  BRIŠI TE STRANI - POTREBUJEŠ JO ZA RAČUNALNIŠKI ŽREB</t>
  </si>
  <si>
    <t>podpis</t>
  </si>
  <si>
    <t>rang turnirja</t>
  </si>
  <si>
    <t>nadomestilo</t>
  </si>
  <si>
    <t>šifra</t>
  </si>
  <si>
    <t>ali</t>
  </si>
  <si>
    <t>info@teniska-zveza.si</t>
  </si>
  <si>
    <t>matjaz.pogacar@siol.net</t>
  </si>
  <si>
    <t>Pripombe/komentarje pošljite na</t>
  </si>
  <si>
    <t>Vse pravice pridržane.</t>
  </si>
  <si>
    <t>2. kolo</t>
  </si>
  <si>
    <t>5) V kvalifikacijah v stolpec "Status" vedno vpiši eno od okrajšav : D, V, N.</t>
  </si>
  <si>
    <t xml:space="preserve">ime </t>
  </si>
  <si>
    <t xml:space="preserve">priimek </t>
  </si>
  <si>
    <t>1.) Vnos splošnih podatkov (ime turnirja, ime vrhovnega sodnika, rang turnirja, itd.) opraviš tako, da</t>
  </si>
  <si>
    <t>zadnji neposredno uvrščeni igralec</t>
  </si>
  <si>
    <t xml:space="preserve">samo na enem od listov, to spremembo naredi v dotičnem listu. Imena posameznih listov najdeš na  </t>
  </si>
  <si>
    <t>spodnji strani ekrana.</t>
  </si>
  <si>
    <t xml:space="preserve">igralca (stolpec A), ki ga želiš prenesti v program za žreb, in med držanjem tipke povleci miško do </t>
  </si>
  <si>
    <t xml:space="preserve">miškino tipko in kjerkoli v potemnenem delu vrstice klikni z desno miškino tipko ter v padajočem </t>
  </si>
  <si>
    <t xml:space="preserve">seznamu možnosti izberi "kopiraj". Pojdi v program za žreb in v listu, recimo "m glavni turnir žrebna </t>
  </si>
  <si>
    <t xml:space="preserve">v listu "vnos podatkov" v zelena polja pod ustreznim imenom vpišeš manjkajoče podatke. Po vnosu se </t>
  </si>
  <si>
    <t>bodo podatki pojavili na vseh listih; po vnosu podatke lahko poljubno spreminjaš - če na listu" vnos</t>
  </si>
  <si>
    <t xml:space="preserve">podatkov" nekaj spremeniš, se bodo spremembe pojavile na vseh listih; če želiš opraviti spremembo  </t>
  </si>
  <si>
    <t>Sodnik</t>
  </si>
  <si>
    <t xml:space="preserve">8) Če na turnirju ni dovolj igralcev, ki bi v celoti popolnili žrebno tabelo, uporabljaj besedo "prosto" </t>
  </si>
  <si>
    <t>(mala začetnica, male črke).</t>
  </si>
  <si>
    <t>M</t>
  </si>
  <si>
    <t>TB</t>
  </si>
  <si>
    <t>glavni turnir(GT), kvalifikacije(K)</t>
  </si>
  <si>
    <t>Moški</t>
  </si>
  <si>
    <t>4) V glavnem turnirju v stolpec "Status" vedno vpiši eno od okrajšav : D, V, K, L, N, NK.</t>
  </si>
  <si>
    <t>in ki si jo prejel po e-pošti. V lestvici ustrezne kategorije in spola z levo miškino tipko klikni na šifro</t>
  </si>
  <si>
    <t xml:space="preserve">vključno stolpca O (nižja kategorija - NK); vse celice od šifre do vključno NK potemnijo. Spusti levo </t>
  </si>
  <si>
    <t xml:space="preserve">lista", klikni  v celico B7 (pod "šifra") z desno miškino tipko ter v padajočem seznamu izberi "prilepi" </t>
  </si>
  <si>
    <t>9) Vse, kar potrebuješ za vodenje tekmovanj s koledarja TZS, lahko najdeš tudi na spletnih straneh TZS</t>
  </si>
  <si>
    <t>www.teniska-zveza.si (program, lestvice, registracije, kazni, pravilniki, itd.).</t>
  </si>
  <si>
    <t>6) Rezultate vpisuj na sledeči način :  75 46 76(3)</t>
  </si>
  <si>
    <t>mreže, in barve torej ne bo moč videti.</t>
  </si>
  <si>
    <t>igralca spremenile v belo barvo, mreža bo izginila. Ko boste list z Round Robin skupinami natisnili, številk,</t>
  </si>
  <si>
    <t>tekmovanjih delate po enakem principu, kot na ostalih. Modre celice v koloni A se bodo po vnosu številke</t>
  </si>
  <si>
    <t>TOČKE TZS</t>
  </si>
  <si>
    <t>mesto TZS</t>
  </si>
  <si>
    <t>jakost</t>
  </si>
  <si>
    <t>Rang turnirja:</t>
  </si>
  <si>
    <t>finalist</t>
  </si>
  <si>
    <t>16-32</t>
  </si>
  <si>
    <t>32-64</t>
  </si>
  <si>
    <t>64-128</t>
  </si>
  <si>
    <t>1.kolo</t>
  </si>
  <si>
    <t>zap. št.</t>
  </si>
  <si>
    <t>skupaj točk</t>
  </si>
  <si>
    <t>2) Za vnos imen igralcev, kluba, šifre, itd. uporabljaj letvico za sodnike, ki jo je izdelal Aleš Pogačar</t>
  </si>
  <si>
    <t>spletni starni TZS!!!)</t>
  </si>
  <si>
    <t>(paste). Vsi potrebni igralčevi podaki se bodo izpisali v vrstico. (Lestvico za sodnike najdeš tudi na</t>
  </si>
  <si>
    <t>TOČKE KVALIFIKACIJE - UVRSTITEV</t>
  </si>
  <si>
    <t>finalist(16)</t>
  </si>
  <si>
    <t>kvalifikant(8)</t>
  </si>
  <si>
    <t>posameznem kolu.</t>
  </si>
  <si>
    <t>se ti bo odprl okvirček s tekstom, ki ti sporoča pomembno informacijo!!!!</t>
  </si>
  <si>
    <t>10) Round Robin tekmovanje po skupinah: dodali smo žrebno listo, tako da sedaj lahko tudi na teh</t>
  </si>
  <si>
    <t xml:space="preserve">7) Če je dvoboj odločen, ne da bi se sploh začel, uporabi besede: bb (brez boja); če se konča predčasno, </t>
  </si>
  <si>
    <t>(dvoboj se ne bo odigral, tekmovanje se ne bo zaključilo).</t>
  </si>
  <si>
    <t>uporabi besede: pred. (predaja) ali disk. (diskvalifikacija) ali prel. (preloženo na naslednji dan), opušč.</t>
  </si>
  <si>
    <t>ali gre za turnir A ali B!! Pomembno zaradi faktorja 0,10 (oziroma deljitelja 10)!!!</t>
  </si>
  <si>
    <t>Avtorja: Aleš&amp;Matjaž Pogačar</t>
  </si>
  <si>
    <t>starostna kategorija</t>
  </si>
  <si>
    <t>spol</t>
  </si>
  <si>
    <t>turnir A, B</t>
  </si>
  <si>
    <t>vrsta tekmovanja</t>
  </si>
  <si>
    <t>obdobje izračunavanja lestvice</t>
  </si>
  <si>
    <t>11) Dodali smo "Obvestila za igralce", ki ga morate skupaj z listo prijav poslati na zgoraj omenjene naslove!</t>
  </si>
  <si>
    <t>vrsta turnirja</t>
  </si>
  <si>
    <t>Dan</t>
  </si>
  <si>
    <t>napake) takoj sporočite na 041 786 743 (Matjaž). Tabele z izračunavanjem točk morajo biti poslane (samo</t>
  </si>
  <si>
    <t>po e-pošti) skupaj z ostalimi materiali, ki ste jih pošiljali že do sedaj.</t>
  </si>
  <si>
    <t>najbolje, da uporabiš drugo kopijo  Excel programa za vodenje tekmovanj</t>
  </si>
  <si>
    <t>TZS. Eno kopijo uporabljaj za eno moško in eno žensko kategorijo!</t>
  </si>
  <si>
    <t xml:space="preserve">POMEMBNO: Če delaš z dvema moškima ali ženskima kategorijama (A,B), je </t>
  </si>
  <si>
    <t>TOČKE KVALIFIKACIJE - ZMAGE NAD NASPROTNIKI</t>
  </si>
  <si>
    <t>TOČKE KVALIFIKACIJE - SKUPAJ</t>
  </si>
  <si>
    <t>prinaša 8 točk za jakostno lestvico TZS, drugo mesto 6 točk, tretje mesto 4 točke in četrto mesto 2 točki.</t>
  </si>
  <si>
    <t>Dodano je avtomatsko izračunavanje točk - ko boste ročno vnesli mesto, ki ga zaseda igralec v svoji skupini,</t>
  </si>
  <si>
    <t>se bo v stolpcu N pokazalo število točk, ki jih je igralec osvojil (če boste obrazec natisnili, se število točk ne vidi!!)</t>
  </si>
  <si>
    <t>Deluje samo v RR skupinah s štirimi igralci - RR skupine s petimi igralci so samo za interno klubsko uporabo!!!</t>
  </si>
  <si>
    <t>itd., se sedaj pojavlja tudi polje z jakostjo igralca, ki je nujno pomembno za izračunavanje ranga turnirja.</t>
  </si>
  <si>
    <t xml:space="preserve"> ne bo delovala!!!</t>
  </si>
  <si>
    <t>Predno pritisneš na gumb "Uredi po mestu TZS"</t>
  </si>
  <si>
    <t>področje, ki ga želiš urediti!!!</t>
  </si>
  <si>
    <t>spusti levo tipko in celotno področje bo označeno.</t>
  </si>
  <si>
    <t>oziroma "Uredi po nosilcih", označi celice oz. izberi</t>
  </si>
  <si>
    <t>Če imaš 128 igralcev, levoklikni na celico B7 in, ne da</t>
  </si>
  <si>
    <t>da bi levo tipko spustil, vleci do celice R134. Nato</t>
  </si>
  <si>
    <t xml:space="preserve">"Uredi po nosilcih". Za vas hitreje in enostavneje! </t>
  </si>
  <si>
    <t>Zato moraš v celico s priimkom ročno napisati, recimo, Bedene Aljaž….</t>
  </si>
  <si>
    <t>12) Dodali smo rubriko "kategorija (A, B)". Če sodiš na tekmovanju v starostni kategoriji do 12 ali 14 let, napiši</t>
  </si>
  <si>
    <t>13) Dodali smo tabelo za avtomatično izračunavanje točk za uvrstitev.  Ne briši formul v celicah, sicer avtomatika</t>
  </si>
  <si>
    <t>14) Dodali smo tabelo za avtomatično izračunavanje rangov in števila točk, ki jih je moč osvojiti v</t>
  </si>
  <si>
    <t>15) Nekatere celice imajo v zgornjem desnem kotu rdeč trikotniček. Če z miško pokažeš na rdeči trikotniček,</t>
  </si>
  <si>
    <t xml:space="preserve">16) Na vseh listah, kjer se pojavljajo priimki in imena igralcev ter njihova šifra, mesto na jakostni lestvici, klub, </t>
  </si>
  <si>
    <t xml:space="preserve">17) Točkovanje v Round Robin skupinah se je spremenilo. Po novem se točkuje uvrstitev v skupini. Prvo mesto </t>
  </si>
  <si>
    <t>18) Vrhovni sodniki ste zadolženi za preverjanje izračuna točk in vsakršne "napake" (morda pa to niti ne bodo</t>
  </si>
  <si>
    <t>19) Spremenilo se je točkovanje. Preberi Pravilnik o rangiranju!!!</t>
  </si>
  <si>
    <t>20) Spremenjen je bil Pravilnik teniških tekmovanj. Preberi ga!!!</t>
  </si>
  <si>
    <t>21) Vsak dan pošlji celotno e-dokumentacijo, ki jo uporabljaš na tekmovanju!!!!</t>
  </si>
  <si>
    <t>22) Posodobljeni so makroji - to je niz ukazov (dejanj), ki jih skrajšaš, če pritisneš na gumb "Uredi po mestu TZS" oz.</t>
  </si>
  <si>
    <t>23) Včasih lahko formule v programu "povoziš" oz. "izbrišeš" z ročnim vnosom. Primer: v četrtfinalu igrata Bedene</t>
  </si>
  <si>
    <t>24) Nekateri sodniki imate navado, da finalni rezultat in zmagovalca povečate (odebelite, pobarvate, itd.) ker se vam</t>
  </si>
  <si>
    <t>to zdi bolj vpadljivo, lepo…. Pusti oblike take, kot so, saj vsaka sprememba lahko izdelovalcu lestvic prinese ogromno</t>
  </si>
  <si>
    <t>dela.</t>
  </si>
  <si>
    <t>Vsak dan pošlji celotno e-dokumentacijo (tudi žrebne liste, razpored, itd.),</t>
  </si>
  <si>
    <t>ki jo uporabljaš na tekmovanju!!</t>
  </si>
  <si>
    <t>jurij.zavrsnik@ekipa-sport.si</t>
  </si>
  <si>
    <t>S časopisom Ekipa je dogovorjeno, da se e-dokumentacija pošilja tudi na</t>
  </si>
  <si>
    <t>Aljaž proti Bedene Andraž. Ker program napiše samo priimek, brez ročnega vnosa ni jasno, kateri Bedene je zmagal.</t>
  </si>
  <si>
    <t>ne bo videla.</t>
  </si>
  <si>
    <t>Pri vpisovanju številke 0 na začetku nekega števila (recimo rezultat 09), pred njo napiši opuščaj ('), sicer se številka 0</t>
  </si>
  <si>
    <t>bs</t>
  </si>
  <si>
    <t>2009 v 1.0</t>
  </si>
  <si>
    <t>število igralcev</t>
  </si>
  <si>
    <t>3.kolo</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</si>
  <si>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</si>
  <si>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</si>
  <si>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</si>
  <si>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</si>
  <si>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</si>
  <si>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</si>
  <si>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</si>
  <si>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</si>
  <si>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</si>
  <si>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</si>
  <si>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</si>
  <si>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</si>
  <si>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</si>
  <si>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</si>
  <si>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</si>
  <si>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</si>
  <si>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</si>
  <si>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</si>
  <si>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</si>
  <si>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</si>
  <si>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</si>
  <si>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</si>
  <si>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</si>
  <si>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</si>
  <si>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</si>
  <si>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</si>
  <si>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</si>
  <si>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</si>
  <si>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</si>
  <si>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</si>
  <si>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</si>
  <si>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</si>
  <si>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</si>
  <si>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</si>
  <si>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</si>
  <si>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</si>
  <si>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</si>
  <si>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</si>
  <si>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</si>
  <si>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</si>
  <si>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</si>
  <si>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</si>
  <si>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</si>
  <si>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</si>
  <si>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</si>
  <si>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</si>
  <si>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</si>
  <si>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</si>
  <si>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</si>
  <si>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</si>
  <si>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</si>
  <si>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</si>
  <si>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</si>
  <si>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</si>
  <si>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</si>
  <si>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</si>
  <si>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</si>
  <si>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</si>
  <si>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</si>
  <si>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</si>
  <si>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</si>
  <si>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</si>
  <si>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</si>
  <si>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</si>
  <si>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Tom</t>
  </si>
  <si>
    <t>CU</t>
  </si>
  <si>
    <t>DP ČL MEDVODE</t>
  </si>
  <si>
    <t>ČL</t>
  </si>
  <si>
    <t>DP</t>
  </si>
  <si>
    <t>12./22.12.2020</t>
  </si>
  <si>
    <t>Domen Knez</t>
  </si>
  <si>
    <t>TK Medvode</t>
  </si>
  <si>
    <t>Boštjan Kreutz</t>
  </si>
  <si>
    <t>Jurman</t>
  </si>
  <si>
    <t>Matjaž</t>
  </si>
  <si>
    <t>TR-KR</t>
  </si>
  <si>
    <t>Miklavčič</t>
  </si>
  <si>
    <t>Luka</t>
  </si>
  <si>
    <t>MAXLJ</t>
  </si>
  <si>
    <t>Javoršek</t>
  </si>
  <si>
    <t>Simon</t>
  </si>
  <si>
    <t>TC-LJ</t>
  </si>
  <si>
    <t>Obrul</t>
  </si>
  <si>
    <t>Lun</t>
  </si>
  <si>
    <t>ŽTKMB</t>
  </si>
  <si>
    <t>Schweiger Mužar</t>
  </si>
  <si>
    <t>Bor</t>
  </si>
  <si>
    <t>OTOČE</t>
  </si>
  <si>
    <t>Škorjanc</t>
  </si>
  <si>
    <t>Nejc</t>
  </si>
  <si>
    <t>ŠD_LTA</t>
  </si>
  <si>
    <t>Grebenšek</t>
  </si>
  <si>
    <t>Grega</t>
  </si>
  <si>
    <t>MAJA</t>
  </si>
  <si>
    <t>Tašner</t>
  </si>
  <si>
    <t>Klemen</t>
  </si>
  <si>
    <t>ŠENTJ</t>
  </si>
  <si>
    <t>Bradaška</t>
  </si>
  <si>
    <t>Žiga</t>
  </si>
  <si>
    <t>Berghaus</t>
  </si>
  <si>
    <t>Enej</t>
  </si>
  <si>
    <t>BR-MB</t>
  </si>
  <si>
    <t>Velički</t>
  </si>
  <si>
    <t>Miha</t>
  </si>
  <si>
    <t>Križnik</t>
  </si>
  <si>
    <t>Matic</t>
  </si>
  <si>
    <t>TK-CC</t>
  </si>
  <si>
    <t>Cmager</t>
  </si>
  <si>
    <t>Nick</t>
  </si>
  <si>
    <t>Potočnik</t>
  </si>
  <si>
    <t>Tilen</t>
  </si>
  <si>
    <t>Protič Žakelj</t>
  </si>
  <si>
    <t>Jaka</t>
  </si>
  <si>
    <t>Černe</t>
  </si>
  <si>
    <t>David</t>
  </si>
  <si>
    <t>TABRE</t>
  </si>
  <si>
    <t>Miković</t>
  </si>
  <si>
    <t>Nik</t>
  </si>
  <si>
    <t>Kričej</t>
  </si>
  <si>
    <t>Gal</t>
  </si>
  <si>
    <t>ŠTKVE</t>
  </si>
  <si>
    <t>Komac</t>
  </si>
  <si>
    <t>Rok</t>
  </si>
  <si>
    <t>Korelc</t>
  </si>
  <si>
    <t>Domen</t>
  </si>
  <si>
    <t>Škerlavaj</t>
  </si>
  <si>
    <t>Tit</t>
  </si>
  <si>
    <t>Pust</t>
  </si>
  <si>
    <t>Gašper</t>
  </si>
  <si>
    <t>GIBI</t>
  </si>
  <si>
    <t>Lepin</t>
  </si>
  <si>
    <t>Buzeti</t>
  </si>
  <si>
    <t>Vid</t>
  </si>
  <si>
    <t>PTUJ</t>
  </si>
  <si>
    <t>Žunič</t>
  </si>
  <si>
    <t>Joksović</t>
  </si>
  <si>
    <t>Vanja</t>
  </si>
  <si>
    <t>TKMED</t>
  </si>
  <si>
    <t>Pavletić</t>
  </si>
  <si>
    <t>Maj Denis</t>
  </si>
  <si>
    <t>VANGA</t>
  </si>
  <si>
    <t>Dolenc</t>
  </si>
  <si>
    <t>Taj</t>
  </si>
  <si>
    <t>Sevšek</t>
  </si>
  <si>
    <t>KRŠKO</t>
  </si>
  <si>
    <t>Sotler</t>
  </si>
  <si>
    <t>BREŽI</t>
  </si>
  <si>
    <t>Kastelec</t>
  </si>
  <si>
    <t>Breskvar</t>
  </si>
  <si>
    <t>Gregor</t>
  </si>
  <si>
    <t>Kolnik</t>
  </si>
  <si>
    <t>Miklavec</t>
  </si>
  <si>
    <t>Maj Jurij</t>
  </si>
  <si>
    <t>ZKLUB</t>
  </si>
  <si>
    <t>Keršič</t>
  </si>
  <si>
    <t>Peter</t>
  </si>
  <si>
    <t>Hedžet</t>
  </si>
  <si>
    <t>Nickel Koželj</t>
  </si>
  <si>
    <t>Lukas Tristan</t>
  </si>
  <si>
    <t>RADOM</t>
  </si>
  <si>
    <t>Bole</t>
  </si>
  <si>
    <t>Mark</t>
  </si>
  <si>
    <t>Karas</t>
  </si>
  <si>
    <t>Jorg</t>
  </si>
  <si>
    <t>TANKO</t>
  </si>
  <si>
    <t>Gornik</t>
  </si>
  <si>
    <t>Kal</t>
  </si>
  <si>
    <t>Puntarič</t>
  </si>
  <si>
    <t>Nikola</t>
  </si>
  <si>
    <t>Džafić</t>
  </si>
  <si>
    <t>Benjamin</t>
  </si>
  <si>
    <t>Švec</t>
  </si>
  <si>
    <t>Vrabl</t>
  </si>
  <si>
    <t>Vidovič Benedičič</t>
  </si>
  <si>
    <t>Nerej</t>
  </si>
  <si>
    <t>Angeli</t>
  </si>
  <si>
    <t>Carlo</t>
  </si>
  <si>
    <t>Ploj</t>
  </si>
  <si>
    <t>Jernej</t>
  </si>
  <si>
    <t>Paolo</t>
  </si>
  <si>
    <t>Bukovec</t>
  </si>
  <si>
    <t>Rocco</t>
  </si>
  <si>
    <t>Polanec</t>
  </si>
  <si>
    <t>Niki</t>
  </si>
  <si>
    <t>Žnuderl</t>
  </si>
  <si>
    <t>Marsel</t>
  </si>
  <si>
    <t>Dominko</t>
  </si>
  <si>
    <t>Sebastian</t>
  </si>
  <si>
    <t>Rojs</t>
  </si>
  <si>
    <t>Jakob</t>
  </si>
  <si>
    <t>Mileusnić</t>
  </si>
  <si>
    <t>Gordan Fran</t>
  </si>
  <si>
    <t>Zupančič</t>
  </si>
  <si>
    <t>Filip Jakob</t>
  </si>
  <si>
    <t>Rodošek</t>
  </si>
  <si>
    <t>Sisan Grošelj</t>
  </si>
  <si>
    <t>TKNET</t>
  </si>
  <si>
    <t>Kovačič</t>
  </si>
  <si>
    <t>LUKAKP</t>
  </si>
  <si>
    <t>Borlini</t>
  </si>
  <si>
    <t>Robert</t>
  </si>
  <si>
    <t>Vincek</t>
  </si>
  <si>
    <t>Aleks</t>
  </si>
  <si>
    <t>Kofol</t>
  </si>
  <si>
    <t>Šmarčan</t>
  </si>
  <si>
    <t>Leon</t>
  </si>
  <si>
    <t>ŠD_LOK</t>
  </si>
  <si>
    <t>Geissler</t>
  </si>
  <si>
    <t>Leo</t>
  </si>
  <si>
    <t>Sabolčki</t>
  </si>
  <si>
    <t>Marko</t>
  </si>
  <si>
    <t>GFTA</t>
  </si>
  <si>
    <t>Grubišič</t>
  </si>
  <si>
    <t>Roko</t>
  </si>
  <si>
    <t>Mohar</t>
  </si>
  <si>
    <t>GROSU</t>
  </si>
  <si>
    <t>Marjanovič</t>
  </si>
  <si>
    <t>Lukas</t>
  </si>
  <si>
    <t>Marinović</t>
  </si>
  <si>
    <t>Dario</t>
  </si>
  <si>
    <t>Svoljšak</t>
  </si>
  <si>
    <t>DOMŽA</t>
  </si>
  <si>
    <t>Babič</t>
  </si>
  <si>
    <t>Manuel</t>
  </si>
  <si>
    <t>Brandner</t>
  </si>
  <si>
    <t>Martin</t>
  </si>
  <si>
    <t>Mlekuž</t>
  </si>
  <si>
    <t>Komel</t>
  </si>
  <si>
    <t>Tomažin</t>
  </si>
  <si>
    <t>ASLIT</t>
  </si>
  <si>
    <t>Albreht</t>
  </si>
  <si>
    <t>Vodnik</t>
  </si>
  <si>
    <t>Gorenšek</t>
  </si>
  <si>
    <t>Klas</t>
  </si>
  <si>
    <t>Rener</t>
  </si>
  <si>
    <t>Lenart</t>
  </si>
  <si>
    <t>Srt</t>
  </si>
  <si>
    <t>Maks</t>
  </si>
  <si>
    <t>Matijašič</t>
  </si>
  <si>
    <t>Hribar</t>
  </si>
  <si>
    <t>Moder</t>
  </si>
  <si>
    <t>Niki Gaber</t>
  </si>
  <si>
    <t>Požonec</t>
  </si>
  <si>
    <t>Marn</t>
  </si>
  <si>
    <t>Logar</t>
  </si>
  <si>
    <t>Ramovš</t>
  </si>
  <si>
    <t>Blaž</t>
  </si>
  <si>
    <t>Bajželj</t>
  </si>
  <si>
    <t>Jarc</t>
  </si>
  <si>
    <t>Ažbe</t>
  </si>
  <si>
    <t>Winterleitner</t>
  </si>
  <si>
    <t>Lan</t>
  </si>
  <si>
    <t>Romih</t>
  </si>
  <si>
    <t>Jan</t>
  </si>
  <si>
    <t>SL-LJ</t>
  </si>
  <si>
    <t>Bogunović</t>
  </si>
  <si>
    <t>Miloš</t>
  </si>
  <si>
    <t>Rot</t>
  </si>
  <si>
    <t>Nal</t>
  </si>
  <si>
    <t>Šteblaj</t>
  </si>
  <si>
    <t>Grabnar Kovše</t>
  </si>
  <si>
    <t>Capuder</t>
  </si>
  <si>
    <t>Izak</t>
  </si>
  <si>
    <t>Šraj</t>
  </si>
  <si>
    <t>Sok</t>
  </si>
  <si>
    <t>Lah</t>
  </si>
  <si>
    <t>Srimac Gajič</t>
  </si>
  <si>
    <t>Noel</t>
  </si>
  <si>
    <t>Srakar</t>
  </si>
  <si>
    <t>Marković</t>
  </si>
  <si>
    <t>Urankar</t>
  </si>
  <si>
    <t>Vaal</t>
  </si>
  <si>
    <t>Struhar</t>
  </si>
  <si>
    <t>Tim</t>
  </si>
  <si>
    <t>Papež</t>
  </si>
  <si>
    <t>Tai Tristan</t>
  </si>
  <si>
    <t>Franko</t>
  </si>
  <si>
    <t>Bizjak</t>
  </si>
  <si>
    <t>CTA</t>
  </si>
  <si>
    <t>Mastnak</t>
  </si>
  <si>
    <t>Žan</t>
  </si>
  <si>
    <t>Nosan</t>
  </si>
  <si>
    <t>Tristan</t>
  </si>
  <si>
    <t>TKHAN</t>
  </si>
  <si>
    <t>Strel</t>
  </si>
  <si>
    <t>N.GOR</t>
  </si>
  <si>
    <t>Lunder</t>
  </si>
  <si>
    <t>Mark Iztok</t>
  </si>
  <si>
    <t>RAFA</t>
  </si>
  <si>
    <t>Stollecker</t>
  </si>
  <si>
    <t>Max</t>
  </si>
  <si>
    <t>Bernard</t>
  </si>
  <si>
    <t>Frelih Kozinc</t>
  </si>
  <si>
    <t>Brin</t>
  </si>
  <si>
    <t>Videnovič</t>
  </si>
  <si>
    <t>Car</t>
  </si>
  <si>
    <t>Nikolas</t>
  </si>
  <si>
    <t>Andraž</t>
  </si>
  <si>
    <t>PROSTO</t>
  </si>
  <si>
    <t>Kaplja</t>
  </si>
  <si>
    <t>Aljaž Jakob</t>
  </si>
  <si>
    <t>Radom</t>
  </si>
  <si>
    <t>a</t>
  </si>
  <si>
    <t>b</t>
  </si>
  <si>
    <t>RAZPORED DVOBOJEV NA TEKMOVANJU</t>
  </si>
  <si>
    <t>Razpored dvobojev za (dan, datum):</t>
  </si>
  <si>
    <t>št.dv.</t>
  </si>
  <si>
    <r>
      <t xml:space="preserve">(dvojica) </t>
    </r>
    <r>
      <rPr>
        <i/>
        <sz val="14"/>
        <color indexed="8"/>
        <rFont val="Arial"/>
        <family val="2"/>
      </rPr>
      <t>igralec</t>
    </r>
    <r>
      <rPr>
        <i/>
        <sz val="10"/>
        <color indexed="8"/>
        <rFont val="Arial"/>
        <family val="2"/>
      </rPr>
      <t xml:space="preserve"> </t>
    </r>
    <r>
      <rPr>
        <i/>
        <sz val="14"/>
        <color indexed="8"/>
        <rFont val="Arial"/>
        <family val="2"/>
      </rPr>
      <t>1</t>
    </r>
  </si>
  <si>
    <r>
      <t>(dvojica)</t>
    </r>
    <r>
      <rPr>
        <i/>
        <sz val="14"/>
        <color indexed="8"/>
        <rFont val="Arial"/>
        <family val="2"/>
      </rPr>
      <t xml:space="preserve"> igralec  2</t>
    </r>
  </si>
  <si>
    <t>igrišče</t>
  </si>
  <si>
    <t>ura</t>
  </si>
  <si>
    <t>KVALIFIKACIJE DP ČLANI, ČLANICE</t>
  </si>
  <si>
    <t>Razpored za kvalifikacije po lokacijah</t>
  </si>
  <si>
    <t>b. b.</t>
  </si>
  <si>
    <t>b.b.</t>
  </si>
  <si>
    <t>VSTOP V ŠPORTNI OBJEKT JE DOVOLJEN LE IGRALKAM IN IGRALCEM, KI SO</t>
  </si>
  <si>
    <t>PREDVIDENI ZA IGRANJE TEKEM. TRENERJI ALI DRUGI SPREMLJEVALCI NIMAJO VSTOPA.</t>
  </si>
  <si>
    <t>VSI UDELEŽENCI DRŽAVNEGA PRVENSTVA SE MORAJO DRŽATI VARNOSTNIH UKREPOV:</t>
  </si>
  <si>
    <t>NOŠENJE MASKE POVSOD RAZEN NA IGRIŠČU, DRŽANJE VARNOSTNE RAZDALJE IN</t>
  </si>
  <si>
    <t>RAZKUŽEVANJE ROK.</t>
  </si>
  <si>
    <r>
      <t>SOBOTA (</t>
    </r>
    <r>
      <rPr>
        <b/>
        <sz val="12"/>
        <color indexed="30"/>
        <rFont val="Arial"/>
        <family val="2"/>
      </rPr>
      <t>ČLANI - SKUPINI 2 IN 4</t>
    </r>
    <r>
      <rPr>
        <b/>
        <sz val="12"/>
        <color indexed="8"/>
        <rFont val="Arial"/>
        <family val="2"/>
      </rPr>
      <t>):</t>
    </r>
  </si>
  <si>
    <t>ŠTEBLAJ BLAŽ</t>
  </si>
  <si>
    <t>STRUHAR TIM</t>
  </si>
  <si>
    <t>ŠMARČAN LEON</t>
  </si>
  <si>
    <t>MODER NIK</t>
  </si>
  <si>
    <t>ROJS JAKOB</t>
  </si>
  <si>
    <t>JOKSOVIĆ VANJA</t>
  </si>
  <si>
    <t>PUST GAŠPER</t>
  </si>
  <si>
    <t>FRANKO ALEKS</t>
  </si>
  <si>
    <t>NP 9:30</t>
  </si>
  <si>
    <t>KORELC ROBERT</t>
  </si>
  <si>
    <t>WINTERLEITNER LAN</t>
  </si>
  <si>
    <t>NP 9:45</t>
  </si>
  <si>
    <t>NOSAN TRISTAN</t>
  </si>
  <si>
    <t>RODOŠEK JAKA</t>
  </si>
  <si>
    <t>NP 10:00</t>
  </si>
  <si>
    <t>URANKAR VAAL</t>
  </si>
  <si>
    <t>VELIČKI MIHA</t>
  </si>
  <si>
    <t>NP 10:45</t>
  </si>
  <si>
    <t>MIKLAVČIČ LUKA</t>
  </si>
  <si>
    <t>ŠTEBLAJ BLAŽ ali STRUHAR TIM</t>
  </si>
  <si>
    <t>NP 11:00</t>
  </si>
  <si>
    <t>ŠMARČAN ali MODER</t>
  </si>
  <si>
    <t>ROJS ali JOKSOVIĆ</t>
  </si>
  <si>
    <t>PUST ali FRANKO</t>
  </si>
  <si>
    <t>KORELC ali WINTERLEITNER</t>
  </si>
  <si>
    <t>NOSAN ali RODOŠEK</t>
  </si>
  <si>
    <t>URANKAR ali VELIČKI</t>
  </si>
  <si>
    <t>ANGELI CARLO</t>
  </si>
  <si>
    <t>BAJŽELJ MIHA</t>
  </si>
  <si>
    <t>NP 12:45</t>
  </si>
  <si>
    <t>PLOJ JERNEJ</t>
  </si>
  <si>
    <t>POŽONEC MARKO</t>
  </si>
  <si>
    <t>NP 13:00</t>
  </si>
  <si>
    <t>ŠVEC ŽIGA</t>
  </si>
  <si>
    <t>ŠKERLAVAJ TIT</t>
  </si>
  <si>
    <t>NP 13:30</t>
  </si>
  <si>
    <t>DOLENC TAJ</t>
  </si>
  <si>
    <t>RENER LENART</t>
  </si>
  <si>
    <t>NP 13:45</t>
  </si>
  <si>
    <t>MARN PETER</t>
  </si>
  <si>
    <t>BERNARD MARK</t>
  </si>
  <si>
    <t>NP 14:15</t>
  </si>
  <si>
    <t>MATIJAŠIČ GAŠPER</t>
  </si>
  <si>
    <t>KARAS JORG</t>
  </si>
  <si>
    <t>NP 14:30</t>
  </si>
  <si>
    <t>BABIČ MANUEL</t>
  </si>
  <si>
    <t>CMAGER NICK</t>
  </si>
  <si>
    <t>NP 15:00</t>
  </si>
  <si>
    <t>OBRUL LUN</t>
  </si>
  <si>
    <t>ANGELI ali BAJŽELJ</t>
  </si>
  <si>
    <t>NP 15:30</t>
  </si>
  <si>
    <t>PLOJ ali POŽONEC</t>
  </si>
  <si>
    <t>ŠVEC ali ŠKERLAVAJ</t>
  </si>
  <si>
    <t>DOLENC ali RENER</t>
  </si>
  <si>
    <t>MARN ali BERNARD</t>
  </si>
  <si>
    <t>MATIJAŠIČ ali KARAS</t>
  </si>
  <si>
    <t>BABIČ ali CMAGER</t>
  </si>
  <si>
    <r>
      <t>NEDELJA (</t>
    </r>
    <r>
      <rPr>
        <b/>
        <sz val="12"/>
        <color indexed="30"/>
        <rFont val="Arial"/>
        <family val="2"/>
      </rPr>
      <t>ČLANI - SKUPINA 3</t>
    </r>
    <r>
      <rPr>
        <b/>
        <sz val="12"/>
        <color indexed="8"/>
        <rFont val="Arial"/>
        <family val="2"/>
      </rPr>
      <t xml:space="preserve">, </t>
    </r>
    <r>
      <rPr>
        <b/>
        <sz val="12"/>
        <color indexed="10"/>
        <rFont val="Arial"/>
        <family val="2"/>
      </rPr>
      <t>ČLANICE - SKUPINI 5 IN 6</t>
    </r>
    <r>
      <rPr>
        <b/>
        <sz val="12"/>
        <color indexed="8"/>
        <rFont val="Arial"/>
        <family val="2"/>
      </rPr>
      <t>)</t>
    </r>
  </si>
  <si>
    <t>ŠKORJANC KLEMEN</t>
  </si>
  <si>
    <t>DOMINKO SEBASTIAN</t>
  </si>
  <si>
    <t>VINCEK ALEKS</t>
  </si>
  <si>
    <t>BOGUNOVIĆ MILOŠ</t>
  </si>
  <si>
    <t>KOFOL ALEKS</t>
  </si>
  <si>
    <t>SEVŠEK GREGA</t>
  </si>
  <si>
    <t>MIKOVIĆ NIK</t>
  </si>
  <si>
    <t>KOLNIK DAN</t>
  </si>
  <si>
    <t>SOK NAL</t>
  </si>
  <si>
    <t>MLEKUŽ MARKO</t>
  </si>
  <si>
    <t>CIKAJLO EVA</t>
  </si>
  <si>
    <t>RIBNIKAR MIA SARA</t>
  </si>
  <si>
    <t>ROZMAN BEŠIČ TAJA</t>
  </si>
  <si>
    <t>AŽNOH ANA JULIJA</t>
  </si>
  <si>
    <t>GRANDIČ ŠPELA</t>
  </si>
  <si>
    <t>ŠIFRER EVA</t>
  </si>
  <si>
    <t>JAVORŠEK SIMON</t>
  </si>
  <si>
    <t>ŠKORJANC ali DOMINKO</t>
  </si>
  <si>
    <t>NP 11:15</t>
  </si>
  <si>
    <t>VINCEK ali BOGUNOVIĆ</t>
  </si>
  <si>
    <t>KOFOL ali SEVŠEK</t>
  </si>
  <si>
    <t>HRIBAR MATIC</t>
  </si>
  <si>
    <t>MIKOVIĆ ali KOLNIK</t>
  </si>
  <si>
    <t>NP 12:15</t>
  </si>
  <si>
    <t>BRADAŠKA ŽIGA</t>
  </si>
  <si>
    <t>SOK ali MLEKUŽ</t>
  </si>
  <si>
    <t>MEMIČ NEJLA</t>
  </si>
  <si>
    <t>PERENDIJA ZALA</t>
  </si>
  <si>
    <t>PLOHL ALJA</t>
  </si>
  <si>
    <t>CIKAJLO ali RIBNIKAR</t>
  </si>
  <si>
    <t>JUSTIN EVA</t>
  </si>
  <si>
    <t>ŠTUSAJ DAŠA</t>
  </si>
  <si>
    <t>KRAJNIK ADELIN</t>
  </si>
  <si>
    <t>DOLAR HANNA</t>
  </si>
  <si>
    <t>KOMAC TINA</t>
  </si>
  <si>
    <t>ROZMAN BEŠIČ ali AŽNOH</t>
  </si>
  <si>
    <t>MUMLEK LIJA</t>
  </si>
  <si>
    <t>GRANDIČ ali ŠIFRER</t>
  </si>
  <si>
    <t>ZAVRŠKI NIKA</t>
  </si>
  <si>
    <t>MANEVSKA ERIKA</t>
  </si>
  <si>
    <t>LACKOVIČ ZOJA</t>
  </si>
  <si>
    <t>JURAK VERONICA TITA</t>
  </si>
  <si>
    <t>NP 15:45</t>
  </si>
  <si>
    <t>PONEDELJEK: (ČLANI, SKUPINE 2, 4 IN 7 TER ČLANICE SKUPINI 5 IN 6)</t>
  </si>
  <si>
    <t>KOVAČIČ ROK</t>
  </si>
  <si>
    <t>VIDENOVIČ LUKA</t>
  </si>
  <si>
    <t>PUNTARIČ NIKOLA</t>
  </si>
  <si>
    <t>MARJANOVIČ LUKAS</t>
  </si>
  <si>
    <t>MIKLAVEC MAJ JURIJ</t>
  </si>
  <si>
    <t>ŽUNIČ NEJC</t>
  </si>
  <si>
    <t>LEPIN ŽIGA</t>
  </si>
  <si>
    <t>SISAN GROŠELJ MARK</t>
  </si>
  <si>
    <t>MOHAR VID</t>
  </si>
  <si>
    <t>ALBREHT LUKA</t>
  </si>
  <si>
    <t>VODNIK LUKA</t>
  </si>
  <si>
    <t>STREL TIM</t>
  </si>
  <si>
    <t>ROT NAL</t>
  </si>
  <si>
    <t>KRIŽNIK MATIC</t>
  </si>
  <si>
    <t>GREBENŠEK</t>
  </si>
  <si>
    <t>KOVAČIČ ali VIDENOVIČ</t>
  </si>
  <si>
    <t>PUNTARIČ ali MARJANOVIČ</t>
  </si>
  <si>
    <t>MIKLAVEC ali ŽUNIČ</t>
  </si>
  <si>
    <t>LEPIN ali SISAN GROŠELJ</t>
  </si>
  <si>
    <t>MOHAR ali ALBREHT</t>
  </si>
  <si>
    <t>VODNIK ali STREL</t>
  </si>
  <si>
    <t>ROT ali KRIŽNIK</t>
  </si>
  <si>
    <t>SLEDITA ZAKLJUČNA 2 KROGA ČLANOV V SKUPINAH 2 IN 4 TER ČLANIC V SKUPINAH 5 IN 6</t>
  </si>
  <si>
    <t>TOREK: ZAKLJUČNA KROGA ČLANOV V SKUPINI 7</t>
  </si>
  <si>
    <t>1.KOLO - ČLANI</t>
  </si>
  <si>
    <t>Jaka PROTIČ ŽAKELJ</t>
  </si>
  <si>
    <t>Roko GRUBIŠIČ</t>
  </si>
  <si>
    <t>začetek 9.00</t>
  </si>
  <si>
    <t>Gordan Fran MILEUSNIĆ</t>
  </si>
  <si>
    <t>David ČERNE</t>
  </si>
  <si>
    <t>Niki POLANEC</t>
  </si>
  <si>
    <t>Aljaž Jakob KAPLJA</t>
  </si>
  <si>
    <t>Jaka TOMAŽIN</t>
  </si>
  <si>
    <t>Mark BOLE</t>
  </si>
  <si>
    <t>Maks SRT</t>
  </si>
  <si>
    <t>Leo GEISSLER</t>
  </si>
  <si>
    <t>Dario MARINOVIĆ</t>
  </si>
  <si>
    <t>Gregor BRESKVAR</t>
  </si>
  <si>
    <t>Maj Denis PAVLETIĆ</t>
  </si>
  <si>
    <t>Paolo ANGELI</t>
  </si>
  <si>
    <t>ne pred 10.00</t>
  </si>
  <si>
    <t>Rok KOMAC</t>
  </si>
  <si>
    <t>Nerej VIDOVIČ BENEDIČIČ</t>
  </si>
  <si>
    <t>Peter KERŠIČ</t>
  </si>
  <si>
    <t>Mark SVOLJŠAK</t>
  </si>
  <si>
    <t>Blaž RAMOVŠ</t>
  </si>
  <si>
    <t>Luka HEDŽET</t>
  </si>
  <si>
    <t>Benjamin BORLINI</t>
  </si>
  <si>
    <t>Matic SOTLER</t>
  </si>
  <si>
    <t>Martin BRANDNER</t>
  </si>
  <si>
    <t>Kal GORNIK</t>
  </si>
  <si>
    <t>1.KOLO - ČLANICE</t>
  </si>
  <si>
    <t>Dajana VUČENOVIĆ</t>
  </si>
  <si>
    <t>Ivana Nina PAVLIN</t>
  </si>
  <si>
    <t>ne pred 11.00</t>
  </si>
  <si>
    <t>Staša ŠRAJ</t>
  </si>
  <si>
    <t>Metka KOMAC</t>
  </si>
  <si>
    <t>Pia PETELINŠEK</t>
  </si>
  <si>
    <t>Ela KLEVIŠAR</t>
  </si>
  <si>
    <t>ne pred 11.30</t>
  </si>
  <si>
    <t>Dea KEPIC</t>
  </si>
  <si>
    <t>Eva ROTAR</t>
  </si>
  <si>
    <t>2.KOLO - ČLANICE in ČLANI</t>
  </si>
  <si>
    <t>Jakob LOGAR</t>
  </si>
  <si>
    <t>Rocco BUKOVEC</t>
  </si>
  <si>
    <t>Kaja NAJZER</t>
  </si>
  <si>
    <t>Nala KOVAČIČ</t>
  </si>
  <si>
    <t>Pia POGLAJEN</t>
  </si>
  <si>
    <t>Daša SEDMAK</t>
  </si>
  <si>
    <t>ne pred 12.30</t>
  </si>
  <si>
    <t>Tjaša BREZNIK</t>
  </si>
  <si>
    <t>Hana ŠIŠAK MOLAN</t>
  </si>
  <si>
    <t>Ivona AHČAN</t>
  </si>
  <si>
    <t>Žana KUKAVICA</t>
  </si>
  <si>
    <t>ne pred 13.00</t>
  </si>
  <si>
    <t>GRUBIŠIČ ali PROTIČ</t>
  </si>
  <si>
    <t>TOMAŽIN ali BOLE</t>
  </si>
  <si>
    <t>MILEUSNIĆ ali ČERNE</t>
  </si>
  <si>
    <t>SRT ali GEISSLER</t>
  </si>
  <si>
    <t>POLANEC ali KAPLJA</t>
  </si>
  <si>
    <t>MARINOVIĆ ali BRESKVAR</t>
  </si>
  <si>
    <t>Nejc ŠKORJANC</t>
  </si>
  <si>
    <t>BRANDNER ali GORNIK</t>
  </si>
  <si>
    <t>ne pred 14.30</t>
  </si>
  <si>
    <t>KOMAC ali BENEDIČIČ</t>
  </si>
  <si>
    <t>KERŠIČ ali SVOLJŠAK</t>
  </si>
  <si>
    <t>Filip Jakob ZUPANČIČ</t>
  </si>
  <si>
    <t>PAVLETIĆ ali ANGELI</t>
  </si>
  <si>
    <t>RAMOVŠ ali HEDŽET</t>
  </si>
  <si>
    <t>BORLINI ali SOTLER</t>
  </si>
  <si>
    <t xml:space="preserve">Nika VONČINA </t>
  </si>
  <si>
    <t>VUČENOVIĆ ali PAVLIN</t>
  </si>
  <si>
    <t>Zala VNUK</t>
  </si>
  <si>
    <t>KOMAC ali ŠRAJ</t>
  </si>
  <si>
    <t>Lana EGART</t>
  </si>
  <si>
    <t>PETELINŠEK ali KLEVIŠAR</t>
  </si>
  <si>
    <t>ne pred 15.00</t>
  </si>
  <si>
    <t>Karin DIRNBEK</t>
  </si>
  <si>
    <t>KEPIC ali ROTAR</t>
  </si>
  <si>
    <t>Maja RADIŠIČ</t>
  </si>
  <si>
    <t>Eva ČOKOLIČ</t>
  </si>
  <si>
    <t>ne pred 15.30</t>
  </si>
  <si>
    <t>Maja MAKORIČ</t>
  </si>
  <si>
    <t>Katarina S. MRVAR</t>
  </si>
  <si>
    <t>Jana VELIČKI</t>
  </si>
  <si>
    <t>Nika POR</t>
  </si>
  <si>
    <t>ne pred 16.30</t>
  </si>
  <si>
    <t>Aja TANKO</t>
  </si>
  <si>
    <t>Lana KRIŽMAN ERLIH</t>
  </si>
  <si>
    <t>Julija BOGATIN</t>
  </si>
  <si>
    <t>Tinkara VRANIČAR</t>
  </si>
  <si>
    <t>Pika DOBERLET</t>
  </si>
  <si>
    <t>Anamari ŽNUDERL</t>
  </si>
  <si>
    <r>
      <rPr>
        <i/>
        <sz val="14"/>
        <color indexed="8"/>
        <rFont val="Arial"/>
        <family val="2"/>
      </rPr>
      <t>igralec</t>
    </r>
    <r>
      <rPr>
        <i/>
        <sz val="10"/>
        <color indexed="8"/>
        <rFont val="Arial"/>
        <family val="2"/>
      </rPr>
      <t xml:space="preserve"> </t>
    </r>
    <r>
      <rPr>
        <i/>
        <sz val="14"/>
        <color indexed="8"/>
        <rFont val="Arial"/>
        <family val="2"/>
      </rPr>
      <t>1</t>
    </r>
  </si>
  <si>
    <t>igralec  2</t>
  </si>
  <si>
    <t>1. kolo člani skupina 8</t>
  </si>
  <si>
    <t>GORENŠEK Klas</t>
  </si>
  <si>
    <t>POTOČNIK Tilen</t>
  </si>
  <si>
    <t xml:space="preserve">HC </t>
  </si>
  <si>
    <t>9.00</t>
  </si>
  <si>
    <t>SRIMAC GAJIČ Noel</t>
  </si>
  <si>
    <t>CAR Nikolas</t>
  </si>
  <si>
    <t>9.10</t>
  </si>
  <si>
    <t>STOLLECKER Max</t>
  </si>
  <si>
    <t>VRABL Nejc</t>
  </si>
  <si>
    <t>9.20</t>
  </si>
  <si>
    <t>FRELIH KOZINC Brin</t>
  </si>
  <si>
    <t>KASTELEC Miha</t>
  </si>
  <si>
    <t>NP 10.20</t>
  </si>
  <si>
    <t>LUNDER Mark Iztok</t>
  </si>
  <si>
    <t>JARC Ažbe</t>
  </si>
  <si>
    <t>NP 10.30</t>
  </si>
  <si>
    <t>PAPEŽ Tai Tristan</t>
  </si>
  <si>
    <t>ROMIH Jan</t>
  </si>
  <si>
    <t>NP 10.40</t>
  </si>
  <si>
    <t>1. kolo članice skupina 7</t>
  </si>
  <si>
    <t>BELIŠ Barbara</t>
  </si>
  <si>
    <t>DOVNIK Ajda</t>
  </si>
  <si>
    <t>NP 11.40</t>
  </si>
  <si>
    <t>2. kolo članice skupina 4</t>
  </si>
  <si>
    <t>KOSTANJŠEK Katrin</t>
  </si>
  <si>
    <t>LEŠNIK Taja</t>
  </si>
  <si>
    <t>NP 11.50</t>
  </si>
  <si>
    <t>FLERIN Lara</t>
  </si>
  <si>
    <t>ŠIROVNIK Alja</t>
  </si>
  <si>
    <t>NP 12.00</t>
  </si>
  <si>
    <t>HRKAČ Katja</t>
  </si>
  <si>
    <t>HROVATIN Zala</t>
  </si>
  <si>
    <t>NP 13.00</t>
  </si>
  <si>
    <t>MILOSAVLJEVIĆ Lana</t>
  </si>
  <si>
    <t>SEDEJ Špela</t>
  </si>
  <si>
    <t>NP 13.10</t>
  </si>
  <si>
    <t>2. kolo člani skupina 8</t>
  </si>
  <si>
    <t>GORENŠEK ali POTOČNIK</t>
  </si>
  <si>
    <t>STOLLECKER ali VRABL</t>
  </si>
  <si>
    <t>NP 13.20</t>
  </si>
  <si>
    <t>KORELC Domen</t>
  </si>
  <si>
    <t>SRIMAC G. ali CAR</t>
  </si>
  <si>
    <t>NP 14.20</t>
  </si>
  <si>
    <t>FRELIH K. ali KASTELEC</t>
  </si>
  <si>
    <t>LUNDER ali JARC</t>
  </si>
  <si>
    <t>NP 14.30</t>
  </si>
  <si>
    <t>TAŠNER Klemen</t>
  </si>
  <si>
    <t>PAPEŽ ali ROMIH</t>
  </si>
  <si>
    <t>NP 14.40</t>
  </si>
  <si>
    <t>2. kolo članice skupina 7</t>
  </si>
  <si>
    <t>ZALOKAR Tajda</t>
  </si>
  <si>
    <t>BELIŠ ali DOVNIK</t>
  </si>
  <si>
    <t>NP 15.40</t>
  </si>
  <si>
    <t>ZALOKAR Eva</t>
  </si>
  <si>
    <t>CIKAJLO Zala</t>
  </si>
  <si>
    <t>NP 15.50</t>
  </si>
  <si>
    <t>JAMAR Ula</t>
  </si>
  <si>
    <t>RADIKOVIĆ Sara</t>
  </si>
  <si>
    <t>NP 16.00</t>
  </si>
  <si>
    <t>PERIĆ Nika</t>
  </si>
  <si>
    <t>TURK Maruša</t>
  </si>
  <si>
    <t>NP 17.00</t>
  </si>
  <si>
    <t>Opomba: Ura je okvirna. Igra se po sistemu prvo prosto igrišče.</t>
  </si>
  <si>
    <t>vrhovni sodnik: Boštjan Kreutz</t>
  </si>
  <si>
    <t>vrhovni sodnik na lokaciji: Ana Sodnik</t>
  </si>
  <si>
    <t>VSTOP V OBJEKT JE DOVOLJEN SAMO IGRALKAM IN IGRALCEM, PREDVIDENIM ZA IGRANJE PO RAZPOREDU. VSEM OSTALIM JE VSTOP PREPOVEDAN. VSI UDELEŽENCI SE MORAJO VES ČAS DRŽATI TUDI VSEH ZAŠČITNIH UKREPOV (MASKA POVSOD RAZEN NA IGRIŠČU, VARNOSTNA RAZDALJA, RAZKUŽEVANJE ROK,...)</t>
  </si>
  <si>
    <t>sobota, 12. 12. 2020</t>
  </si>
  <si>
    <t>LOKACIJA: ŽTK MARIBOR</t>
  </si>
  <si>
    <t>Popovičeva 8, 2000 Maribor</t>
  </si>
  <si>
    <t>SOBOTA, 12.12.2020</t>
  </si>
  <si>
    <t>lokacija: Kranj (TK Triglav Kranj)</t>
  </si>
  <si>
    <t>SKUPINA 1 PRI ČLANIH ZAČNE S TEKMOVANJEM V NEDELJO!</t>
  </si>
  <si>
    <t>Razpored za kvalifikacije v Medvodah</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</si>
</sst>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_-&quot;£&quot;* #,##0_-;\-&quot;£&quot;* #,##0_-;_-&quot;£&quot;* &quot;-&quot;_-;_-@_-"/>
    <numFmt numFmtId="175" formatCode="_-&quot;$&quot;* #,##0.00_-;\-&quot;$&quot;* #,##0.00_-;_-&quot;$&quot;* &quot;-&quot;??_-;_-@_-"/>
    <numFmt numFmtId="176" formatCode="d\-mmm\-yy"/>
    <numFmt numFmtId="177" formatCode="0.0000"/>
    <numFmt numFmtId="178" formatCode="dd\-mmm\-yy_)"/>
    <numFmt numFmtId="179" formatCode="0_)"/>
    <numFmt numFmtId="180" formatCode="\$#,##0\ ;\(\$#,##0\)"/>
    <numFmt numFmtId="181" formatCode="mm/dd/yy"/>
    <numFmt numFmtId="182" formatCode="#,##0.00_ ;[Red]\-#,##0.00\ "/>
    <numFmt numFmtId="183" formatCode="dd\ mmm\ yyyy"/>
    <numFmt numFmtId="184" formatCode="[$$-409]#,##0.00"/>
    <numFmt numFmtId="185" formatCode="[$€-2]\ #,##0"/>
    <numFmt numFmtId="186" formatCode="0.000_)"/>
    <numFmt numFmtId="187" formatCode="0.0"/>
    <numFmt numFmtId="188" formatCode="d/\ m/\ yy\ hh:mm\ "/>
    <numFmt numFmtId="189" formatCode="0000"/>
    <numFmt numFmtId="190" formatCode="dd/mm/yy"/>
    <numFmt numFmtId="191" formatCode="dd/\ mmm/\ yy"/>
    <numFmt numFmtId="192" formatCode="d/\ mmmm\,\ yyyy"/>
    <numFmt numFmtId="193" formatCode="d\-mmm\-yyyy"/>
    <numFmt numFmtId="194" formatCode="d/\ m/\ yy"/>
    <numFmt numFmtId="195" formatCode="[$-424]d\.\ mmmm\ yyyy"/>
    <numFmt numFmtId="196" formatCode="#,##0.00\ [$EUR]"/>
    <numFmt numFmtId="197" formatCode="d/m/yyyy;@"/>
    <numFmt numFmtId="198" formatCode="&quot;Yes&quot;;&quot;Yes&quot;;&quot;No&quot;"/>
    <numFmt numFmtId="199" formatCode="&quot;True&quot;;&quot;True&quot;;&quot;False&quot;"/>
    <numFmt numFmtId="200" formatCode="&quot;On&quot;;&quot;On&quot;;&quot;Off&quot;"/>
    <numFmt numFmtId="201" formatCode="[$€-2]\ #,##0.00_);[Red]\([$€-2]\ #,##0.00\)"/>
  </numFmts>
  <fonts count="137">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b/>
      <sz val="7"/>
      <color indexed="9"/>
      <name val="Arial"/>
      <family val="2"/>
    </font>
    <font>
      <b/>
      <sz val="12"/>
      <name val="Arial"/>
      <family val="2"/>
    </font>
    <font>
      <b/>
      <sz val="9"/>
      <name val="Arial"/>
      <family val="2"/>
    </font>
    <font>
      <sz val="6"/>
      <color indexed="9"/>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i/>
      <sz val="8.5"/>
      <color indexed="9"/>
      <name val="Arial"/>
      <family val="2"/>
    </font>
    <font>
      <b/>
      <sz val="28"/>
      <name val="Arial"/>
      <family val="2"/>
    </font>
    <font>
      <b/>
      <sz val="18"/>
      <name val="Arial"/>
      <family val="2"/>
    </font>
    <font>
      <sz val="9"/>
      <color indexed="12"/>
      <name val="Arial"/>
      <family val="2"/>
    </font>
    <font>
      <sz val="8"/>
      <name val="Verdana"/>
      <family val="2"/>
    </font>
    <font>
      <sz val="12"/>
      <color indexed="24"/>
      <name val="Arial"/>
      <family val="2"/>
    </font>
    <font>
      <sz val="18"/>
      <color indexed="24"/>
      <name val="Arial"/>
      <family val="2"/>
    </font>
    <font>
      <sz val="24"/>
      <color indexed="24"/>
      <name val="Times New Roman"/>
      <family val="1"/>
    </font>
    <font>
      <sz val="8"/>
      <color indexed="8"/>
      <name val="Arial"/>
      <family val="2"/>
    </font>
    <font>
      <b/>
      <sz val="10"/>
      <color indexed="10"/>
      <name val="Arial"/>
      <family val="2"/>
    </font>
    <font>
      <sz val="10"/>
      <name val="Arial CE"/>
      <family val="0"/>
    </font>
    <font>
      <sz val="16"/>
      <name val="Arial"/>
      <family val="2"/>
    </font>
    <font>
      <b/>
      <sz val="8"/>
      <name val="Tahoma"/>
      <family val="2"/>
    </font>
    <font>
      <sz val="8"/>
      <color indexed="9"/>
      <name val="Arial"/>
      <family val="2"/>
    </font>
    <font>
      <b/>
      <u val="single"/>
      <sz val="10"/>
      <name val="Arial"/>
      <family val="2"/>
    </font>
    <font>
      <sz val="8"/>
      <name val="Tahoma"/>
      <family val="2"/>
    </font>
    <font>
      <sz val="8"/>
      <color indexed="10"/>
      <name val="Tahoma"/>
      <family val="2"/>
    </font>
    <font>
      <sz val="6"/>
      <color indexed="63"/>
      <name val="Arial"/>
      <family val="2"/>
    </font>
    <font>
      <sz val="8"/>
      <color indexed="63"/>
      <name val="Arial"/>
      <family val="2"/>
    </font>
    <font>
      <i/>
      <sz val="8.5"/>
      <name val="Arial"/>
      <family val="2"/>
    </font>
    <font>
      <u val="single"/>
      <sz val="8"/>
      <name val="Arial"/>
      <family val="2"/>
    </font>
    <font>
      <b/>
      <sz val="8"/>
      <color indexed="10"/>
      <name val="Tahoma"/>
      <family val="2"/>
    </font>
    <font>
      <b/>
      <sz val="10"/>
      <color indexed="10"/>
      <name val="Tahoma"/>
      <family val="2"/>
    </font>
    <font>
      <b/>
      <sz val="6"/>
      <color indexed="63"/>
      <name val="Arial"/>
      <family val="2"/>
    </font>
    <font>
      <sz val="10"/>
      <name val="Tahoma"/>
      <family val="2"/>
    </font>
    <font>
      <sz val="10"/>
      <name val="Verdana"/>
      <family val="2"/>
    </font>
    <font>
      <b/>
      <sz val="14"/>
      <color indexed="10"/>
      <name val="Arial"/>
      <family val="2"/>
    </font>
    <font>
      <u val="single"/>
      <sz val="8"/>
      <color indexed="9"/>
      <name val="Arial"/>
      <family val="2"/>
    </font>
    <font>
      <b/>
      <sz val="6"/>
      <color indexed="9"/>
      <name val="Arial"/>
      <family val="2"/>
    </font>
    <font>
      <sz val="10"/>
      <color indexed="10"/>
      <name val="Arial"/>
      <family val="2"/>
    </font>
    <font>
      <b/>
      <sz val="16"/>
      <color indexed="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16"/>
      <name val="Calibri"/>
      <family val="2"/>
    </font>
    <font>
      <b/>
      <sz val="11"/>
      <color indexed="9"/>
      <name val="Calibri"/>
      <family val="2"/>
    </font>
    <font>
      <i/>
      <sz val="11"/>
      <color indexed="63"/>
      <name val="Calibri"/>
      <family val="2"/>
    </font>
    <font>
      <sz val="11"/>
      <color indexed="17"/>
      <name val="Calibri"/>
      <family val="2"/>
    </font>
    <font>
      <b/>
      <sz val="11"/>
      <color indexed="62"/>
      <name val="Calibri"/>
      <family val="2"/>
    </font>
    <font>
      <sz val="11"/>
      <color indexed="62"/>
      <name val="Calibri"/>
      <family val="2"/>
    </font>
    <font>
      <sz val="11"/>
      <color indexed="16"/>
      <name val="Calibri"/>
      <family val="2"/>
    </font>
    <font>
      <b/>
      <sz val="15"/>
      <color indexed="62"/>
      <name val="Calibri"/>
      <family val="2"/>
    </font>
    <font>
      <b/>
      <sz val="13"/>
      <color indexed="6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22"/>
      <color indexed="8"/>
      <name val="ITF"/>
      <family val="0"/>
    </font>
    <font>
      <sz val="14"/>
      <name val="Arial CE"/>
      <family val="0"/>
    </font>
    <font>
      <b/>
      <i/>
      <sz val="14"/>
      <color indexed="8"/>
      <name val="Arial"/>
      <family val="2"/>
    </font>
    <font>
      <b/>
      <sz val="12"/>
      <color indexed="8"/>
      <name val="Arial"/>
      <family val="2"/>
    </font>
    <font>
      <sz val="12"/>
      <color indexed="8"/>
      <name val="Arial"/>
      <family val="2"/>
    </font>
    <font>
      <sz val="14"/>
      <color indexed="8"/>
      <name val="Arial"/>
      <family val="2"/>
    </font>
    <font>
      <i/>
      <sz val="8"/>
      <color indexed="8"/>
      <name val="Arial"/>
      <family val="2"/>
    </font>
    <font>
      <i/>
      <sz val="10"/>
      <color indexed="8"/>
      <name val="Arial"/>
      <family val="2"/>
    </font>
    <font>
      <i/>
      <sz val="14"/>
      <color indexed="8"/>
      <name val="Arial"/>
      <family val="2"/>
    </font>
    <font>
      <b/>
      <sz val="10"/>
      <color indexed="8"/>
      <name val="Arial"/>
      <family val="2"/>
    </font>
    <font>
      <b/>
      <sz val="10"/>
      <color indexed="50"/>
      <name val="Arial"/>
      <family val="2"/>
    </font>
    <font>
      <b/>
      <sz val="10"/>
      <color indexed="16"/>
      <name val="Arial"/>
      <family val="2"/>
    </font>
    <font>
      <sz val="8"/>
      <color indexed="30"/>
      <name val="Arial"/>
      <family val="2"/>
    </font>
    <font>
      <sz val="12"/>
      <color indexed="30"/>
      <name val="Arial"/>
      <family val="2"/>
    </font>
    <font>
      <b/>
      <sz val="12"/>
      <color indexed="30"/>
      <name val="Arial"/>
      <family val="2"/>
    </font>
    <font>
      <b/>
      <sz val="12"/>
      <color indexed="10"/>
      <name val="Arial"/>
      <family val="2"/>
    </font>
    <font>
      <sz val="8"/>
      <color indexed="10"/>
      <name val="Arial"/>
      <family val="2"/>
    </font>
    <font>
      <sz val="12"/>
      <color indexed="10"/>
      <name val="Arial"/>
      <family val="2"/>
    </font>
    <font>
      <sz val="11"/>
      <color indexed="8"/>
      <name val="Arial"/>
      <family val="2"/>
    </font>
    <font>
      <i/>
      <sz val="11"/>
      <color indexed="8"/>
      <name val="Arial"/>
      <family val="2"/>
    </font>
    <font>
      <b/>
      <i/>
      <sz val="12"/>
      <color indexed="8"/>
      <name val="Arial"/>
      <family val="2"/>
    </font>
    <font>
      <sz val="11"/>
      <name val="Arial CE"/>
      <family val="0"/>
    </font>
    <font>
      <b/>
      <sz val="12"/>
      <name val="Arial CE"/>
      <family val="0"/>
    </font>
    <font>
      <sz val="12"/>
      <name val="Arial CE"/>
      <family val="0"/>
    </font>
    <font>
      <b/>
      <i/>
      <sz val="11"/>
      <color indexed="8"/>
      <name val="Arial"/>
      <family val="2"/>
    </font>
    <font>
      <b/>
      <sz val="1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b/>
      <sz val="15"/>
      <color theme="3"/>
      <name val="Calibri"/>
      <family val="2"/>
    </font>
    <font>
      <b/>
      <sz val="13"/>
      <color theme="3"/>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6"/>
      <color theme="0"/>
      <name val="Arial"/>
      <family val="2"/>
    </font>
    <font>
      <sz val="8.5"/>
      <color theme="0"/>
      <name val="Arial"/>
      <family val="2"/>
    </font>
    <font>
      <sz val="8"/>
      <color rgb="FF0070C0"/>
      <name val="Arial"/>
      <family val="2"/>
    </font>
    <font>
      <sz val="12"/>
      <color rgb="FF0070C0"/>
      <name val="Arial"/>
      <family val="2"/>
    </font>
    <font>
      <sz val="8"/>
      <color rgb="FFFF0000"/>
      <name val="Arial"/>
      <family val="2"/>
    </font>
    <font>
      <sz val="12"/>
      <color rgb="FFFF0000"/>
      <name val="Arial"/>
      <family val="2"/>
    </font>
    <font>
      <b/>
      <sz val="18"/>
      <color rgb="FFFF0000"/>
      <name val="Arial"/>
      <family val="2"/>
    </font>
    <font>
      <b/>
      <sz val="14"/>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
      <patternFill patternType="solid">
        <fgColor indexed="63"/>
        <bgColor indexed="64"/>
      </patternFill>
    </fill>
    <fill>
      <patternFill patternType="solid">
        <fgColor indexed="55"/>
        <bgColor indexed="64"/>
      </patternFill>
    </fill>
    <fill>
      <patternFill patternType="solid">
        <fgColor rgb="FF00B0F0"/>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color indexed="8"/>
      </right>
      <top>
        <color indexed="63"/>
      </top>
      <bottom>
        <color indexed="63"/>
      </bottom>
    </border>
    <border>
      <left style="thin"/>
      <right style="thin"/>
      <top>
        <color indexed="63"/>
      </top>
      <bottom style="thin"/>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43"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80" fontId="43" fillId="0" borderId="0" applyFont="0" applyFill="0" applyBorder="0" applyAlignment="0" applyProtection="0"/>
    <xf numFmtId="0" fontId="43" fillId="0" borderId="0" applyFont="0" applyFill="0" applyBorder="0" applyAlignment="0" applyProtection="0"/>
    <xf numFmtId="0" fontId="117" fillId="0" borderId="0" applyNumberFormat="0" applyFill="0" applyBorder="0" applyAlignment="0" applyProtection="0"/>
    <xf numFmtId="2" fontId="43" fillId="0" borderId="0" applyFont="0" applyFill="0" applyBorder="0" applyAlignment="0" applyProtection="0"/>
    <xf numFmtId="0" fontId="2" fillId="0" borderId="0" applyNumberFormat="0" applyFill="0" applyBorder="0" applyAlignment="0" applyProtection="0"/>
    <xf numFmtId="0" fontId="118"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19" fillId="0" borderId="3" applyNumberFormat="0" applyFill="0" applyAlignment="0" applyProtection="0"/>
    <xf numFmtId="0" fontId="119" fillId="0" borderId="0" applyNumberFormat="0" applyFill="0" applyBorder="0" applyAlignment="0" applyProtection="0"/>
    <xf numFmtId="0" fontId="1" fillId="0" borderId="0" applyNumberFormat="0" applyFill="0" applyBorder="0" applyAlignment="0" applyProtection="0"/>
    <xf numFmtId="0" fontId="120" fillId="30" borderId="1" applyNumberFormat="0" applyAlignment="0" applyProtection="0"/>
    <xf numFmtId="0" fontId="121" fillId="0" borderId="4" applyNumberFormat="0" applyFill="0" applyAlignment="0" applyProtection="0"/>
    <xf numFmtId="0" fontId="122" fillId="0" borderId="5" applyNumberFormat="0" applyFill="0" applyAlignment="0" applyProtection="0"/>
    <xf numFmtId="0" fontId="123" fillId="0" borderId="6" applyNumberFormat="0" applyFill="0" applyAlignment="0" applyProtection="0"/>
    <xf numFmtId="0" fontId="63" fillId="0" borderId="0">
      <alignment/>
      <protection/>
    </xf>
    <xf numFmtId="0" fontId="63" fillId="0" borderId="0">
      <alignment/>
      <protection/>
    </xf>
    <xf numFmtId="0" fontId="63" fillId="0" borderId="0">
      <alignment/>
      <protection/>
    </xf>
    <xf numFmtId="0" fontId="0" fillId="0" borderId="0">
      <alignment/>
      <protection/>
    </xf>
    <xf numFmtId="0" fontId="63" fillId="0" borderId="0">
      <alignment/>
      <protection/>
    </xf>
    <xf numFmtId="0" fontId="43" fillId="0" borderId="0">
      <alignment/>
      <protection/>
    </xf>
    <xf numFmtId="0" fontId="48" fillId="0" borderId="0">
      <alignment/>
      <protection/>
    </xf>
    <xf numFmtId="0" fontId="124" fillId="31" borderId="0" applyNumberFormat="0" applyBorder="0" applyAlignment="0" applyProtection="0"/>
    <xf numFmtId="0" fontId="0" fillId="0" borderId="0">
      <alignment/>
      <protection/>
    </xf>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0" fontId="126" fillId="0" borderId="0" applyNumberFormat="0" applyFill="0" applyBorder="0" applyAlignment="0" applyProtection="0"/>
    <xf numFmtId="0" fontId="43" fillId="0" borderId="9" applyNumberFormat="0" applyFont="0" applyFill="0" applyAlignment="0" applyProtection="0"/>
    <xf numFmtId="0" fontId="127" fillId="0" borderId="10" applyNumberFormat="0" applyFill="0" applyAlignment="0" applyProtection="0"/>
    <xf numFmtId="0" fontId="128" fillId="0" borderId="0" applyNumberFormat="0" applyFill="0" applyBorder="0" applyAlignment="0" applyProtection="0"/>
  </cellStyleXfs>
  <cellXfs count="484">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5" fillId="34" borderId="13"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8" fillId="0" borderId="0" xfId="0" applyFont="1" applyAlignment="1">
      <alignment vertical="center"/>
    </xf>
    <xf numFmtId="0" fontId="9" fillId="0" borderId="0" xfId="0" applyFont="1" applyAlignment="1">
      <alignment vertical="center"/>
    </xf>
    <xf numFmtId="49" fontId="9" fillId="33" borderId="14"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6" fillId="0" borderId="0" xfId="0" applyFont="1" applyAlignment="1">
      <alignment vertical="center"/>
    </xf>
    <xf numFmtId="14" fontId="16" fillId="35" borderId="15" xfId="0" applyNumberFormat="1" applyFont="1" applyFill="1" applyBorder="1" applyAlignment="1">
      <alignment horizontal="left" vertical="center"/>
    </xf>
    <xf numFmtId="49" fontId="17" fillId="35" borderId="16"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0" fontId="9" fillId="0" borderId="0" xfId="0" applyFont="1" applyAlignment="1">
      <alignment horizontal="center" vertical="center"/>
    </xf>
    <xf numFmtId="176" fontId="0" fillId="0" borderId="0" xfId="0" applyNumberFormat="1" applyAlignment="1">
      <alignment horizontal="center"/>
    </xf>
    <xf numFmtId="49" fontId="0" fillId="0" borderId="0" xfId="0" applyNumberFormat="1" applyFont="1" applyAlignment="1">
      <alignment horizontal="left"/>
    </xf>
    <xf numFmtId="0" fontId="0" fillId="0" borderId="0" xfId="0" applyFont="1" applyAlignment="1">
      <alignment/>
    </xf>
    <xf numFmtId="49" fontId="4" fillId="0" borderId="0" xfId="0" applyNumberFormat="1" applyFont="1" applyAlignment="1">
      <alignment horizontal="left" vertical="top"/>
    </xf>
    <xf numFmtId="49" fontId="0" fillId="0" borderId="0" xfId="0" applyNumberFormat="1" applyFont="1" applyAlignment="1">
      <alignment/>
    </xf>
    <xf numFmtId="49" fontId="14" fillId="0" borderId="0" xfId="0" applyNumberFormat="1" applyFont="1" applyAlignment="1">
      <alignment horizontal="left"/>
    </xf>
    <xf numFmtId="49" fontId="15" fillId="33" borderId="17" xfId="0" applyNumberFormat="1" applyFont="1" applyFill="1" applyBorder="1" applyAlignment="1">
      <alignment horizontal="left" vertical="center"/>
    </xf>
    <xf numFmtId="49" fontId="25" fillId="33" borderId="0" xfId="0" applyNumberFormat="1" applyFont="1" applyFill="1" applyAlignment="1">
      <alignment horizontal="left" vertical="center"/>
    </xf>
    <xf numFmtId="49" fontId="27" fillId="0" borderId="0" xfId="0" applyNumberFormat="1" applyFont="1" applyAlignment="1">
      <alignment horizontal="left"/>
    </xf>
    <xf numFmtId="0" fontId="0" fillId="33" borderId="0" xfId="0" applyNumberFormat="1" applyFill="1" applyAlignment="1">
      <alignment horizontal="left" vertical="center"/>
    </xf>
    <xf numFmtId="49" fontId="28"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18" xfId="0" applyNumberFormat="1" applyFont="1" applyFill="1" applyBorder="1" applyAlignment="1">
      <alignment horizontal="right" vertical="center"/>
    </xf>
    <xf numFmtId="0" fontId="20" fillId="33" borderId="0" xfId="0" applyNumberFormat="1" applyFont="1" applyFill="1" applyAlignment="1">
      <alignment horizontal="left" vertical="center"/>
    </xf>
    <xf numFmtId="49" fontId="15" fillId="36" borderId="14" xfId="0" applyNumberFormat="1" applyFont="1" applyFill="1" applyBorder="1" applyAlignment="1">
      <alignment horizontal="left" vertical="center"/>
    </xf>
    <xf numFmtId="49" fontId="15" fillId="0" borderId="0" xfId="0" applyNumberFormat="1" applyFont="1" applyAlignment="1">
      <alignment horizontal="right" vertical="center"/>
    </xf>
    <xf numFmtId="0" fontId="29"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5" fillId="33" borderId="0" xfId="0" applyNumberFormat="1" applyFont="1" applyFill="1" applyAlignment="1">
      <alignmen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28" fillId="0" borderId="0" xfId="0" applyNumberFormat="1" applyFont="1" applyAlignment="1">
      <alignment horizontal="center" vertical="center"/>
    </xf>
    <xf numFmtId="49" fontId="28" fillId="0" borderId="0" xfId="0" applyNumberFormat="1" applyFont="1" applyAlignment="1">
      <alignment vertical="center"/>
    </xf>
    <xf numFmtId="0" fontId="33" fillId="0" borderId="19" xfId="0" applyFont="1" applyBorder="1" applyAlignment="1">
      <alignment vertical="center"/>
    </xf>
    <xf numFmtId="0" fontId="34" fillId="37" borderId="19" xfId="0" applyFont="1" applyFill="1" applyBorder="1" applyAlignment="1">
      <alignment horizontal="center" vertical="center"/>
    </xf>
    <xf numFmtId="0" fontId="32" fillId="0" borderId="19" xfId="0" applyFont="1" applyBorder="1" applyAlignment="1">
      <alignment vertical="center"/>
    </xf>
    <xf numFmtId="0" fontId="35" fillId="0" borderId="0" xfId="0" applyFont="1" applyAlignment="1">
      <alignment vertical="center"/>
    </xf>
    <xf numFmtId="0" fontId="0" fillId="0" borderId="20" xfId="0" applyFont="1" applyBorder="1" applyAlignment="1">
      <alignment vertical="center"/>
    </xf>
    <xf numFmtId="0" fontId="29" fillId="0" borderId="0" xfId="0" applyFont="1" applyAlignment="1">
      <alignment horizontal="right" vertical="center"/>
    </xf>
    <xf numFmtId="0" fontId="37" fillId="38" borderId="21" xfId="0" applyFont="1" applyFill="1" applyBorder="1" applyAlignment="1">
      <alignment horizontal="right" vertical="center"/>
    </xf>
    <xf numFmtId="0" fontId="35" fillId="0" borderId="19" xfId="0" applyFont="1" applyBorder="1" applyAlignment="1">
      <alignment vertical="center"/>
    </xf>
    <xf numFmtId="0" fontId="0" fillId="0" borderId="22" xfId="0" applyFont="1" applyBorder="1" applyAlignment="1">
      <alignment vertical="center"/>
    </xf>
    <xf numFmtId="0" fontId="33" fillId="0" borderId="19" xfId="0" applyFont="1" applyBorder="1" applyAlignment="1">
      <alignment vertical="center"/>
    </xf>
    <xf numFmtId="0" fontId="37" fillId="38" borderId="23" xfId="0" applyFont="1" applyFill="1" applyBorder="1" applyAlignment="1">
      <alignment horizontal="right" vertical="center"/>
    </xf>
    <xf numFmtId="49" fontId="35" fillId="0" borderId="19" xfId="0" applyNumberFormat="1" applyFont="1" applyBorder="1" applyAlignment="1">
      <alignment vertical="center"/>
    </xf>
    <xf numFmtId="49" fontId="35" fillId="0" borderId="0" xfId="0" applyNumberFormat="1" applyFont="1" applyAlignment="1">
      <alignment vertical="center"/>
    </xf>
    <xf numFmtId="0" fontId="0" fillId="0" borderId="24" xfId="0" applyFont="1" applyBorder="1" applyAlignment="1">
      <alignment vertical="center"/>
    </xf>
    <xf numFmtId="49" fontId="35" fillId="0" borderId="0" xfId="0" applyNumberFormat="1" applyFont="1" applyAlignment="1">
      <alignment horizontal="left" vertical="center"/>
    </xf>
    <xf numFmtId="0" fontId="39" fillId="33" borderId="0" xfId="0" applyFont="1" applyFill="1" applyAlignment="1">
      <alignment vertical="center"/>
    </xf>
    <xf numFmtId="0" fontId="18" fillId="33" borderId="0" xfId="0" applyFont="1" applyFill="1" applyAlignment="1">
      <alignment horizontal="center" vertical="center" wrapText="1"/>
    </xf>
    <xf numFmtId="0" fontId="23" fillId="33" borderId="0" xfId="0" applyFont="1" applyFill="1" applyAlignment="1">
      <alignment/>
    </xf>
    <xf numFmtId="0" fontId="8" fillId="33" borderId="0" xfId="0" applyFont="1" applyFill="1" applyAlignment="1">
      <alignment horizontal="center"/>
    </xf>
    <xf numFmtId="49" fontId="40" fillId="0" borderId="0" xfId="0" applyNumberFormat="1" applyFont="1" applyAlignment="1">
      <alignment vertical="top"/>
    </xf>
    <xf numFmtId="49" fontId="40" fillId="0" borderId="0" xfId="0" applyNumberFormat="1" applyFont="1" applyAlignment="1">
      <alignment horizontal="center"/>
    </xf>
    <xf numFmtId="0" fontId="41" fillId="0" borderId="0" xfId="0" applyFont="1" applyAlignment="1">
      <alignment vertical="center"/>
    </xf>
    <xf numFmtId="49" fontId="26" fillId="0" borderId="0" xfId="0" applyNumberFormat="1" applyFont="1" applyAlignment="1">
      <alignment horizontal="left"/>
    </xf>
    <xf numFmtId="49" fontId="20" fillId="33" borderId="0" xfId="0" applyNumberFormat="1" applyFont="1" applyFill="1" applyAlignment="1">
      <alignment horizontal="center" vertical="center"/>
    </xf>
    <xf numFmtId="49" fontId="35" fillId="0" borderId="0" xfId="0" applyNumberFormat="1" applyFont="1" applyBorder="1" applyAlignment="1">
      <alignment vertical="center"/>
    </xf>
    <xf numFmtId="0" fontId="13" fillId="0" borderId="0" xfId="0" applyFont="1" applyAlignment="1">
      <alignment/>
    </xf>
    <xf numFmtId="0" fontId="13" fillId="0" borderId="0" xfId="0" applyFont="1" applyAlignment="1">
      <alignment horizontal="left"/>
    </xf>
    <xf numFmtId="0" fontId="1" fillId="33" borderId="0" xfId="57" applyFill="1" applyAlignment="1">
      <alignment/>
    </xf>
    <xf numFmtId="0" fontId="1" fillId="33" borderId="0" xfId="57" applyFill="1" applyBorder="1" applyAlignment="1">
      <alignment horizontal="right"/>
    </xf>
    <xf numFmtId="14" fontId="16" fillId="0" borderId="0" xfId="0" applyNumberFormat="1" applyFont="1" applyFill="1" applyBorder="1" applyAlignment="1">
      <alignment horizontal="left" vertical="center"/>
    </xf>
    <xf numFmtId="0" fontId="13" fillId="35" borderId="15" xfId="0" applyFont="1" applyFill="1" applyBorder="1" applyAlignment="1">
      <alignment horizontal="left" vertical="center"/>
    </xf>
    <xf numFmtId="179" fontId="42" fillId="0" borderId="25" xfId="0" applyNumberFormat="1" applyFont="1" applyFill="1" applyBorder="1" applyAlignment="1" applyProtection="1">
      <alignment/>
      <protection/>
    </xf>
    <xf numFmtId="0" fontId="0" fillId="0" borderId="0" xfId="0" applyBorder="1" applyAlignment="1">
      <alignment horizontal="center"/>
    </xf>
    <xf numFmtId="0" fontId="6" fillId="0" borderId="0" xfId="0" applyFont="1" applyBorder="1" applyAlignment="1">
      <alignment horizontal="center" vertical="center"/>
    </xf>
    <xf numFmtId="0" fontId="41" fillId="0" borderId="0" xfId="0" applyFont="1" applyBorder="1" applyAlignment="1">
      <alignment vertical="center"/>
    </xf>
    <xf numFmtId="0" fontId="0" fillId="0" borderId="23" xfId="0" applyBorder="1" applyAlignment="1">
      <alignment horizontal="center"/>
    </xf>
    <xf numFmtId="49" fontId="17" fillId="0" borderId="26" xfId="0" applyNumberFormat="1"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49" fontId="7" fillId="36" borderId="0" xfId="0" applyNumberFormat="1" applyFont="1" applyFill="1" applyBorder="1" applyAlignment="1">
      <alignment horizontal="left"/>
    </xf>
    <xf numFmtId="0" fontId="0" fillId="33" borderId="0" xfId="0" applyFill="1" applyBorder="1" applyAlignment="1">
      <alignment vertical="center"/>
    </xf>
    <xf numFmtId="0" fontId="13" fillId="0" borderId="0" xfId="0" applyFont="1" applyAlignment="1">
      <alignment/>
    </xf>
    <xf numFmtId="0" fontId="24" fillId="0" borderId="0" xfId="0" applyFont="1" applyAlignment="1">
      <alignment vertical="top"/>
    </xf>
    <xf numFmtId="49" fontId="33" fillId="0" borderId="0" xfId="0" applyNumberFormat="1" applyFont="1" applyAlignment="1">
      <alignment vertical="center"/>
    </xf>
    <xf numFmtId="0" fontId="23" fillId="0" borderId="0" xfId="0" applyFont="1" applyAlignment="1">
      <alignment/>
    </xf>
    <xf numFmtId="49" fontId="9" fillId="33" borderId="0" xfId="0" applyNumberFormat="1" applyFont="1" applyFill="1" applyBorder="1" applyAlignment="1">
      <alignment horizontal="left" vertical="center"/>
    </xf>
    <xf numFmtId="49" fontId="0" fillId="0" borderId="26" xfId="0" applyNumberFormat="1" applyBorder="1" applyAlignment="1">
      <alignment horizontal="left"/>
    </xf>
    <xf numFmtId="0" fontId="46" fillId="39" borderId="27" xfId="0" applyFont="1" applyFill="1" applyBorder="1" applyAlignment="1">
      <alignment horizontal="center" wrapText="1"/>
    </xf>
    <xf numFmtId="0" fontId="23" fillId="0" borderId="0" xfId="0" applyFont="1" applyFill="1" applyBorder="1" applyAlignment="1">
      <alignment horizontal="center" vertical="center"/>
    </xf>
    <xf numFmtId="0" fontId="42" fillId="0" borderId="0" xfId="0" applyFont="1" applyFill="1" applyBorder="1" applyAlignment="1" applyProtection="1">
      <alignment/>
      <protection/>
    </xf>
    <xf numFmtId="0" fontId="0" fillId="0" borderId="0" xfId="0" applyFont="1" applyBorder="1" applyAlignment="1">
      <alignment vertical="center"/>
    </xf>
    <xf numFmtId="49" fontId="17" fillId="0" borderId="0" xfId="0" applyNumberFormat="1" applyFont="1" applyBorder="1" applyAlignment="1">
      <alignment horizontal="right" vertical="center"/>
    </xf>
    <xf numFmtId="49" fontId="15" fillId="33" borderId="0" xfId="0" applyNumberFormat="1" applyFont="1" applyFill="1" applyBorder="1" applyAlignment="1">
      <alignment horizontal="left" vertical="center"/>
    </xf>
    <xf numFmtId="49" fontId="17" fillId="0" borderId="0" xfId="0" applyNumberFormat="1" applyFont="1" applyBorder="1" applyAlignment="1">
      <alignment horizontal="left" vertical="center"/>
    </xf>
    <xf numFmtId="49" fontId="17" fillId="0" borderId="0" xfId="0" applyNumberFormat="1" applyFont="1" applyBorder="1" applyAlignment="1">
      <alignment horizontal="center" vertical="center"/>
    </xf>
    <xf numFmtId="0" fontId="0" fillId="0" borderId="0" xfId="0" applyFont="1" applyAlignment="1">
      <alignment horizontal="center"/>
    </xf>
    <xf numFmtId="0" fontId="23" fillId="0" borderId="15" xfId="0" applyFont="1" applyBorder="1" applyAlignment="1">
      <alignment horizontal="center" vertical="center"/>
    </xf>
    <xf numFmtId="0" fontId="0" fillId="0" borderId="0" xfId="0" applyFont="1" applyAlignment="1">
      <alignment horizontal="left"/>
    </xf>
    <xf numFmtId="179" fontId="0" fillId="0" borderId="15" xfId="0" applyNumberFormat="1" applyFont="1" applyFill="1" applyBorder="1" applyAlignment="1" applyProtection="1">
      <alignment horizontal="left"/>
      <protection/>
    </xf>
    <xf numFmtId="179" fontId="0" fillId="0" borderId="16" xfId="0" applyNumberFormat="1" applyFont="1" applyFill="1" applyBorder="1" applyAlignment="1" applyProtection="1">
      <alignment horizontal="left"/>
      <protection/>
    </xf>
    <xf numFmtId="14" fontId="0" fillId="0" borderId="0" xfId="0" applyNumberFormat="1" applyAlignment="1">
      <alignment horizontal="center"/>
    </xf>
    <xf numFmtId="14" fontId="0" fillId="33" borderId="0" xfId="0" applyNumberFormat="1" applyFill="1" applyAlignment="1">
      <alignment horizontal="left" vertical="center"/>
    </xf>
    <xf numFmtId="14" fontId="20" fillId="33" borderId="0" xfId="0" applyNumberFormat="1" applyFont="1" applyFill="1" applyAlignment="1">
      <alignment horizontal="left" vertical="center"/>
    </xf>
    <xf numFmtId="0" fontId="0" fillId="0" borderId="16" xfId="0" applyFont="1" applyBorder="1" applyAlignment="1">
      <alignment horizontal="left"/>
    </xf>
    <xf numFmtId="0" fontId="23" fillId="0" borderId="0" xfId="0" applyFont="1" applyBorder="1" applyAlignment="1">
      <alignment horizontal="center" vertical="center"/>
    </xf>
    <xf numFmtId="0" fontId="42" fillId="0" borderId="15" xfId="0" applyFont="1" applyFill="1" applyBorder="1" applyAlignment="1" applyProtection="1">
      <alignment/>
      <protection/>
    </xf>
    <xf numFmtId="0" fontId="42" fillId="0" borderId="15" xfId="0" applyFont="1" applyFill="1" applyBorder="1" applyAlignment="1" applyProtection="1">
      <alignment horizontal="right"/>
      <protection/>
    </xf>
    <xf numFmtId="178" fontId="42" fillId="0" borderId="15" xfId="0" applyNumberFormat="1" applyFont="1" applyFill="1" applyBorder="1" applyAlignment="1" applyProtection="1">
      <alignment horizontal="center"/>
      <protection/>
    </xf>
    <xf numFmtId="0" fontId="0" fillId="0" borderId="15" xfId="0" applyBorder="1" applyAlignment="1">
      <alignment/>
    </xf>
    <xf numFmtId="179" fontId="42" fillId="0" borderId="15" xfId="0" applyNumberFormat="1" applyFont="1" applyFill="1" applyBorder="1" applyAlignment="1" applyProtection="1">
      <alignment horizontal="center"/>
      <protection/>
    </xf>
    <xf numFmtId="0" fontId="20" fillId="0" borderId="28" xfId="0" applyFont="1" applyFill="1" applyBorder="1" applyAlignment="1">
      <alignment vertical="center"/>
    </xf>
    <xf numFmtId="0" fontId="20" fillId="0" borderId="29" xfId="0" applyFont="1" applyFill="1" applyBorder="1" applyAlignment="1">
      <alignment vertical="center"/>
    </xf>
    <xf numFmtId="0" fontId="20" fillId="0" borderId="30" xfId="0" applyFont="1" applyFill="1" applyBorder="1" applyAlignment="1">
      <alignment vertical="center"/>
    </xf>
    <xf numFmtId="49" fontId="21" fillId="0" borderId="29" xfId="0" applyNumberFormat="1" applyFont="1" applyFill="1" applyBorder="1" applyAlignment="1">
      <alignment horizontal="center" vertical="center"/>
    </xf>
    <xf numFmtId="49" fontId="21" fillId="0" borderId="29" xfId="0" applyNumberFormat="1" applyFont="1" applyFill="1" applyBorder="1" applyAlignment="1">
      <alignment vertical="center"/>
    </xf>
    <xf numFmtId="49" fontId="21" fillId="0" borderId="29" xfId="0" applyNumberFormat="1" applyFont="1" applyFill="1" applyBorder="1" applyAlignment="1">
      <alignment horizontal="centerContinuous" vertical="center"/>
    </xf>
    <xf numFmtId="49" fontId="21" fillId="0" borderId="16" xfId="0" applyNumberFormat="1" applyFont="1" applyFill="1" applyBorder="1" applyAlignment="1">
      <alignment horizontal="right" vertical="center"/>
    </xf>
    <xf numFmtId="49" fontId="21" fillId="0" borderId="29" xfId="0" applyNumberFormat="1" applyFont="1" applyFill="1" applyBorder="1" applyAlignment="1">
      <alignment horizontal="right" vertical="center"/>
    </xf>
    <xf numFmtId="49" fontId="20" fillId="0" borderId="29" xfId="0" applyNumberFormat="1" applyFont="1" applyFill="1" applyBorder="1" applyAlignment="1">
      <alignment horizontal="left" vertical="center"/>
    </xf>
    <xf numFmtId="49" fontId="8" fillId="0" borderId="31" xfId="0" applyNumberFormat="1" applyFont="1" applyFill="1" applyBorder="1" applyAlignment="1">
      <alignment vertical="center"/>
    </xf>
    <xf numFmtId="49" fontId="8" fillId="0" borderId="0" xfId="0" applyNumberFormat="1" applyFont="1" applyFill="1" applyAlignment="1">
      <alignment vertical="center"/>
    </xf>
    <xf numFmtId="49" fontId="8" fillId="0" borderId="23" xfId="0" applyNumberFormat="1" applyFont="1" applyFill="1" applyBorder="1" applyAlignment="1">
      <alignment horizontal="right" vertical="center"/>
    </xf>
    <xf numFmtId="49" fontId="8" fillId="0" borderId="0" xfId="0" applyNumberFormat="1" applyFont="1" applyFill="1" applyAlignment="1">
      <alignment horizontal="center" vertical="center"/>
    </xf>
    <xf numFmtId="49" fontId="29" fillId="0" borderId="0" xfId="0" applyNumberFormat="1" applyFont="1" applyFill="1" applyAlignment="1">
      <alignment vertical="center"/>
    </xf>
    <xf numFmtId="49" fontId="29" fillId="0" borderId="23" xfId="0" applyNumberFormat="1" applyFont="1" applyFill="1" applyBorder="1" applyAlignment="1">
      <alignment vertical="center"/>
    </xf>
    <xf numFmtId="49" fontId="20" fillId="0" borderId="32" xfId="0" applyNumberFormat="1" applyFont="1" applyFill="1" applyBorder="1" applyAlignment="1">
      <alignment vertical="center"/>
    </xf>
    <xf numFmtId="49" fontId="20" fillId="0" borderId="33" xfId="0" applyNumberFormat="1" applyFont="1" applyFill="1" applyBorder="1" applyAlignment="1">
      <alignment vertical="center"/>
    </xf>
    <xf numFmtId="49" fontId="8" fillId="0" borderId="23" xfId="0" applyNumberFormat="1" applyFont="1" applyFill="1" applyBorder="1" applyAlignment="1">
      <alignment vertical="center"/>
    </xf>
    <xf numFmtId="0" fontId="8" fillId="0" borderId="19" xfId="0" applyFont="1" applyFill="1" applyBorder="1" applyAlignment="1">
      <alignment vertical="center"/>
    </xf>
    <xf numFmtId="49" fontId="29" fillId="0" borderId="19" xfId="0" applyNumberFormat="1" applyFont="1" applyFill="1" applyBorder="1" applyAlignment="1">
      <alignment vertical="center"/>
    </xf>
    <xf numFmtId="49" fontId="8" fillId="0" borderId="19" xfId="0" applyNumberFormat="1" applyFont="1" applyFill="1" applyBorder="1" applyAlignment="1">
      <alignment vertical="center"/>
    </xf>
    <xf numFmtId="49" fontId="29" fillId="0" borderId="34" xfId="0" applyNumberFormat="1" applyFont="1" applyFill="1" applyBorder="1" applyAlignment="1">
      <alignment vertical="center"/>
    </xf>
    <xf numFmtId="49" fontId="8" fillId="0" borderId="32" xfId="0" applyNumberFormat="1" applyFont="1" applyFill="1" applyBorder="1" applyAlignment="1">
      <alignment vertical="center"/>
    </xf>
    <xf numFmtId="49" fontId="8" fillId="0" borderId="33" xfId="0" applyNumberFormat="1" applyFont="1" applyFill="1" applyBorder="1" applyAlignment="1">
      <alignment vertical="center"/>
    </xf>
    <xf numFmtId="49" fontId="8" fillId="0" borderId="21" xfId="0" applyNumberFormat="1" applyFont="1" applyFill="1" applyBorder="1" applyAlignment="1">
      <alignment horizontal="right" vertical="center"/>
    </xf>
    <xf numFmtId="0" fontId="8" fillId="0" borderId="31" xfId="0" applyFont="1" applyFill="1" applyBorder="1" applyAlignment="1">
      <alignment vertical="center"/>
    </xf>
    <xf numFmtId="49" fontId="8" fillId="0" borderId="0" xfId="0" applyNumberFormat="1" applyFont="1" applyFill="1" applyAlignment="1">
      <alignment horizontal="right" vertical="center"/>
    </xf>
    <xf numFmtId="0" fontId="20" fillId="0" borderId="31" xfId="0" applyFont="1" applyFill="1" applyBorder="1" applyAlignment="1">
      <alignment vertical="center"/>
    </xf>
    <xf numFmtId="0" fontId="20" fillId="0" borderId="0" xfId="0" applyFont="1" applyFill="1" applyBorder="1" applyAlignment="1">
      <alignment vertical="center"/>
    </xf>
    <xf numFmtId="0" fontId="20" fillId="0" borderId="35" xfId="0" applyFont="1" applyFill="1" applyBorder="1" applyAlignment="1">
      <alignment vertical="center"/>
    </xf>
    <xf numFmtId="0" fontId="8" fillId="0" borderId="23" xfId="0" applyFont="1" applyFill="1" applyBorder="1" applyAlignment="1">
      <alignment horizontal="right" vertical="center"/>
    </xf>
    <xf numFmtId="49" fontId="8" fillId="0" borderId="0" xfId="0" applyNumberFormat="1" applyFont="1" applyFill="1" applyAlignment="1">
      <alignment horizontal="left" vertical="center"/>
    </xf>
    <xf numFmtId="49" fontId="8" fillId="0" borderId="19" xfId="0" applyNumberFormat="1" applyFont="1" applyFill="1" applyBorder="1" applyAlignment="1">
      <alignment horizontal="center" vertical="center"/>
    </xf>
    <xf numFmtId="49" fontId="8" fillId="0" borderId="34" xfId="0" applyNumberFormat="1"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49" fontId="9" fillId="0" borderId="0" xfId="0" applyNumberFormat="1" applyFont="1" applyFill="1" applyAlignment="1">
      <alignment horizontal="right" vertical="center"/>
    </xf>
    <xf numFmtId="49" fontId="32" fillId="0" borderId="0" xfId="0" applyNumberFormat="1" applyFont="1" applyFill="1" applyAlignment="1">
      <alignment horizontal="center" vertical="center"/>
    </xf>
    <xf numFmtId="49" fontId="33" fillId="0"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33" fillId="0" borderId="0" xfId="0" applyNumberFormat="1" applyFont="1" applyFill="1" applyAlignment="1">
      <alignment horizontal="center" vertical="center"/>
    </xf>
    <xf numFmtId="0" fontId="8" fillId="0" borderId="0" xfId="0" applyFont="1" applyFill="1" applyAlignment="1">
      <alignment horizontal="center" vertical="center"/>
    </xf>
    <xf numFmtId="0" fontId="23" fillId="0" borderId="0" xfId="0" applyFont="1" applyFill="1" applyBorder="1" applyAlignment="1">
      <alignment vertical="center"/>
    </xf>
    <xf numFmtId="0" fontId="0" fillId="0" borderId="31" xfId="0" applyBorder="1" applyAlignment="1">
      <alignment/>
    </xf>
    <xf numFmtId="0" fontId="23" fillId="0" borderId="15" xfId="0" applyFont="1" applyBorder="1" applyAlignment="1">
      <alignment vertical="center"/>
    </xf>
    <xf numFmtId="49" fontId="23" fillId="0" borderId="26" xfId="0" applyNumberFormat="1" applyFont="1" applyBorder="1" applyAlignment="1">
      <alignment vertical="center"/>
    </xf>
    <xf numFmtId="0" fontId="23" fillId="0" borderId="0" xfId="0" applyFont="1" applyBorder="1" applyAlignment="1">
      <alignment vertical="center"/>
    </xf>
    <xf numFmtId="49" fontId="16" fillId="0" borderId="0" xfId="45" applyNumberFormat="1" applyFont="1" applyBorder="1" applyAlignment="1" applyProtection="1">
      <alignment horizontal="center" vertical="center"/>
      <protection locked="0"/>
    </xf>
    <xf numFmtId="1" fontId="42" fillId="0" borderId="15" xfId="0" applyNumberFormat="1" applyFont="1" applyFill="1" applyBorder="1" applyAlignment="1" applyProtection="1">
      <alignment horizontal="center"/>
      <protection/>
    </xf>
    <xf numFmtId="0" fontId="0" fillId="0" borderId="15" xfId="0" applyBorder="1" applyAlignment="1">
      <alignment horizontal="center"/>
    </xf>
    <xf numFmtId="49" fontId="51" fillId="40" borderId="11" xfId="0" applyNumberFormat="1" applyFont="1" applyFill="1" applyBorder="1" applyAlignment="1">
      <alignment vertical="center"/>
    </xf>
    <xf numFmtId="49" fontId="51" fillId="40" borderId="12" xfId="0" applyNumberFormat="1" applyFont="1" applyFill="1" applyBorder="1" applyAlignment="1">
      <alignment vertical="center"/>
    </xf>
    <xf numFmtId="49" fontId="51" fillId="40" borderId="13" xfId="0" applyNumberFormat="1" applyFont="1" applyFill="1" applyBorder="1" applyAlignment="1">
      <alignment vertical="center"/>
    </xf>
    <xf numFmtId="0" fontId="23" fillId="0" borderId="15" xfId="0" applyFont="1" applyFill="1" applyBorder="1" applyAlignment="1">
      <alignment vertical="center"/>
    </xf>
    <xf numFmtId="0" fontId="9" fillId="0" borderId="15" xfId="0" applyFont="1" applyBorder="1" applyAlignment="1">
      <alignment vertical="center"/>
    </xf>
    <xf numFmtId="49" fontId="20" fillId="33" borderId="0" xfId="0" applyNumberFormat="1" applyFont="1" applyFill="1" applyAlignment="1">
      <alignment vertical="center"/>
    </xf>
    <xf numFmtId="0" fontId="8" fillId="0" borderId="0" xfId="0" applyFont="1" applyAlignment="1">
      <alignment/>
    </xf>
    <xf numFmtId="49" fontId="20" fillId="0" borderId="16" xfId="0" applyNumberFormat="1" applyFont="1" applyFill="1" applyBorder="1" applyAlignment="1">
      <alignment vertical="center"/>
    </xf>
    <xf numFmtId="0" fontId="23" fillId="0" borderId="16" xfId="0" applyFont="1" applyBorder="1" applyAlignment="1">
      <alignment vertical="center"/>
    </xf>
    <xf numFmtId="0" fontId="23" fillId="0" borderId="0" xfId="0" applyFont="1" applyBorder="1" applyAlignment="1">
      <alignment vertical="top"/>
    </xf>
    <xf numFmtId="0" fontId="16" fillId="0" borderId="0" xfId="0" applyFont="1" applyBorder="1" applyAlignment="1">
      <alignment vertical="center"/>
    </xf>
    <xf numFmtId="0" fontId="0" fillId="0" borderId="0" xfId="0" applyBorder="1" applyAlignment="1">
      <alignment/>
    </xf>
    <xf numFmtId="0" fontId="16" fillId="0" borderId="0" xfId="0" applyFont="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center" vertical="center"/>
    </xf>
    <xf numFmtId="1" fontId="32" fillId="36" borderId="19" xfId="0" applyNumberFormat="1" applyFont="1" applyFill="1" applyBorder="1" applyAlignment="1">
      <alignment horizontal="center" vertical="center"/>
    </xf>
    <xf numFmtId="0" fontId="55" fillId="41" borderId="15" xfId="0" applyFont="1" applyFill="1" applyBorder="1" applyAlignment="1">
      <alignment vertical="center"/>
    </xf>
    <xf numFmtId="0" fontId="56" fillId="41" borderId="15" xfId="0" applyFont="1" applyFill="1" applyBorder="1" applyAlignment="1">
      <alignment vertical="center"/>
    </xf>
    <xf numFmtId="0" fontId="56" fillId="41" borderId="16" xfId="0" applyFont="1" applyFill="1" applyBorder="1" applyAlignment="1">
      <alignment vertical="center"/>
    </xf>
    <xf numFmtId="0" fontId="56" fillId="41" borderId="16" xfId="0" applyFont="1" applyFill="1" applyBorder="1" applyAlignment="1">
      <alignment horizontal="center" vertical="center"/>
    </xf>
    <xf numFmtId="0" fontId="56" fillId="41" borderId="15" xfId="0" applyFont="1" applyFill="1" applyBorder="1" applyAlignment="1">
      <alignment horizontal="center" vertical="center"/>
    </xf>
    <xf numFmtId="49" fontId="20" fillId="0" borderId="29" xfId="0" applyNumberFormat="1" applyFont="1" applyFill="1" applyBorder="1" applyAlignment="1">
      <alignment vertical="center"/>
    </xf>
    <xf numFmtId="0" fontId="23" fillId="42" borderId="15" xfId="0" applyFont="1" applyFill="1" applyBorder="1" applyAlignment="1">
      <alignment vertical="center"/>
    </xf>
    <xf numFmtId="0" fontId="23" fillId="42" borderId="15" xfId="0" applyNumberFormat="1" applyFont="1" applyFill="1" applyBorder="1" applyAlignment="1">
      <alignment vertical="center"/>
    </xf>
    <xf numFmtId="0" fontId="23" fillId="42" borderId="15" xfId="0" applyFont="1" applyFill="1" applyBorder="1" applyAlignment="1">
      <alignment horizontal="center" vertical="center"/>
    </xf>
    <xf numFmtId="49" fontId="23" fillId="33" borderId="14" xfId="0" applyNumberFormat="1" applyFont="1" applyFill="1" applyBorder="1" applyAlignment="1">
      <alignment vertical="center"/>
    </xf>
    <xf numFmtId="49" fontId="23" fillId="33" borderId="0" xfId="0" applyNumberFormat="1" applyFont="1" applyFill="1" applyAlignment="1">
      <alignment vertical="center"/>
    </xf>
    <xf numFmtId="49" fontId="23" fillId="33" borderId="0" xfId="0" applyNumberFormat="1" applyFont="1" applyFill="1" applyAlignment="1">
      <alignment horizontal="center" vertical="center"/>
    </xf>
    <xf numFmtId="49" fontId="46" fillId="33" borderId="0" xfId="0" applyNumberFormat="1" applyFont="1" applyFill="1" applyAlignment="1">
      <alignment horizontal="left" vertical="center"/>
    </xf>
    <xf numFmtId="0" fontId="12" fillId="0" borderId="0" xfId="0" applyNumberFormat="1" applyFont="1" applyAlignment="1">
      <alignment horizontal="left"/>
    </xf>
    <xf numFmtId="0" fontId="23" fillId="0" borderId="15" xfId="0" applyNumberFormat="1" applyFont="1" applyBorder="1" applyAlignment="1">
      <alignment horizontal="center" vertical="center"/>
    </xf>
    <xf numFmtId="0" fontId="23" fillId="0" borderId="15" xfId="0" applyNumberFormat="1" applyFont="1" applyBorder="1" applyAlignment="1" applyProtection="1">
      <alignment horizontal="center" vertical="center"/>
      <protection hidden="1"/>
    </xf>
    <xf numFmtId="187" fontId="23" fillId="0" borderId="15" xfId="0" applyNumberFormat="1" applyFont="1" applyBorder="1" applyAlignment="1">
      <alignment horizontal="center" vertical="center"/>
    </xf>
    <xf numFmtId="187" fontId="23" fillId="42" borderId="15" xfId="0" applyNumberFormat="1" applyFont="1" applyFill="1" applyBorder="1" applyAlignment="1">
      <alignment horizontal="center" vertical="center"/>
    </xf>
    <xf numFmtId="187" fontId="23" fillId="0" borderId="15" xfId="0" applyNumberFormat="1" applyFont="1" applyFill="1" applyBorder="1" applyAlignment="1">
      <alignment horizontal="center" vertical="center"/>
    </xf>
    <xf numFmtId="0" fontId="16" fillId="0" borderId="15" xfId="0" applyFont="1" applyBorder="1" applyAlignment="1">
      <alignment vertical="center"/>
    </xf>
    <xf numFmtId="0" fontId="49" fillId="0" borderId="0" xfId="0" applyFont="1" applyAlignment="1">
      <alignment horizontal="left" vertical="top"/>
    </xf>
    <xf numFmtId="0" fontId="23" fillId="0" borderId="28" xfId="0" applyFont="1" applyBorder="1" applyAlignment="1">
      <alignment vertical="center"/>
    </xf>
    <xf numFmtId="0" fontId="23" fillId="0" borderId="29" xfId="0" applyFont="1" applyBorder="1" applyAlignment="1">
      <alignment vertical="center"/>
    </xf>
    <xf numFmtId="0" fontId="58" fillId="0" borderId="29" xfId="0" applyFont="1" applyBorder="1" applyAlignment="1">
      <alignment horizontal="center" vertical="center"/>
    </xf>
    <xf numFmtId="0" fontId="29" fillId="0" borderId="0" xfId="0" applyFont="1" applyAlignment="1">
      <alignment vertical="center"/>
    </xf>
    <xf numFmtId="49" fontId="33" fillId="0" borderId="19" xfId="0" applyNumberFormat="1" applyFont="1" applyBorder="1" applyAlignment="1">
      <alignment horizontal="left" vertical="center"/>
    </xf>
    <xf numFmtId="49" fontId="20" fillId="0" borderId="19" xfId="0" applyNumberFormat="1" applyFont="1" applyFill="1" applyBorder="1" applyAlignment="1">
      <alignment horizontal="center" vertical="center"/>
    </xf>
    <xf numFmtId="49" fontId="57" fillId="0" borderId="0" xfId="0" applyNumberFormat="1" applyFont="1" applyAlignment="1">
      <alignment horizontal="right" vertical="center"/>
    </xf>
    <xf numFmtId="187" fontId="23" fillId="0" borderId="15" xfId="0" applyNumberFormat="1" applyFont="1" applyBorder="1" applyAlignment="1" applyProtection="1">
      <alignment horizontal="center" vertical="center"/>
      <protection hidden="1"/>
    </xf>
    <xf numFmtId="49" fontId="36" fillId="0" borderId="23" xfId="0" applyNumberFormat="1" applyFont="1" applyBorder="1" applyAlignment="1">
      <alignment vertical="center"/>
    </xf>
    <xf numFmtId="49" fontId="36" fillId="0" borderId="0" xfId="0" applyNumberFormat="1" applyFont="1" applyAlignment="1">
      <alignment vertical="center"/>
    </xf>
    <xf numFmtId="0" fontId="47" fillId="0" borderId="0" xfId="0" applyFont="1" applyAlignment="1">
      <alignment/>
    </xf>
    <xf numFmtId="49" fontId="12" fillId="0" borderId="0" xfId="0" applyNumberFormat="1" applyFont="1" applyAlignment="1">
      <alignment horizontal="center"/>
    </xf>
    <xf numFmtId="14" fontId="17" fillId="0" borderId="0" xfId="0" applyNumberFormat="1" applyFont="1" applyBorder="1" applyAlignment="1">
      <alignment horizontal="left" vertical="center"/>
    </xf>
    <xf numFmtId="49" fontId="13" fillId="35" borderId="15" xfId="0" applyNumberFormat="1" applyFont="1" applyFill="1" applyBorder="1" applyAlignment="1">
      <alignment horizontal="left" vertical="center"/>
    </xf>
    <xf numFmtId="49" fontId="23" fillId="33" borderId="0" xfId="0" applyNumberFormat="1" applyFont="1" applyFill="1" applyAlignment="1">
      <alignment horizontal="left" vertical="center"/>
    </xf>
    <xf numFmtId="49" fontId="16" fillId="35" borderId="15" xfId="0" applyNumberFormat="1" applyFont="1" applyFill="1" applyBorder="1" applyAlignment="1">
      <alignment horizontal="left" vertical="center"/>
    </xf>
    <xf numFmtId="3" fontId="16" fillId="35" borderId="16" xfId="45" applyNumberFormat="1" applyFont="1" applyFill="1" applyBorder="1" applyAlignment="1" applyProtection="1">
      <alignment horizontal="left" vertical="center"/>
      <protection locked="0"/>
    </xf>
    <xf numFmtId="0" fontId="0" fillId="0" borderId="0" xfId="0" applyFont="1" applyBorder="1" applyAlignment="1">
      <alignment/>
    </xf>
    <xf numFmtId="0" fontId="51" fillId="0" borderId="0" xfId="0" applyFont="1" applyFill="1" applyAlignment="1">
      <alignment vertical="top"/>
    </xf>
    <xf numFmtId="0" fontId="51" fillId="0" borderId="0" xfId="0" applyFont="1" applyFill="1" applyAlignment="1">
      <alignment/>
    </xf>
    <xf numFmtId="0" fontId="51" fillId="0" borderId="0" xfId="0" applyFont="1" applyFill="1" applyAlignment="1">
      <alignment vertical="center"/>
    </xf>
    <xf numFmtId="0" fontId="31" fillId="0" borderId="0" xfId="0" applyFont="1" applyFill="1" applyAlignment="1">
      <alignment vertical="center"/>
    </xf>
    <xf numFmtId="1" fontId="51" fillId="0" borderId="0" xfId="0" applyNumberFormat="1" applyFont="1" applyFill="1" applyAlignment="1">
      <alignment vertical="center"/>
    </xf>
    <xf numFmtId="49" fontId="23" fillId="0" borderId="0" xfId="0" applyNumberFormat="1" applyFont="1" applyFill="1" applyAlignment="1">
      <alignment horizontal="left" vertical="top"/>
    </xf>
    <xf numFmtId="49" fontId="23" fillId="0" borderId="0" xfId="0" applyNumberFormat="1" applyFont="1" applyFill="1" applyAlignment="1">
      <alignment horizontal="right" vertical="top"/>
    </xf>
    <xf numFmtId="49" fontId="36" fillId="0" borderId="19" xfId="0" applyNumberFormat="1" applyFont="1" applyBorder="1" applyAlignment="1">
      <alignment vertical="center"/>
    </xf>
    <xf numFmtId="49" fontId="36" fillId="0" borderId="34" xfId="0" applyNumberFormat="1" applyFont="1" applyBorder="1" applyAlignment="1">
      <alignment horizontal="left" vertical="center"/>
    </xf>
    <xf numFmtId="49" fontId="36" fillId="0" borderId="34" xfId="0" applyNumberFormat="1" applyFont="1" applyBorder="1" applyAlignment="1">
      <alignment vertical="center"/>
    </xf>
    <xf numFmtId="49" fontId="36" fillId="0" borderId="23" xfId="0" applyNumberFormat="1" applyFont="1" applyBorder="1" applyAlignment="1">
      <alignment horizontal="left" vertical="center"/>
    </xf>
    <xf numFmtId="49" fontId="38" fillId="0" borderId="0" xfId="0" applyNumberFormat="1" applyFont="1" applyAlignment="1">
      <alignment horizontal="right" vertical="center"/>
    </xf>
    <xf numFmtId="49" fontId="8" fillId="0" borderId="23" xfId="0" applyNumberFormat="1" applyFont="1" applyFill="1" applyBorder="1" applyAlignment="1">
      <alignment horizontal="center" vertical="center"/>
    </xf>
    <xf numFmtId="0" fontId="16" fillId="0" borderId="15" xfId="0" applyFont="1" applyBorder="1" applyAlignment="1">
      <alignment horizontal="center" vertical="center"/>
    </xf>
    <xf numFmtId="0" fontId="61" fillId="41" borderId="15" xfId="0" applyFont="1" applyFill="1" applyBorder="1" applyAlignment="1">
      <alignment horizontal="center" vertical="center"/>
    </xf>
    <xf numFmtId="2" fontId="16" fillId="0" borderId="15" xfId="0" applyNumberFormat="1" applyFont="1" applyBorder="1" applyAlignment="1">
      <alignment horizontal="center" vertical="center"/>
    </xf>
    <xf numFmtId="2" fontId="16" fillId="42" borderId="15" xfId="0" applyNumberFormat="1" applyFont="1" applyFill="1" applyBorder="1" applyAlignment="1">
      <alignment horizontal="center" vertical="center"/>
    </xf>
    <xf numFmtId="14" fontId="17" fillId="0" borderId="0" xfId="0" applyNumberFormat="1" applyFont="1" applyBorder="1" applyAlignment="1">
      <alignment horizontal="center" vertical="center"/>
    </xf>
    <xf numFmtId="49" fontId="23" fillId="33" borderId="15" xfId="0" applyNumberFormat="1" applyFont="1" applyFill="1" applyBorder="1" applyAlignment="1">
      <alignment horizontal="center" wrapText="1"/>
    </xf>
    <xf numFmtId="14" fontId="23" fillId="33" borderId="15" xfId="0" applyNumberFormat="1" applyFont="1" applyFill="1" applyBorder="1" applyAlignment="1">
      <alignment horizontal="center" wrapText="1"/>
    </xf>
    <xf numFmtId="0" fontId="23" fillId="33" borderId="15" xfId="0" applyFont="1" applyFill="1" applyBorder="1" applyAlignment="1">
      <alignment horizontal="center" wrapText="1"/>
    </xf>
    <xf numFmtId="49" fontId="23" fillId="39" borderId="15" xfId="0" applyNumberFormat="1" applyFont="1" applyFill="1" applyBorder="1" applyAlignment="1">
      <alignment horizontal="center" wrapText="1"/>
    </xf>
    <xf numFmtId="49" fontId="17" fillId="0" borderId="14" xfId="0" applyNumberFormat="1" applyFont="1" applyBorder="1" applyAlignment="1">
      <alignment horizontal="left" vertical="center"/>
    </xf>
    <xf numFmtId="49" fontId="22" fillId="0" borderId="0" xfId="0" applyNumberFormat="1" applyFont="1" applyBorder="1" applyAlignment="1">
      <alignment horizontal="left" vertical="center"/>
    </xf>
    <xf numFmtId="49" fontId="14" fillId="0" borderId="0" xfId="0" applyNumberFormat="1" applyFont="1" applyBorder="1" applyAlignment="1">
      <alignment horizontal="left"/>
    </xf>
    <xf numFmtId="0" fontId="6" fillId="0" borderId="36" xfId="0" applyFont="1" applyBorder="1" applyAlignment="1">
      <alignment horizontal="center" vertical="center"/>
    </xf>
    <xf numFmtId="0" fontId="6" fillId="0" borderId="37" xfId="0" applyFont="1" applyBorder="1" applyAlignment="1">
      <alignment horizontal="center" vertical="center"/>
    </xf>
    <xf numFmtId="1" fontId="32" fillId="36" borderId="0" xfId="0" applyNumberFormat="1" applyFont="1" applyFill="1" applyBorder="1" applyAlignment="1">
      <alignment horizontal="center" vertical="center"/>
    </xf>
    <xf numFmtId="49" fontId="32" fillId="36" borderId="19" xfId="0" applyNumberFormat="1" applyFont="1" applyFill="1" applyBorder="1" applyAlignment="1">
      <alignment horizontal="left" vertical="center"/>
    </xf>
    <xf numFmtId="1" fontId="36" fillId="0" borderId="19" xfId="0" applyNumberFormat="1" applyFont="1" applyBorder="1" applyAlignment="1">
      <alignment vertical="center"/>
    </xf>
    <xf numFmtId="1" fontId="36" fillId="0" borderId="34" xfId="0" applyNumberFormat="1" applyFont="1" applyBorder="1" applyAlignment="1">
      <alignment horizontal="right" vertical="center"/>
    </xf>
    <xf numFmtId="0" fontId="36" fillId="0" borderId="34" xfId="0" applyNumberFormat="1" applyFont="1" applyBorder="1" applyAlignment="1">
      <alignment horizontal="right" vertical="center"/>
    </xf>
    <xf numFmtId="49" fontId="36" fillId="0" borderId="34" xfId="0" applyNumberFormat="1" applyFont="1" applyBorder="1" applyAlignment="1">
      <alignment horizontal="right" vertical="center"/>
    </xf>
    <xf numFmtId="14" fontId="46" fillId="0" borderId="26" xfId="0" applyNumberFormat="1" applyFont="1" applyBorder="1" applyAlignment="1">
      <alignment horizontal="left" vertical="center"/>
    </xf>
    <xf numFmtId="49" fontId="51" fillId="0" borderId="26" xfId="0" applyNumberFormat="1" applyFont="1" applyBorder="1" applyAlignment="1">
      <alignment vertical="center"/>
    </xf>
    <xf numFmtId="49" fontId="23" fillId="0" borderId="26" xfId="45" applyNumberFormat="1" applyFont="1" applyBorder="1" applyAlignment="1" applyProtection="1">
      <alignment horizontal="center" vertical="center"/>
      <protection locked="0"/>
    </xf>
    <xf numFmtId="0" fontId="46" fillId="0" borderId="26" xfId="0" applyFont="1" applyBorder="1" applyAlignment="1">
      <alignment horizontal="left" vertical="center"/>
    </xf>
    <xf numFmtId="49" fontId="0" fillId="0" borderId="26" xfId="0" applyNumberFormat="1" applyFont="1" applyBorder="1" applyAlignment="1">
      <alignment vertical="center"/>
    </xf>
    <xf numFmtId="49" fontId="46" fillId="0" borderId="26" xfId="0" applyNumberFormat="1" applyFont="1" applyBorder="1" applyAlignment="1">
      <alignment horizontal="right" vertical="center"/>
    </xf>
    <xf numFmtId="0" fontId="35" fillId="0" borderId="0" xfId="0" applyFont="1" applyAlignment="1">
      <alignment horizontal="center" vertical="center"/>
    </xf>
    <xf numFmtId="1" fontId="42" fillId="0" borderId="15" xfId="0" applyNumberFormat="1" applyFont="1" applyFill="1" applyBorder="1" applyAlignment="1" applyProtection="1">
      <alignment horizontal="center"/>
      <protection/>
    </xf>
    <xf numFmtId="0" fontId="64" fillId="0" borderId="0" xfId="0" applyFont="1" applyAlignment="1">
      <alignment/>
    </xf>
    <xf numFmtId="1" fontId="23" fillId="0" borderId="26" xfId="0" applyNumberFormat="1" applyFont="1" applyBorder="1" applyAlignment="1">
      <alignment horizontal="center" vertical="center"/>
    </xf>
    <xf numFmtId="0" fontId="14" fillId="36" borderId="0" xfId="0" applyFont="1" applyFill="1" applyBorder="1" applyAlignment="1">
      <alignment vertical="center"/>
    </xf>
    <xf numFmtId="0" fontId="51" fillId="36" borderId="0" xfId="0" applyFont="1" applyFill="1" applyBorder="1" applyAlignment="1">
      <alignment vertical="center"/>
    </xf>
    <xf numFmtId="0" fontId="51" fillId="36" borderId="0" xfId="0" applyFont="1" applyFill="1" applyBorder="1" applyAlignment="1">
      <alignment horizontal="center" vertical="center"/>
    </xf>
    <xf numFmtId="0" fontId="31" fillId="36" borderId="0" xfId="0" applyFont="1" applyFill="1" applyBorder="1" applyAlignment="1">
      <alignment vertical="center"/>
    </xf>
    <xf numFmtId="0" fontId="28" fillId="36" borderId="0" xfId="0" applyFont="1" applyFill="1" applyBorder="1" applyAlignment="1">
      <alignment vertical="center"/>
    </xf>
    <xf numFmtId="0" fontId="31" fillId="36" borderId="0" xfId="0" applyFont="1" applyFill="1" applyBorder="1" applyAlignment="1">
      <alignment horizontal="center" vertical="center"/>
    </xf>
    <xf numFmtId="1" fontId="51" fillId="36" borderId="0" xfId="0" applyNumberFormat="1" applyFont="1" applyFill="1" applyBorder="1" applyAlignment="1">
      <alignment horizontal="center" vertical="center"/>
    </xf>
    <xf numFmtId="0" fontId="29" fillId="36" borderId="0" xfId="0" applyFont="1" applyFill="1" applyBorder="1" applyAlignment="1">
      <alignment vertical="center"/>
    </xf>
    <xf numFmtId="0" fontId="28" fillId="36" borderId="0" xfId="0" applyFont="1" applyFill="1" applyBorder="1" applyAlignment="1">
      <alignment horizontal="center" vertical="center"/>
    </xf>
    <xf numFmtId="0" fontId="14" fillId="36" borderId="0" xfId="0" applyFont="1" applyFill="1" applyBorder="1" applyAlignment="1">
      <alignment/>
    </xf>
    <xf numFmtId="0" fontId="65" fillId="36" borderId="0" xfId="0" applyFont="1" applyFill="1" applyBorder="1" applyAlignment="1">
      <alignment horizontal="center" vertical="center"/>
    </xf>
    <xf numFmtId="0" fontId="66" fillId="36" borderId="0" xfId="0" applyFont="1" applyFill="1" applyBorder="1" applyAlignment="1">
      <alignment horizontal="center" vertical="center"/>
    </xf>
    <xf numFmtId="1" fontId="51" fillId="36" borderId="0" xfId="0" applyNumberFormat="1" applyFont="1" applyFill="1" applyBorder="1" applyAlignment="1" applyProtection="1">
      <alignment horizontal="center" vertical="center"/>
      <protection hidden="1"/>
    </xf>
    <xf numFmtId="2" fontId="31" fillId="36" borderId="0" xfId="0" applyNumberFormat="1" applyFont="1" applyFill="1" applyBorder="1" applyAlignment="1">
      <alignment horizontal="center" vertical="center"/>
    </xf>
    <xf numFmtId="0" fontId="51" fillId="36" borderId="0" xfId="0" applyNumberFormat="1" applyFont="1" applyFill="1" applyBorder="1" applyAlignment="1">
      <alignment vertical="center"/>
    </xf>
    <xf numFmtId="187" fontId="51" fillId="36" borderId="0" xfId="0" applyNumberFormat="1" applyFont="1" applyFill="1" applyBorder="1" applyAlignment="1">
      <alignment horizontal="center" vertical="center"/>
    </xf>
    <xf numFmtId="179" fontId="42" fillId="0" borderId="15" xfId="62" applyNumberFormat="1" applyFont="1" applyFill="1" applyBorder="1" applyAlignment="1" applyProtection="1">
      <alignment horizontal="center"/>
      <protection/>
    </xf>
    <xf numFmtId="178" fontId="42" fillId="0" borderId="15" xfId="62" applyNumberFormat="1" applyFont="1" applyFill="1" applyBorder="1" applyAlignment="1" applyProtection="1">
      <alignment/>
      <protection/>
    </xf>
    <xf numFmtId="0" fontId="42" fillId="0" borderId="15" xfId="62" applyFont="1" applyFill="1" applyBorder="1" applyAlignment="1">
      <alignment/>
      <protection/>
    </xf>
    <xf numFmtId="0" fontId="63" fillId="0" borderId="15" xfId="62" applyBorder="1">
      <alignment/>
      <protection/>
    </xf>
    <xf numFmtId="178" fontId="42" fillId="0" borderId="15" xfId="62" applyNumberFormat="1" applyFont="1" applyFill="1" applyBorder="1" applyAlignment="1" applyProtection="1">
      <alignment horizontal="right"/>
      <protection/>
    </xf>
    <xf numFmtId="0" fontId="67" fillId="0" borderId="32" xfId="0" applyFont="1" applyBorder="1" applyAlignment="1">
      <alignment/>
    </xf>
    <xf numFmtId="0" fontId="67" fillId="0" borderId="31" xfId="0" applyFont="1" applyBorder="1" applyAlignment="1">
      <alignment/>
    </xf>
    <xf numFmtId="49" fontId="67" fillId="0" borderId="31" xfId="0" applyNumberFormat="1" applyFont="1" applyBorder="1" applyAlignment="1">
      <alignment/>
    </xf>
    <xf numFmtId="0" fontId="67" fillId="0" borderId="37" xfId="0" applyFont="1" applyBorder="1" applyAlignment="1">
      <alignment/>
    </xf>
    <xf numFmtId="0" fontId="6" fillId="0" borderId="33" xfId="0" applyFont="1" applyBorder="1" applyAlignment="1">
      <alignment vertical="center"/>
    </xf>
    <xf numFmtId="0" fontId="6" fillId="0" borderId="21"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19" xfId="0" applyFont="1" applyBorder="1" applyAlignment="1">
      <alignment vertical="center"/>
    </xf>
    <xf numFmtId="0" fontId="6" fillId="0" borderId="34" xfId="0" applyFont="1" applyBorder="1" applyAlignment="1">
      <alignment vertical="center"/>
    </xf>
    <xf numFmtId="0" fontId="6" fillId="0" borderId="33" xfId="0" applyFont="1" applyBorder="1" applyAlignment="1">
      <alignment horizontal="center" vertical="center"/>
    </xf>
    <xf numFmtId="0" fontId="6" fillId="0" borderId="19" xfId="0" applyFont="1" applyBorder="1" applyAlignment="1">
      <alignment horizontal="center" vertical="center"/>
    </xf>
    <xf numFmtId="0" fontId="0" fillId="0" borderId="34" xfId="0" applyBorder="1" applyAlignment="1">
      <alignment/>
    </xf>
    <xf numFmtId="0" fontId="0" fillId="0" borderId="19" xfId="0" applyBorder="1" applyAlignment="1">
      <alignment/>
    </xf>
    <xf numFmtId="1" fontId="23" fillId="0" borderId="15" xfId="0" applyNumberFormat="1" applyFont="1" applyFill="1" applyBorder="1" applyAlignment="1">
      <alignment vertical="center"/>
    </xf>
    <xf numFmtId="1" fontId="23" fillId="0" borderId="15" xfId="0" applyNumberFormat="1" applyFont="1" applyBorder="1" applyAlignment="1">
      <alignment vertical="center"/>
    </xf>
    <xf numFmtId="0" fontId="64" fillId="0" borderId="0" xfId="0" applyFont="1" applyAlignment="1">
      <alignment/>
    </xf>
    <xf numFmtId="0" fontId="19" fillId="0" borderId="0" xfId="0" applyFont="1" applyAlignment="1">
      <alignment/>
    </xf>
    <xf numFmtId="0" fontId="0" fillId="0" borderId="0" xfId="0" applyFont="1" applyAlignment="1">
      <alignment/>
    </xf>
    <xf numFmtId="0" fontId="19" fillId="0" borderId="0" xfId="0" applyFont="1" applyAlignment="1">
      <alignment/>
    </xf>
    <xf numFmtId="0" fontId="49" fillId="0" borderId="0" xfId="0" applyFont="1" applyAlignment="1">
      <alignment/>
    </xf>
    <xf numFmtId="0" fontId="49" fillId="0" borderId="0" xfId="0" applyFont="1" applyAlignment="1">
      <alignment horizontal="left"/>
    </xf>
    <xf numFmtId="0" fontId="64" fillId="0" borderId="0" xfId="57" applyFont="1" applyAlignment="1">
      <alignment/>
    </xf>
    <xf numFmtId="0" fontId="68" fillId="0" borderId="0" xfId="0" applyFont="1" applyAlignment="1">
      <alignment/>
    </xf>
    <xf numFmtId="0" fontId="47" fillId="0" borderId="0" xfId="0" applyFont="1" applyAlignment="1">
      <alignment/>
    </xf>
    <xf numFmtId="0" fontId="0" fillId="0" borderId="0" xfId="0" applyFont="1" applyAlignment="1" quotePrefix="1">
      <alignment/>
    </xf>
    <xf numFmtId="0" fontId="32" fillId="0" borderId="19" xfId="0" applyFont="1" applyBorder="1" applyAlignment="1">
      <alignment vertical="center"/>
    </xf>
    <xf numFmtId="49" fontId="29" fillId="0" borderId="0" xfId="0" applyNumberFormat="1" applyFont="1" applyFill="1" applyBorder="1" applyAlignment="1">
      <alignment vertical="center"/>
    </xf>
    <xf numFmtId="0" fontId="35" fillId="0" borderId="33" xfId="0" applyFont="1" applyBorder="1" applyAlignment="1">
      <alignment vertical="center"/>
    </xf>
    <xf numFmtId="49" fontId="35" fillId="0" borderId="21" xfId="0" applyNumberFormat="1" applyFont="1" applyBorder="1" applyAlignment="1">
      <alignment vertical="center"/>
    </xf>
    <xf numFmtId="49" fontId="35" fillId="0" borderId="23" xfId="0" applyNumberFormat="1" applyFont="1" applyBorder="1" applyAlignment="1">
      <alignment vertical="center"/>
    </xf>
    <xf numFmtId="49" fontId="35" fillId="0" borderId="34" xfId="0" applyNumberFormat="1" applyFont="1" applyBorder="1" applyAlignment="1">
      <alignment vertical="center"/>
    </xf>
    <xf numFmtId="49" fontId="32" fillId="36" borderId="0" xfId="0" applyNumberFormat="1" applyFont="1" applyFill="1" applyBorder="1" applyAlignment="1">
      <alignment horizontal="left" vertical="center"/>
    </xf>
    <xf numFmtId="1" fontId="23" fillId="0" borderId="0" xfId="0" applyNumberFormat="1" applyFont="1" applyFill="1" applyBorder="1" applyAlignment="1">
      <alignment vertical="center"/>
    </xf>
    <xf numFmtId="1" fontId="23" fillId="0" borderId="0" xfId="0" applyNumberFormat="1" applyFont="1" applyBorder="1" applyAlignment="1">
      <alignment vertical="center"/>
    </xf>
    <xf numFmtId="49" fontId="8"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xf>
    <xf numFmtId="49" fontId="29" fillId="0" borderId="21" xfId="0" applyNumberFormat="1" applyFont="1" applyFill="1" applyBorder="1" applyAlignment="1">
      <alignment vertical="center"/>
    </xf>
    <xf numFmtId="49" fontId="20" fillId="0" borderId="0" xfId="0" applyNumberFormat="1" applyFont="1" applyFill="1" applyBorder="1" applyAlignment="1">
      <alignment vertical="center"/>
    </xf>
    <xf numFmtId="0" fontId="0" fillId="0" borderId="33" xfId="0" applyBorder="1" applyAlignment="1">
      <alignment/>
    </xf>
    <xf numFmtId="0" fontId="8" fillId="0" borderId="33" xfId="0" applyFont="1" applyBorder="1" applyAlignment="1">
      <alignment/>
    </xf>
    <xf numFmtId="0" fontId="0" fillId="0" borderId="33" xfId="0" applyFont="1" applyBorder="1" applyAlignment="1">
      <alignment/>
    </xf>
    <xf numFmtId="0" fontId="29" fillId="0" borderId="33" xfId="0" applyFont="1" applyBorder="1" applyAlignment="1">
      <alignment/>
    </xf>
    <xf numFmtId="0" fontId="8" fillId="0" borderId="0" xfId="0" applyFont="1" applyBorder="1" applyAlignment="1">
      <alignment/>
    </xf>
    <xf numFmtId="0" fontId="29" fillId="0" borderId="0" xfId="0" applyFont="1" applyBorder="1" applyAlignment="1">
      <alignment/>
    </xf>
    <xf numFmtId="0" fontId="14" fillId="0" borderId="23" xfId="0" applyFont="1" applyBorder="1" applyAlignment="1">
      <alignment/>
    </xf>
    <xf numFmtId="0" fontId="14" fillId="0" borderId="33" xfId="0" applyFont="1" applyBorder="1" applyAlignment="1">
      <alignment/>
    </xf>
    <xf numFmtId="0" fontId="0" fillId="0" borderId="23" xfId="0" applyBorder="1" applyAlignment="1">
      <alignment/>
    </xf>
    <xf numFmtId="0" fontId="129" fillId="38" borderId="16" xfId="0" applyFont="1" applyFill="1" applyBorder="1" applyAlignment="1">
      <alignment horizontal="right" vertical="center"/>
    </xf>
    <xf numFmtId="49" fontId="130" fillId="0" borderId="19" xfId="0" applyNumberFormat="1" applyFont="1" applyBorder="1" applyAlignment="1">
      <alignment horizontal="left" vertical="center"/>
    </xf>
    <xf numFmtId="0" fontId="69" fillId="0" borderId="38" xfId="0" applyFont="1" applyBorder="1" applyAlignment="1">
      <alignment vertical="center" wrapText="1"/>
    </xf>
    <xf numFmtId="49" fontId="130" fillId="0" borderId="19" xfId="0" applyNumberFormat="1" applyFont="1" applyBorder="1" applyAlignment="1">
      <alignment horizontal="left" vertical="center"/>
    </xf>
    <xf numFmtId="0" fontId="7" fillId="40" borderId="11" xfId="0" applyFont="1" applyFill="1" applyBorder="1" applyAlignment="1">
      <alignment horizontal="center" vertical="center"/>
    </xf>
    <xf numFmtId="0" fontId="7" fillId="40" borderId="12" xfId="0" applyFont="1" applyFill="1" applyBorder="1" applyAlignment="1">
      <alignment horizontal="center" vertical="center"/>
    </xf>
    <xf numFmtId="0" fontId="7" fillId="40" borderId="13" xfId="0" applyFont="1" applyFill="1" applyBorder="1" applyAlignment="1">
      <alignment horizontal="center" vertical="center"/>
    </xf>
    <xf numFmtId="49" fontId="40" fillId="35" borderId="28" xfId="0" applyNumberFormat="1" applyFont="1" applyFill="1" applyBorder="1" applyAlignment="1">
      <alignment horizontal="left" vertical="center"/>
    </xf>
    <xf numFmtId="49" fontId="40" fillId="35" borderId="16" xfId="0" applyNumberFormat="1" applyFont="1" applyFill="1" applyBorder="1" applyAlignment="1">
      <alignment horizontal="left" vertical="center"/>
    </xf>
    <xf numFmtId="49" fontId="15" fillId="33" borderId="15" xfId="0" applyNumberFormat="1" applyFont="1" applyFill="1" applyBorder="1" applyAlignment="1">
      <alignment horizontal="left" vertical="top"/>
    </xf>
    <xf numFmtId="49" fontId="8" fillId="0" borderId="0" xfId="0" applyNumberFormat="1" applyFont="1" applyFill="1" applyBorder="1" applyAlignment="1">
      <alignment horizontal="left" vertical="center"/>
    </xf>
    <xf numFmtId="49" fontId="8" fillId="0" borderId="23" xfId="0" applyNumberFormat="1" applyFont="1" applyFill="1" applyBorder="1" applyAlignment="1">
      <alignment horizontal="left" vertical="center"/>
    </xf>
    <xf numFmtId="0" fontId="52" fillId="0" borderId="0" xfId="0" applyFont="1" applyBorder="1" applyAlignment="1">
      <alignment horizontal="left" vertical="center"/>
    </xf>
    <xf numFmtId="22" fontId="20" fillId="0" borderId="29" xfId="0" applyNumberFormat="1" applyFont="1" applyFill="1" applyBorder="1" applyAlignment="1">
      <alignment horizontal="left" vertical="center"/>
    </xf>
    <xf numFmtId="22" fontId="20" fillId="0" borderId="16" xfId="0" applyNumberFormat="1" applyFont="1" applyFill="1" applyBorder="1" applyAlignment="1">
      <alignment horizontal="left" vertical="center"/>
    </xf>
    <xf numFmtId="14" fontId="8" fillId="0" borderId="37" xfId="0" applyNumberFormat="1" applyFont="1" applyFill="1" applyBorder="1" applyAlignment="1">
      <alignment horizontal="left" vertical="center"/>
    </xf>
    <xf numFmtId="14" fontId="8" fillId="0" borderId="19" xfId="0" applyNumberFormat="1" applyFont="1" applyFill="1" applyBorder="1" applyAlignment="1">
      <alignment horizontal="left" vertical="center"/>
    </xf>
    <xf numFmtId="14" fontId="8" fillId="0" borderId="34" xfId="0" applyNumberFormat="1" applyFont="1" applyFill="1" applyBorder="1" applyAlignment="1">
      <alignment horizontal="left" vertical="center"/>
    </xf>
    <xf numFmtId="49" fontId="8" fillId="0" borderId="0" xfId="0" applyNumberFormat="1" applyFont="1" applyFill="1" applyAlignment="1">
      <alignment horizontal="left" vertical="center"/>
    </xf>
    <xf numFmtId="49" fontId="8" fillId="0" borderId="19"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14" fontId="8" fillId="0" borderId="31" xfId="0" applyNumberFormat="1" applyFont="1" applyFill="1" applyBorder="1" applyAlignment="1">
      <alignment horizontal="left" vertical="center"/>
    </xf>
    <xf numFmtId="14" fontId="8" fillId="0" borderId="0" xfId="0" applyNumberFormat="1" applyFont="1" applyFill="1" applyBorder="1" applyAlignment="1">
      <alignment horizontal="left" vertical="center"/>
    </xf>
    <xf numFmtId="14" fontId="8" fillId="0" borderId="23" xfId="0" applyNumberFormat="1" applyFont="1" applyFill="1" applyBorder="1" applyAlignment="1">
      <alignment horizontal="left" vertical="center"/>
    </xf>
    <xf numFmtId="0" fontId="87" fillId="0" borderId="0" xfId="68" applyFont="1">
      <alignment/>
      <protection/>
    </xf>
    <xf numFmtId="0" fontId="48" fillId="0" borderId="0" xfId="68">
      <alignment/>
      <protection/>
    </xf>
    <xf numFmtId="0" fontId="46" fillId="0" borderId="0" xfId="67" applyFont="1" applyAlignment="1">
      <alignment horizontal="left" vertical="top"/>
      <protection/>
    </xf>
    <xf numFmtId="0" fontId="88" fillId="0" borderId="0" xfId="67" applyFont="1" applyAlignment="1">
      <alignment horizontal="left"/>
      <protection/>
    </xf>
    <xf numFmtId="0" fontId="26" fillId="0" borderId="0" xfId="67" applyFont="1" applyAlignment="1">
      <alignment horizontal="right"/>
      <protection/>
    </xf>
    <xf numFmtId="0" fontId="88" fillId="0" borderId="0" xfId="67" applyFont="1" applyAlignment="1">
      <alignment horizontal="left"/>
      <protection/>
    </xf>
    <xf numFmtId="0" fontId="19" fillId="0" borderId="0" xfId="67" applyFont="1">
      <alignment/>
      <protection/>
    </xf>
    <xf numFmtId="0" fontId="89" fillId="0" borderId="0" xfId="67" applyFont="1" applyAlignment="1">
      <alignment horizontal="left"/>
      <protection/>
    </xf>
    <xf numFmtId="0" fontId="90" fillId="0" borderId="0" xfId="67" applyFont="1" applyAlignment="1">
      <alignment horizontal="center"/>
      <protection/>
    </xf>
    <xf numFmtId="0" fontId="19" fillId="0" borderId="19" xfId="67" applyFont="1" applyBorder="1" applyAlignment="1">
      <alignment horizontal="center"/>
      <protection/>
    </xf>
    <xf numFmtId="0" fontId="91" fillId="0" borderId="0" xfId="67" applyFont="1">
      <alignment/>
      <protection/>
    </xf>
    <xf numFmtId="0" fontId="92" fillId="0" borderId="15" xfId="67" applyFont="1" applyBorder="1" applyAlignment="1">
      <alignment horizontal="center" vertical="center"/>
      <protection/>
    </xf>
    <xf numFmtId="0" fontId="93" fillId="0" borderId="15" xfId="67" applyFont="1" applyBorder="1" applyAlignment="1">
      <alignment horizontal="center" vertical="center"/>
      <protection/>
    </xf>
    <xf numFmtId="0" fontId="94" fillId="0" borderId="15" xfId="67" applyFont="1" applyBorder="1" applyAlignment="1">
      <alignment horizontal="center" vertical="center"/>
      <protection/>
    </xf>
    <xf numFmtId="0" fontId="46" fillId="0" borderId="15" xfId="67" applyFont="1" applyBorder="1" applyAlignment="1">
      <alignment horizontal="center" vertical="center"/>
      <protection/>
    </xf>
    <xf numFmtId="0" fontId="90" fillId="0" borderId="15" xfId="67" applyFont="1" applyBorder="1" applyAlignment="1">
      <alignment horizontal="left" vertical="center"/>
      <protection/>
    </xf>
    <xf numFmtId="0" fontId="90" fillId="0" borderId="15" xfId="67" applyFont="1" applyBorder="1" applyAlignment="1">
      <alignment horizontal="center" vertical="center"/>
      <protection/>
    </xf>
    <xf numFmtId="20" fontId="90" fillId="0" borderId="15" xfId="67" applyNumberFormat="1" applyFont="1" applyBorder="1" applyAlignment="1">
      <alignment horizontal="center" vertical="center"/>
      <protection/>
    </xf>
    <xf numFmtId="1" fontId="46" fillId="0" borderId="15" xfId="67" applyNumberFormat="1" applyFont="1" applyBorder="1" applyAlignment="1">
      <alignment horizontal="center" vertical="center"/>
      <protection/>
    </xf>
    <xf numFmtId="0" fontId="19" fillId="0" borderId="0" xfId="68" applyFont="1" applyAlignment="1">
      <alignment horizontal="left"/>
      <protection/>
    </xf>
    <xf numFmtId="0" fontId="0" fillId="0" borderId="0" xfId="0" applyAlignment="1">
      <alignment/>
    </xf>
    <xf numFmtId="0" fontId="89" fillId="0" borderId="15" xfId="67" applyFont="1" applyBorder="1" applyAlignment="1">
      <alignment horizontal="left" vertical="center"/>
      <protection/>
    </xf>
    <xf numFmtId="0" fontId="89" fillId="0" borderId="15" xfId="67" applyFont="1" applyBorder="1" applyAlignment="1">
      <alignment horizontal="center" vertical="center"/>
      <protection/>
    </xf>
    <xf numFmtId="20" fontId="89" fillId="0" borderId="15" xfId="67" applyNumberFormat="1" applyFont="1" applyBorder="1" applyAlignment="1">
      <alignment horizontal="center" vertical="center"/>
      <protection/>
    </xf>
    <xf numFmtId="0" fontId="26" fillId="0" borderId="15" xfId="67" applyFont="1" applyBorder="1" applyAlignment="1">
      <alignment horizontal="left" vertical="center"/>
      <protection/>
    </xf>
    <xf numFmtId="0" fontId="26" fillId="0" borderId="15" xfId="67" applyFont="1" applyBorder="1" applyAlignment="1">
      <alignment horizontal="center" vertical="center"/>
      <protection/>
    </xf>
    <xf numFmtId="20" fontId="26" fillId="0" borderId="15" xfId="67" applyNumberFormat="1" applyFont="1" applyBorder="1" applyAlignment="1">
      <alignment horizontal="center" vertical="center"/>
      <protection/>
    </xf>
    <xf numFmtId="1" fontId="131" fillId="0" borderId="15" xfId="67" applyNumberFormat="1" applyFont="1" applyBorder="1" applyAlignment="1">
      <alignment horizontal="center" vertical="center"/>
      <protection/>
    </xf>
    <xf numFmtId="0" fontId="132" fillId="0" borderId="15" xfId="67" applyFont="1" applyBorder="1" applyAlignment="1">
      <alignment horizontal="left" vertical="center"/>
      <protection/>
    </xf>
    <xf numFmtId="0" fontId="132" fillId="0" borderId="15" xfId="67" applyFont="1" applyBorder="1" applyAlignment="1">
      <alignment horizontal="center" vertical="center"/>
      <protection/>
    </xf>
    <xf numFmtId="20" fontId="132" fillId="0" borderId="15" xfId="67" applyNumberFormat="1" applyFont="1" applyBorder="1" applyAlignment="1">
      <alignment horizontal="center" vertical="center"/>
      <protection/>
    </xf>
    <xf numFmtId="0" fontId="90" fillId="0" borderId="15" xfId="67" applyFont="1" applyBorder="1" applyAlignment="1">
      <alignment horizontal="left" vertical="center"/>
      <protection/>
    </xf>
    <xf numFmtId="0" fontId="90" fillId="0" borderId="15" xfId="67" applyFont="1" applyBorder="1" applyAlignment="1">
      <alignment horizontal="center" vertical="center"/>
      <protection/>
    </xf>
    <xf numFmtId="20" fontId="90" fillId="0" borderId="15" xfId="67" applyNumberFormat="1" applyFont="1" applyBorder="1" applyAlignment="1">
      <alignment horizontal="center" vertical="center"/>
      <protection/>
    </xf>
    <xf numFmtId="1" fontId="133" fillId="0" borderId="15" xfId="67" applyNumberFormat="1" applyFont="1" applyBorder="1" applyAlignment="1">
      <alignment horizontal="center" vertical="center"/>
      <protection/>
    </xf>
    <xf numFmtId="0" fontId="134" fillId="0" borderId="15" xfId="67" applyFont="1" applyBorder="1" applyAlignment="1">
      <alignment horizontal="left" vertical="center"/>
      <protection/>
    </xf>
    <xf numFmtId="0" fontId="134" fillId="0" borderId="15" xfId="67" applyFont="1" applyBorder="1" applyAlignment="1">
      <alignment horizontal="center" vertical="center"/>
      <protection/>
    </xf>
    <xf numFmtId="20" fontId="134" fillId="0" borderId="15" xfId="67" applyNumberFormat="1" applyFont="1" applyBorder="1" applyAlignment="1">
      <alignment horizontal="center" vertical="center"/>
      <protection/>
    </xf>
    <xf numFmtId="0" fontId="89" fillId="43" borderId="28" xfId="67" applyFont="1" applyFill="1" applyBorder="1" applyAlignment="1">
      <alignment horizontal="center" vertical="center"/>
      <protection/>
    </xf>
    <xf numFmtId="0" fontId="89" fillId="43" borderId="16" xfId="67" applyFont="1" applyFill="1" applyBorder="1" applyAlignment="1">
      <alignment horizontal="center" vertical="center"/>
      <protection/>
    </xf>
    <xf numFmtId="20" fontId="104" fillId="0" borderId="15" xfId="67" applyNumberFormat="1" applyFont="1" applyBorder="1" applyAlignment="1">
      <alignment horizontal="center" vertical="center"/>
      <protection/>
    </xf>
    <xf numFmtId="20" fontId="22" fillId="0" borderId="15" xfId="67" applyNumberFormat="1" applyFont="1" applyBorder="1" applyAlignment="1">
      <alignment horizontal="center" vertical="center"/>
      <protection/>
    </xf>
    <xf numFmtId="14" fontId="90" fillId="0" borderId="15" xfId="67" applyNumberFormat="1" applyFont="1" applyBorder="1" applyAlignment="1">
      <alignment horizontal="center" vertical="center"/>
      <protection/>
    </xf>
    <xf numFmtId="0" fontId="89" fillId="15" borderId="28" xfId="67" applyFont="1" applyFill="1" applyBorder="1" applyAlignment="1">
      <alignment horizontal="center" vertical="center"/>
      <protection/>
    </xf>
    <xf numFmtId="0" fontId="89" fillId="15" borderId="16" xfId="67" applyFont="1" applyFill="1" applyBorder="1" applyAlignment="1">
      <alignment horizontal="center" vertical="center"/>
      <protection/>
    </xf>
    <xf numFmtId="0" fontId="104" fillId="44" borderId="0" xfId="67" applyFont="1" applyFill="1" applyAlignment="1">
      <alignment horizontal="left" vertical="center" wrapText="1"/>
      <protection/>
    </xf>
    <xf numFmtId="0" fontId="105" fillId="0" borderId="15" xfId="67" applyFont="1" applyBorder="1" applyAlignment="1">
      <alignment horizontal="center" vertical="center"/>
      <protection/>
    </xf>
    <xf numFmtId="0" fontId="46" fillId="44" borderId="15" xfId="67" applyFont="1" applyFill="1" applyBorder="1" applyAlignment="1">
      <alignment horizontal="center" vertical="center"/>
      <protection/>
    </xf>
    <xf numFmtId="0" fontId="106" fillId="45" borderId="28" xfId="67" applyFont="1" applyFill="1" applyBorder="1" applyAlignment="1">
      <alignment horizontal="center" vertical="center"/>
      <protection/>
    </xf>
    <xf numFmtId="0" fontId="106" fillId="45" borderId="16" xfId="67" applyFont="1" applyFill="1" applyBorder="1" applyAlignment="1">
      <alignment horizontal="center" vertical="center"/>
      <protection/>
    </xf>
    <xf numFmtId="0" fontId="90" fillId="44" borderId="15" xfId="67" applyFont="1" applyFill="1" applyBorder="1" applyAlignment="1">
      <alignment horizontal="center" vertical="center"/>
      <protection/>
    </xf>
    <xf numFmtId="20" fontId="104" fillId="44" borderId="15" xfId="67" applyNumberFormat="1" applyFont="1" applyFill="1" applyBorder="1" applyAlignment="1">
      <alignment horizontal="center" vertical="center"/>
      <protection/>
    </xf>
    <xf numFmtId="1" fontId="46" fillId="44" borderId="15" xfId="67" applyNumberFormat="1" applyFont="1" applyFill="1" applyBorder="1" applyAlignment="1">
      <alignment horizontal="center" vertical="center"/>
      <protection/>
    </xf>
    <xf numFmtId="0" fontId="90" fillId="44" borderId="15" xfId="67" applyFont="1" applyFill="1" applyBorder="1" applyAlignment="1">
      <alignment horizontal="left" vertical="center"/>
      <protection/>
    </xf>
    <xf numFmtId="49" fontId="104" fillId="44" borderId="15" xfId="67" applyNumberFormat="1" applyFont="1" applyFill="1" applyBorder="1" applyAlignment="1">
      <alignment horizontal="center" vertical="center"/>
      <protection/>
    </xf>
    <xf numFmtId="0" fontId="104" fillId="44" borderId="15" xfId="67" applyFont="1" applyFill="1" applyBorder="1" applyAlignment="1">
      <alignment horizontal="center" vertical="center"/>
      <protection/>
    </xf>
    <xf numFmtId="0" fontId="106" fillId="19" borderId="28" xfId="67" applyFont="1" applyFill="1" applyBorder="1" applyAlignment="1">
      <alignment horizontal="center" vertical="center"/>
      <protection/>
    </xf>
    <xf numFmtId="0" fontId="106" fillId="19" borderId="16" xfId="67" applyFont="1" applyFill="1" applyBorder="1" applyAlignment="1">
      <alignment horizontal="center" vertical="center"/>
      <protection/>
    </xf>
    <xf numFmtId="0" fontId="90" fillId="44" borderId="15" xfId="67" applyFont="1" applyFill="1" applyBorder="1" applyAlignment="1">
      <alignment horizontal="left" vertical="center"/>
      <protection/>
    </xf>
    <xf numFmtId="0" fontId="107" fillId="0" borderId="15" xfId="68" applyFont="1" applyBorder="1" applyAlignment="1">
      <alignment horizontal="center"/>
      <protection/>
    </xf>
    <xf numFmtId="0" fontId="87" fillId="0" borderId="15" xfId="68" applyFont="1" applyBorder="1">
      <alignment/>
      <protection/>
    </xf>
    <xf numFmtId="20" fontId="104" fillId="0" borderId="15" xfId="67" applyNumberFormat="1" applyFont="1" applyBorder="1" applyAlignment="1">
      <alignment horizontal="center" vertical="center"/>
      <protection/>
    </xf>
    <xf numFmtId="0" fontId="107" fillId="0" borderId="15" xfId="68" applyFont="1" applyBorder="1" applyAlignment="1">
      <alignment horizontal="left"/>
      <protection/>
    </xf>
    <xf numFmtId="0" fontId="107" fillId="0" borderId="0" xfId="68" applyFont="1" applyAlignment="1">
      <alignment horizontal="left"/>
      <protection/>
    </xf>
    <xf numFmtId="0" fontId="107" fillId="0" borderId="0" xfId="68" applyFont="1" applyAlignment="1">
      <alignment horizontal="center"/>
      <protection/>
    </xf>
    <xf numFmtId="0" fontId="108" fillId="0" borderId="0" xfId="68" applyFont="1">
      <alignment/>
      <protection/>
    </xf>
    <xf numFmtId="0" fontId="109" fillId="0" borderId="0" xfId="68" applyFont="1">
      <alignment/>
      <protection/>
    </xf>
    <xf numFmtId="0" fontId="26" fillId="0" borderId="28" xfId="67" applyFont="1" applyBorder="1" applyAlignment="1">
      <alignment horizontal="left" vertical="center"/>
      <protection/>
    </xf>
    <xf numFmtId="0" fontId="26" fillId="0" borderId="0" xfId="67" applyFont="1" applyBorder="1" applyAlignment="1">
      <alignment horizontal="left" vertical="center"/>
      <protection/>
    </xf>
    <xf numFmtId="0" fontId="26" fillId="0" borderId="0" xfId="67" applyFont="1" applyBorder="1" applyAlignment="1">
      <alignment horizontal="center" vertical="center"/>
      <protection/>
    </xf>
    <xf numFmtId="20" fontId="26" fillId="0" borderId="0" xfId="67" applyNumberFormat="1" applyFont="1" applyBorder="1" applyAlignment="1">
      <alignment horizontal="center" vertical="center"/>
      <protection/>
    </xf>
    <xf numFmtId="0" fontId="87" fillId="0" borderId="0" xfId="68" applyFont="1" applyBorder="1">
      <alignment/>
      <protection/>
    </xf>
    <xf numFmtId="0" fontId="109" fillId="0" borderId="0" xfId="68" applyFont="1" applyBorder="1">
      <alignment/>
      <protection/>
    </xf>
    <xf numFmtId="0" fontId="107" fillId="0" borderId="0" xfId="68" applyFont="1" applyBorder="1" applyAlignment="1">
      <alignment horizontal="center"/>
      <protection/>
    </xf>
    <xf numFmtId="0" fontId="104" fillId="9" borderId="17" xfId="67" applyFont="1" applyFill="1" applyBorder="1" applyAlignment="1">
      <alignment horizontal="left" vertical="center" wrapText="1"/>
      <protection/>
    </xf>
    <xf numFmtId="0" fontId="104" fillId="9" borderId="18" xfId="67" applyFont="1" applyFill="1" applyBorder="1" applyAlignment="1">
      <alignment horizontal="left" vertical="center" wrapText="1"/>
      <protection/>
    </xf>
    <xf numFmtId="0" fontId="104" fillId="9" borderId="39" xfId="67" applyFont="1" applyFill="1" applyBorder="1" applyAlignment="1">
      <alignment horizontal="left" vertical="center" wrapText="1"/>
      <protection/>
    </xf>
    <xf numFmtId="0" fontId="104" fillId="9" borderId="14" xfId="67" applyFont="1" applyFill="1" applyBorder="1" applyAlignment="1">
      <alignment horizontal="left" vertical="center" wrapText="1"/>
      <protection/>
    </xf>
    <xf numFmtId="0" fontId="104" fillId="9" borderId="0" xfId="67" applyFont="1" applyFill="1" applyAlignment="1">
      <alignment horizontal="left" vertical="center" wrapText="1"/>
      <protection/>
    </xf>
    <xf numFmtId="0" fontId="104" fillId="9" borderId="27" xfId="67" applyFont="1" applyFill="1" applyBorder="1" applyAlignment="1">
      <alignment horizontal="left" vertical="center" wrapText="1"/>
      <protection/>
    </xf>
    <xf numFmtId="0" fontId="104" fillId="9" borderId="40" xfId="67" applyFont="1" applyFill="1" applyBorder="1" applyAlignment="1">
      <alignment horizontal="left" vertical="center" wrapText="1"/>
      <protection/>
    </xf>
    <xf numFmtId="0" fontId="104" fillId="9" borderId="26" xfId="67" applyFont="1" applyFill="1" applyBorder="1" applyAlignment="1">
      <alignment horizontal="left" vertical="center" wrapText="1"/>
      <protection/>
    </xf>
    <xf numFmtId="0" fontId="104" fillId="9" borderId="41" xfId="67" applyFont="1" applyFill="1" applyBorder="1" applyAlignment="1">
      <alignment horizontal="left" vertical="center" wrapText="1"/>
      <protection/>
    </xf>
    <xf numFmtId="0" fontId="26" fillId="46" borderId="0" xfId="67" applyFont="1" applyFill="1" applyAlignment="1">
      <alignment horizontal="center"/>
      <protection/>
    </xf>
    <xf numFmtId="0" fontId="26" fillId="46" borderId="0" xfId="67" applyFont="1" applyFill="1" applyAlignment="1">
      <alignment horizontal="right"/>
      <protection/>
    </xf>
    <xf numFmtId="49" fontId="26" fillId="46" borderId="0" xfId="70" applyNumberFormat="1" applyFont="1" applyFill="1" applyAlignment="1">
      <alignment horizontal="left"/>
      <protection/>
    </xf>
    <xf numFmtId="14" fontId="19" fillId="0" borderId="0" xfId="67" applyNumberFormat="1" applyFont="1" applyAlignment="1">
      <alignment horizontal="left" vertical="top"/>
      <protection/>
    </xf>
    <xf numFmtId="0" fontId="23" fillId="0" borderId="0" xfId="67" applyFont="1" applyAlignment="1">
      <alignment horizontal="left" vertical="top"/>
      <protection/>
    </xf>
    <xf numFmtId="0" fontId="110" fillId="0" borderId="0" xfId="67" applyFont="1" applyAlignment="1">
      <alignment horizontal="center"/>
      <protection/>
    </xf>
    <xf numFmtId="0" fontId="135" fillId="0" borderId="0" xfId="67" applyFont="1" applyAlignment="1">
      <alignment horizontal="left"/>
      <protection/>
    </xf>
    <xf numFmtId="0" fontId="136" fillId="0" borderId="0" xfId="67" applyFont="1" applyAlignment="1">
      <alignment horizontal="left"/>
      <protection/>
    </xf>
    <xf numFmtId="0" fontId="11" fillId="0" borderId="0" xfId="67" applyFont="1" applyAlignment="1">
      <alignment horizontal="center"/>
      <protection/>
    </xf>
    <xf numFmtId="0" fontId="19" fillId="0" borderId="0" xfId="67" applyFont="1" applyAlignment="1">
      <alignment horizontal="center"/>
      <protection/>
    </xf>
    <xf numFmtId="0" fontId="89" fillId="44" borderId="15" xfId="67" applyFont="1" applyFill="1" applyBorder="1" applyAlignment="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aslov 1" xfId="60"/>
    <cellStyle name="Naslov 2" xfId="61"/>
    <cellStyle name="Navadno 16" xfId="62"/>
    <cellStyle name="Navadno 2" xfId="63"/>
    <cellStyle name="Navadno 3" xfId="64"/>
    <cellStyle name="Navadno 4" xfId="65"/>
    <cellStyle name="Navadno 4 2" xfId="66"/>
    <cellStyle name="Navadno_13_urnik" xfId="67"/>
    <cellStyle name="Navadno_Zvezek1" xfId="68"/>
    <cellStyle name="Neutral" xfId="69"/>
    <cellStyle name="Normal 2" xfId="70"/>
    <cellStyle name="Note" xfId="71"/>
    <cellStyle name="Output" xfId="72"/>
    <cellStyle name="Percent" xfId="73"/>
    <cellStyle name="Title" xfId="74"/>
    <cellStyle name="Total" xfId="75"/>
    <cellStyle name="Vsota" xfId="76"/>
    <cellStyle name="Warning Text" xfId="77"/>
  </cellStyles>
  <dxfs count="48">
    <dxf>
      <font>
        <b val="0"/>
        <i val="0"/>
        <color indexed="9"/>
      </font>
      <fill>
        <patternFill patternType="solid">
          <bgColor indexed="9"/>
        </patternFill>
      </fill>
    </dxf>
    <dxf>
      <font>
        <b val="0"/>
        <i val="0"/>
        <color indexed="9"/>
      </font>
      <fill>
        <patternFill patternType="solid">
          <bgColor indexed="9"/>
        </patternFill>
      </fill>
    </dxf>
    <dxf>
      <font>
        <b val="0"/>
        <i val="0"/>
        <color indexed="9"/>
      </font>
      <fill>
        <patternFill patternType="solid">
          <bgColor indexed="9"/>
        </patternFill>
      </fill>
    </dxf>
    <dxf>
      <font>
        <b/>
        <i val="0"/>
      </font>
    </dxf>
    <dxf>
      <font>
        <b/>
        <i val="0"/>
      </font>
    </dxf>
    <dxf>
      <font>
        <i val="0"/>
        <color indexed="9"/>
      </font>
      <fill>
        <patternFill>
          <bgColor indexed="42"/>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b/>
        <i val="0"/>
        <color auto="1"/>
      </font>
      <fill>
        <patternFill patternType="solid">
          <bgColor indexed="9"/>
        </patternFill>
      </fill>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b/>
        <i val="0"/>
        <color auto="1"/>
      </font>
      <fill>
        <patternFill patternType="solid">
          <bgColor indexed="9"/>
        </patternFill>
      </fill>
    </dxf>
    <dxf>
      <font>
        <b val="0"/>
        <i val="0"/>
        <color indexed="9"/>
      </font>
      <fill>
        <patternFill patternType="solid">
          <bgColor indexed="9"/>
        </patternFill>
      </fill>
    </dxf>
    <dxf>
      <font>
        <i val="0"/>
        <color indexed="11"/>
      </font>
    </dxf>
    <dxf>
      <font>
        <b/>
        <i val="0"/>
        <color indexed="11"/>
      </font>
    </dxf>
    <dxf>
      <font>
        <b val="0"/>
        <i/>
        <color indexed="10"/>
      </font>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2124075</xdr:colOff>
      <xdr:row>0</xdr:row>
      <xdr:rowOff>76200</xdr:rowOff>
    </xdr:from>
    <xdr:to>
      <xdr:col>4</xdr:col>
      <xdr:colOff>638175</xdr:colOff>
      <xdr:row>2</xdr:row>
      <xdr:rowOff>152400</xdr:rowOff>
    </xdr:to>
    <xdr:pic>
      <xdr:nvPicPr>
        <xdr:cNvPr id="1" name="Slika 2"/>
        <xdr:cNvPicPr preferRelativeResize="1">
          <a:picLocks noChangeAspect="1"/>
        </xdr:cNvPicPr>
      </xdr:nvPicPr>
      <xdr:blipFill>
        <a:blip r:embed="rId1"/>
        <a:stretch>
          <a:fillRect/>
        </a:stretch>
      </xdr:blipFill>
      <xdr:spPr>
        <a:xfrm>
          <a:off x="5029200" y="76200"/>
          <a:ext cx="1800225" cy="533400"/>
        </a:xfrm>
        <a:prstGeom prst="rect">
          <a:avLst/>
        </a:prstGeom>
        <a:noFill/>
        <a:ln w="9525" cmpd="sng">
          <a:noFill/>
        </a:ln>
      </xdr:spPr>
    </xdr:pic>
    <xdr:clientData/>
  </xdr:twoCellAnchor>
  <xdr:twoCellAnchor editAs="oneCell">
    <xdr:from>
      <xdr:col>2</xdr:col>
      <xdr:colOff>2124075</xdr:colOff>
      <xdr:row>0</xdr:row>
      <xdr:rowOff>76200</xdr:rowOff>
    </xdr:from>
    <xdr:to>
      <xdr:col>4</xdr:col>
      <xdr:colOff>638175</xdr:colOff>
      <xdr:row>2</xdr:row>
      <xdr:rowOff>47625</xdr:rowOff>
    </xdr:to>
    <xdr:pic>
      <xdr:nvPicPr>
        <xdr:cNvPr id="2" name="Slika 2"/>
        <xdr:cNvPicPr preferRelativeResize="1">
          <a:picLocks noChangeAspect="1"/>
        </xdr:cNvPicPr>
      </xdr:nvPicPr>
      <xdr:blipFill>
        <a:blip r:embed="rId2"/>
        <a:stretch>
          <a:fillRect/>
        </a:stretch>
      </xdr:blipFill>
      <xdr:spPr>
        <a:xfrm>
          <a:off x="5029200" y="76200"/>
          <a:ext cx="18002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2124075</xdr:colOff>
      <xdr:row>0</xdr:row>
      <xdr:rowOff>76200</xdr:rowOff>
    </xdr:from>
    <xdr:to>
      <xdr:col>4</xdr:col>
      <xdr:colOff>638175</xdr:colOff>
      <xdr:row>2</xdr:row>
      <xdr:rowOff>152400</xdr:rowOff>
    </xdr:to>
    <xdr:pic>
      <xdr:nvPicPr>
        <xdr:cNvPr id="1" name="Slika 2"/>
        <xdr:cNvPicPr preferRelativeResize="1">
          <a:picLocks noChangeAspect="1"/>
        </xdr:cNvPicPr>
      </xdr:nvPicPr>
      <xdr:blipFill>
        <a:blip r:embed="rId1"/>
        <a:stretch>
          <a:fillRect/>
        </a:stretch>
      </xdr:blipFill>
      <xdr:spPr>
        <a:xfrm>
          <a:off x="5029200" y="76200"/>
          <a:ext cx="1800225" cy="533400"/>
        </a:xfrm>
        <a:prstGeom prst="rect">
          <a:avLst/>
        </a:prstGeom>
        <a:noFill/>
        <a:ln w="9525" cmpd="sng">
          <a:noFill/>
        </a:ln>
      </xdr:spPr>
    </xdr:pic>
    <xdr:clientData/>
  </xdr:twoCellAnchor>
  <xdr:twoCellAnchor editAs="oneCell">
    <xdr:from>
      <xdr:col>2</xdr:col>
      <xdr:colOff>2124075</xdr:colOff>
      <xdr:row>0</xdr:row>
      <xdr:rowOff>76200</xdr:rowOff>
    </xdr:from>
    <xdr:to>
      <xdr:col>4</xdr:col>
      <xdr:colOff>638175</xdr:colOff>
      <xdr:row>2</xdr:row>
      <xdr:rowOff>47625</xdr:rowOff>
    </xdr:to>
    <xdr:pic>
      <xdr:nvPicPr>
        <xdr:cNvPr id="2" name="Slika 2"/>
        <xdr:cNvPicPr preferRelativeResize="1">
          <a:picLocks noChangeAspect="1"/>
        </xdr:cNvPicPr>
      </xdr:nvPicPr>
      <xdr:blipFill>
        <a:blip r:embed="rId2"/>
        <a:stretch>
          <a:fillRect/>
        </a:stretch>
      </xdr:blipFill>
      <xdr:spPr>
        <a:xfrm>
          <a:off x="5029200" y="76200"/>
          <a:ext cx="18002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2124075</xdr:colOff>
      <xdr:row>0</xdr:row>
      <xdr:rowOff>76200</xdr:rowOff>
    </xdr:from>
    <xdr:to>
      <xdr:col>4</xdr:col>
      <xdr:colOff>638175</xdr:colOff>
      <xdr:row>2</xdr:row>
      <xdr:rowOff>152400</xdr:rowOff>
    </xdr:to>
    <xdr:pic>
      <xdr:nvPicPr>
        <xdr:cNvPr id="1" name="Slika 2"/>
        <xdr:cNvPicPr preferRelativeResize="1">
          <a:picLocks noChangeAspect="1"/>
        </xdr:cNvPicPr>
      </xdr:nvPicPr>
      <xdr:blipFill>
        <a:blip r:embed="rId1"/>
        <a:stretch>
          <a:fillRect/>
        </a:stretch>
      </xdr:blipFill>
      <xdr:spPr>
        <a:xfrm>
          <a:off x="5029200" y="76200"/>
          <a:ext cx="1800225" cy="533400"/>
        </a:xfrm>
        <a:prstGeom prst="rect">
          <a:avLst/>
        </a:prstGeom>
        <a:noFill/>
        <a:ln w="9525" cmpd="sng">
          <a:noFill/>
        </a:ln>
      </xdr:spPr>
    </xdr:pic>
    <xdr:clientData/>
  </xdr:twoCellAnchor>
  <xdr:twoCellAnchor editAs="oneCell">
    <xdr:from>
      <xdr:col>2</xdr:col>
      <xdr:colOff>2124075</xdr:colOff>
      <xdr:row>0</xdr:row>
      <xdr:rowOff>76200</xdr:rowOff>
    </xdr:from>
    <xdr:to>
      <xdr:col>4</xdr:col>
      <xdr:colOff>638175</xdr:colOff>
      <xdr:row>2</xdr:row>
      <xdr:rowOff>47625</xdr:rowOff>
    </xdr:to>
    <xdr:pic>
      <xdr:nvPicPr>
        <xdr:cNvPr id="2" name="Slika 2"/>
        <xdr:cNvPicPr preferRelativeResize="1">
          <a:picLocks noChangeAspect="1"/>
        </xdr:cNvPicPr>
      </xdr:nvPicPr>
      <xdr:blipFill>
        <a:blip r:embed="rId2"/>
        <a:stretch>
          <a:fillRect/>
        </a:stretch>
      </xdr:blipFill>
      <xdr:spPr>
        <a:xfrm>
          <a:off x="5029200" y="76200"/>
          <a:ext cx="18002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20065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11</xdr:row>
      <xdr:rowOff>19050</xdr:rowOff>
    </xdr:from>
    <xdr:to>
      <xdr:col>4</xdr:col>
      <xdr:colOff>1657350</xdr:colOff>
      <xdr:row>13</xdr:row>
      <xdr:rowOff>933450</xdr:rowOff>
    </xdr:to>
    <xdr:sp>
      <xdr:nvSpPr>
        <xdr:cNvPr id="2" name="Text Box 10"/>
        <xdr:cNvSpPr txBox="1">
          <a:spLocks noChangeArrowheads="1"/>
        </xdr:cNvSpPr>
      </xdr:nvSpPr>
      <xdr:spPr>
        <a:xfrm>
          <a:off x="28575" y="2886075"/>
          <a:ext cx="6524625" cy="11715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Vrhovni sodnik je dolžan pošiljati rezultate po e-pošti po vsakem odigranem kolu na sledeče e-poštne naslove: info@teniska-zveza.si, matjaz.pogacar@yahoo.com, anzeblaz.pipan@telemach.net, </a:t>
          </a:r>
          <a:r>
            <a:rPr lang="en-US" cap="none" sz="1000" b="1" i="0" u="none" baseline="0">
              <a:solidFill>
                <a:srgbClr val="FF0000"/>
              </a:solidFill>
              <a:latin typeface="Arial"/>
              <a:ea typeface="Arial"/>
              <a:cs typeface="Arial"/>
            </a:rPr>
            <a:t>jurij.zavrsnik@ekipa-sport.si</a:t>
          </a:r>
          <a:r>
            <a:rPr lang="en-US" cap="none" sz="1000" b="1" i="0" u="none" baseline="0">
              <a:solidFill>
                <a:srgbClr val="339933"/>
              </a:solidFill>
              <a:latin typeface="Arial"/>
              <a:ea typeface="Arial"/>
              <a:cs typeface="Arial"/>
            </a:rPr>
            <a:t> </a:t>
          </a:r>
          <a:r>
            <a:rPr lang="en-US" cap="none" sz="1000" b="1" i="0" u="none" baseline="0">
              <a:solidFill>
                <a:srgbClr val="000000"/>
              </a:solidFill>
              <a:latin typeface="Arial"/>
              <a:ea typeface="Arial"/>
              <a:cs typeface="Arial"/>
            </a:rPr>
            <a:t>ter</a:t>
          </a:r>
          <a:r>
            <a:rPr lang="en-US" cap="none" sz="1000" b="1" i="0" u="none" baseline="0">
              <a:solidFill>
                <a:srgbClr val="339933"/>
              </a:solidFill>
              <a:latin typeface="Arial"/>
              <a:ea typeface="Arial"/>
              <a:cs typeface="Arial"/>
            </a:rPr>
            <a:t> </a:t>
          </a:r>
          <a:r>
            <a:rPr lang="en-US" cap="none" sz="1000" b="1" i="0" u="none" baseline="0">
              <a:solidFill>
                <a:srgbClr val="000000"/>
              </a:solidFill>
              <a:latin typeface="Arial"/>
              <a:ea typeface="Arial"/>
              <a:cs typeface="Arial"/>
            </a:rPr>
            <a:t>a.zivin@siol.net</a:t>
          </a:r>
          <a:r>
            <a:rPr lang="en-US" cap="none" sz="1000" b="1" i="0" u="none" baseline="0">
              <a:solidFill>
                <a:srgbClr val="FF9933"/>
              </a:solidFill>
              <a:latin typeface="Arial"/>
              <a:ea typeface="Arial"/>
              <a:cs typeface="Arial"/>
            </a:rPr>
            <a:t>,</a:t>
          </a:r>
          <a:r>
            <a:rPr lang="en-US" cap="none" sz="1000" b="1"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če je le to mogoče (opremljenost klubov-računalnik, internetna povezava, itd.), če to ni mogoče, pa vsaj po koncu dneva z domačega računalnika.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 PRIMERU TEHNIČNIH TEŽAV S PROGRAMOM POKLIČI 041 786 743 (Matjaž Pogačar)!</a:t>
          </a:r>
        </a:p>
      </xdr:txBody>
    </xdr:sp>
    <xdr:clientData/>
  </xdr:twoCellAnchor>
  <xdr:twoCellAnchor editAs="oneCell">
    <xdr:from>
      <xdr:col>3</xdr:col>
      <xdr:colOff>857250</xdr:colOff>
      <xdr:row>0</xdr:row>
      <xdr:rowOff>114300</xdr:rowOff>
    </xdr:from>
    <xdr:to>
      <xdr:col>4</xdr:col>
      <xdr:colOff>1257300</xdr:colOff>
      <xdr:row>0</xdr:row>
      <xdr:rowOff>542925</xdr:rowOff>
    </xdr:to>
    <xdr:pic>
      <xdr:nvPicPr>
        <xdr:cNvPr id="3" name="Slika 1"/>
        <xdr:cNvPicPr preferRelativeResize="1">
          <a:picLocks noChangeAspect="1"/>
        </xdr:cNvPicPr>
      </xdr:nvPicPr>
      <xdr:blipFill>
        <a:blip r:embed="rId1"/>
        <a:stretch>
          <a:fillRect/>
        </a:stretch>
      </xdr:blipFill>
      <xdr:spPr>
        <a:xfrm>
          <a:off x="4714875" y="114300"/>
          <a:ext cx="143827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266700</xdr:colOff>
      <xdr:row>0</xdr:row>
      <xdr:rowOff>57150</xdr:rowOff>
    </xdr:from>
    <xdr:to>
      <xdr:col>17</xdr:col>
      <xdr:colOff>466725</xdr:colOff>
      <xdr:row>1</xdr:row>
      <xdr:rowOff>85725</xdr:rowOff>
    </xdr:to>
    <xdr:pic>
      <xdr:nvPicPr>
        <xdr:cNvPr id="1" name="Slika 4"/>
        <xdr:cNvPicPr preferRelativeResize="1">
          <a:picLocks noChangeAspect="1"/>
        </xdr:cNvPicPr>
      </xdr:nvPicPr>
      <xdr:blipFill>
        <a:blip r:embed="rId1"/>
        <a:stretch>
          <a:fillRect/>
        </a:stretch>
      </xdr:blipFill>
      <xdr:spPr>
        <a:xfrm>
          <a:off x="8124825" y="57150"/>
          <a:ext cx="12287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0</xdr:row>
      <xdr:rowOff>0</xdr:rowOff>
    </xdr:from>
    <xdr:to>
      <xdr:col>16</xdr:col>
      <xdr:colOff>152400</xdr:colOff>
      <xdr:row>1</xdr:row>
      <xdr:rowOff>85725</xdr:rowOff>
    </xdr:to>
    <xdr:pic>
      <xdr:nvPicPr>
        <xdr:cNvPr id="1" name="Slika 4"/>
        <xdr:cNvPicPr preferRelativeResize="1">
          <a:picLocks noChangeAspect="1"/>
        </xdr:cNvPicPr>
      </xdr:nvPicPr>
      <xdr:blipFill>
        <a:blip r:embed="rId1"/>
        <a:stretch>
          <a:fillRect/>
        </a:stretch>
      </xdr:blipFill>
      <xdr:spPr>
        <a:xfrm>
          <a:off x="5372100" y="0"/>
          <a:ext cx="121920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dni&#353;ki_program_2009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fo@teniska-zveza.si" TargetMode="External" /><Relationship Id="rId2" Type="http://schemas.openxmlformats.org/officeDocument/2006/relationships/hyperlink" Target="mailto:matjaz.pogacar@siol.net" TargetMode="External" /><Relationship Id="rId3" Type="http://schemas.openxmlformats.org/officeDocument/2006/relationships/hyperlink" Target="mailto:jurij.zavrsnik@ekipa-sport.si"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3"/>
  <dimension ref="A2:E76"/>
  <sheetViews>
    <sheetView showGridLines="0" showZeros="0" tabSelected="1" zoomScalePageLayoutView="0" workbookViewId="0" topLeftCell="A46">
      <selection activeCell="C25" sqref="C25"/>
    </sheetView>
  </sheetViews>
  <sheetFormatPr defaultColWidth="9.140625" defaultRowHeight="12.75"/>
  <cols>
    <col min="1" max="1" width="5.8515625" style="390" customWidth="1"/>
    <col min="2" max="2" width="37.7109375" style="390" customWidth="1"/>
    <col min="3" max="3" width="37.8515625" style="390" customWidth="1"/>
    <col min="4" max="4" width="11.421875" style="390" customWidth="1"/>
    <col min="5" max="5" width="12.140625" style="390" customWidth="1"/>
    <col min="6" max="16384" width="9.140625" style="391" customWidth="1"/>
  </cols>
  <sheetData>
    <row r="1" ht="18"/>
    <row r="2" spans="1:3" ht="18">
      <c r="A2" s="409" t="s">
        <v>530</v>
      </c>
      <c r="B2" s="409">
        <f>'[1]vnos podatkov'!$A$6</f>
        <v>0</v>
      </c>
      <c r="C2" s="410"/>
    </row>
    <row r="3" spans="1:5" ht="18.75">
      <c r="A3" s="392">
        <f>'[1]vnos podatkov'!$A$10</f>
        <v>0</v>
      </c>
      <c r="B3" s="392"/>
      <c r="C3" s="393"/>
      <c r="D3" s="393"/>
      <c r="E3" s="393"/>
    </row>
    <row r="4" spans="1:5" ht="18.75">
      <c r="A4" s="394">
        <f>'[1]vnos podatkov'!$A$8</f>
        <v>0</v>
      </c>
      <c r="B4" s="100">
        <f>'[1]vnos podatkov'!$B$8</f>
        <v>0</v>
      </c>
      <c r="C4" s="395" t="s">
        <v>523</v>
      </c>
      <c r="D4" s="395"/>
      <c r="E4" s="395"/>
    </row>
    <row r="5" spans="1:5" ht="18">
      <c r="A5" s="394"/>
      <c r="B5" s="100"/>
      <c r="C5" s="396"/>
      <c r="D5" s="396"/>
      <c r="E5" s="396"/>
    </row>
    <row r="6" spans="1:5" ht="18">
      <c r="A6" s="397"/>
      <c r="B6" s="398" t="s">
        <v>830</v>
      </c>
      <c r="C6" s="399"/>
      <c r="D6" s="399"/>
      <c r="E6" s="399"/>
    </row>
    <row r="7" spans="1:5" ht="18">
      <c r="A7" s="400" t="s">
        <v>66</v>
      </c>
      <c r="B7" s="400"/>
      <c r="C7" s="400"/>
      <c r="D7" s="400"/>
      <c r="E7" s="400"/>
    </row>
    <row r="8" spans="1:5" ht="18.75">
      <c r="A8" s="401" t="s">
        <v>525</v>
      </c>
      <c r="B8" s="402" t="s">
        <v>526</v>
      </c>
      <c r="C8" s="402" t="s">
        <v>527</v>
      </c>
      <c r="D8" s="403" t="s">
        <v>528</v>
      </c>
      <c r="E8" s="403" t="s">
        <v>529</v>
      </c>
    </row>
    <row r="9" spans="1:5" ht="15" customHeight="1">
      <c r="A9" s="404"/>
      <c r="B9" s="414" t="s">
        <v>534</v>
      </c>
      <c r="C9" s="414"/>
      <c r="D9" s="415"/>
      <c r="E9" s="416"/>
    </row>
    <row r="10" spans="1:5" ht="15" customHeight="1">
      <c r="A10" s="417"/>
      <c r="B10" s="414" t="s">
        <v>535</v>
      </c>
      <c r="C10" s="414"/>
      <c r="D10" s="415"/>
      <c r="E10" s="416"/>
    </row>
    <row r="11" spans="1:5" ht="15" customHeight="1">
      <c r="A11" s="417"/>
      <c r="B11" s="414" t="s">
        <v>536</v>
      </c>
      <c r="C11" s="414"/>
      <c r="D11" s="415"/>
      <c r="E11" s="416"/>
    </row>
    <row r="12" spans="1:5" ht="15" customHeight="1">
      <c r="A12" s="417"/>
      <c r="B12" s="414" t="s">
        <v>537</v>
      </c>
      <c r="C12" s="414"/>
      <c r="D12" s="415"/>
      <c r="E12" s="416"/>
    </row>
    <row r="13" spans="1:5" ht="15" customHeight="1">
      <c r="A13" s="417"/>
      <c r="B13" s="414" t="s">
        <v>538</v>
      </c>
      <c r="C13" s="414"/>
      <c r="D13" s="415"/>
      <c r="E13" s="416"/>
    </row>
    <row r="14" spans="1:5" ht="15" customHeight="1">
      <c r="A14" s="417"/>
      <c r="B14" s="418"/>
      <c r="C14" s="418"/>
      <c r="D14" s="419"/>
      <c r="E14" s="420"/>
    </row>
    <row r="15" spans="1:5" ht="15" customHeight="1">
      <c r="A15" s="404"/>
      <c r="B15" s="411" t="s">
        <v>539</v>
      </c>
      <c r="C15" s="405"/>
      <c r="D15" s="406"/>
      <c r="E15" s="407"/>
    </row>
    <row r="16" spans="1:5" ht="15" customHeight="1">
      <c r="A16" s="417">
        <v>1</v>
      </c>
      <c r="B16" s="418" t="s">
        <v>540</v>
      </c>
      <c r="C16" s="418" t="s">
        <v>541</v>
      </c>
      <c r="D16" s="419"/>
      <c r="E16" s="420">
        <v>0.3541666666666667</v>
      </c>
    </row>
    <row r="17" spans="1:5" ht="15" customHeight="1">
      <c r="A17" s="417">
        <v>2</v>
      </c>
      <c r="B17" s="418" t="s">
        <v>542</v>
      </c>
      <c r="C17" s="418" t="s">
        <v>543</v>
      </c>
      <c r="D17" s="419"/>
      <c r="E17" s="420">
        <v>0.3541666666666667</v>
      </c>
    </row>
    <row r="18" spans="1:5" ht="15" customHeight="1">
      <c r="A18" s="417">
        <v>3</v>
      </c>
      <c r="B18" s="418" t="s">
        <v>544</v>
      </c>
      <c r="C18" s="418" t="s">
        <v>545</v>
      </c>
      <c r="D18" s="419">
        <v>1</v>
      </c>
      <c r="E18" s="420">
        <v>0.3541666666666667</v>
      </c>
    </row>
    <row r="19" spans="1:5" ht="15" customHeight="1">
      <c r="A19" s="417">
        <v>4</v>
      </c>
      <c r="B19" s="418" t="s">
        <v>546</v>
      </c>
      <c r="C19" s="418" t="s">
        <v>547</v>
      </c>
      <c r="D19" s="419"/>
      <c r="E19" s="420" t="s">
        <v>548</v>
      </c>
    </row>
    <row r="20" spans="1:5" ht="15" customHeight="1">
      <c r="A20" s="417">
        <v>5</v>
      </c>
      <c r="B20" s="418" t="s">
        <v>549</v>
      </c>
      <c r="C20" s="418" t="s">
        <v>550</v>
      </c>
      <c r="D20" s="419">
        <v>1</v>
      </c>
      <c r="E20" s="420" t="s">
        <v>551</v>
      </c>
    </row>
    <row r="21" spans="1:5" ht="15" customHeight="1">
      <c r="A21" s="417">
        <v>6</v>
      </c>
      <c r="B21" s="418" t="s">
        <v>552</v>
      </c>
      <c r="C21" s="418" t="s">
        <v>553</v>
      </c>
      <c r="D21" s="419"/>
      <c r="E21" s="420" t="s">
        <v>554</v>
      </c>
    </row>
    <row r="22" spans="1:5" ht="15" customHeight="1">
      <c r="A22" s="417">
        <v>7</v>
      </c>
      <c r="B22" s="418" t="s">
        <v>555</v>
      </c>
      <c r="C22" s="418" t="s">
        <v>556</v>
      </c>
      <c r="D22" s="419"/>
      <c r="E22" s="420" t="s">
        <v>557</v>
      </c>
    </row>
    <row r="23" spans="1:5" ht="15" customHeight="1">
      <c r="A23" s="417">
        <v>8</v>
      </c>
      <c r="B23" s="418" t="s">
        <v>558</v>
      </c>
      <c r="C23" s="418" t="s">
        <v>559</v>
      </c>
      <c r="D23" s="419"/>
      <c r="E23" s="420" t="s">
        <v>560</v>
      </c>
    </row>
    <row r="24" spans="1:5" ht="15" customHeight="1">
      <c r="A24" s="417">
        <v>9</v>
      </c>
      <c r="B24" s="418" t="s">
        <v>561</v>
      </c>
      <c r="C24" s="418" t="s">
        <v>562</v>
      </c>
      <c r="D24" s="419"/>
      <c r="E24" s="420"/>
    </row>
    <row r="25" spans="1:5" ht="15" customHeight="1">
      <c r="A25" s="417">
        <v>10</v>
      </c>
      <c r="B25" s="418" t="s">
        <v>563</v>
      </c>
      <c r="C25" s="418" t="s">
        <v>564</v>
      </c>
      <c r="D25" s="419"/>
      <c r="E25" s="420"/>
    </row>
    <row r="26" spans="1:5" ht="15" customHeight="1">
      <c r="A26" s="417">
        <v>11</v>
      </c>
      <c r="B26" s="418" t="s">
        <v>565</v>
      </c>
      <c r="C26" s="418" t="s">
        <v>566</v>
      </c>
      <c r="D26" s="419"/>
      <c r="E26" s="420"/>
    </row>
    <row r="27" spans="1:5" ht="15" customHeight="1">
      <c r="A27" s="417">
        <v>12</v>
      </c>
      <c r="B27" s="418" t="s">
        <v>567</v>
      </c>
      <c r="C27" s="418" t="s">
        <v>568</v>
      </c>
      <c r="D27" s="419">
        <v>2</v>
      </c>
      <c r="E27" s="420" t="s">
        <v>569</v>
      </c>
    </row>
    <row r="28" spans="1:5" ht="15" customHeight="1">
      <c r="A28" s="417">
        <v>13</v>
      </c>
      <c r="B28" s="418" t="s">
        <v>570</v>
      </c>
      <c r="C28" s="418" t="s">
        <v>571</v>
      </c>
      <c r="D28" s="419"/>
      <c r="E28" s="420" t="s">
        <v>572</v>
      </c>
    </row>
    <row r="29" spans="1:5" ht="15" customHeight="1">
      <c r="A29" s="417">
        <v>14</v>
      </c>
      <c r="B29" s="418" t="s">
        <v>573</v>
      </c>
      <c r="C29" s="418" t="s">
        <v>574</v>
      </c>
      <c r="D29" s="419"/>
      <c r="E29" s="420" t="s">
        <v>575</v>
      </c>
    </row>
    <row r="30" spans="1:5" ht="15" customHeight="1">
      <c r="A30" s="417">
        <v>15</v>
      </c>
      <c r="B30" s="418" t="s">
        <v>576</v>
      </c>
      <c r="C30" s="418" t="s">
        <v>577</v>
      </c>
      <c r="D30" s="419">
        <v>2</v>
      </c>
      <c r="E30" s="420" t="s">
        <v>578</v>
      </c>
    </row>
    <row r="31" spans="1:5" ht="15" customHeight="1">
      <c r="A31" s="417">
        <v>16</v>
      </c>
      <c r="B31" s="418" t="s">
        <v>579</v>
      </c>
      <c r="C31" s="418" t="s">
        <v>580</v>
      </c>
      <c r="D31" s="419"/>
      <c r="E31" s="420" t="s">
        <v>581</v>
      </c>
    </row>
    <row r="32" spans="1:5" ht="15" customHeight="1">
      <c r="A32" s="417">
        <v>17</v>
      </c>
      <c r="B32" s="418" t="s">
        <v>582</v>
      </c>
      <c r="C32" s="418" t="s">
        <v>583</v>
      </c>
      <c r="D32" s="419"/>
      <c r="E32" s="420" t="s">
        <v>584</v>
      </c>
    </row>
    <row r="33" spans="1:5" ht="15" customHeight="1">
      <c r="A33" s="417">
        <v>18</v>
      </c>
      <c r="B33" s="418" t="s">
        <v>585</v>
      </c>
      <c r="C33" s="418" t="s">
        <v>586</v>
      </c>
      <c r="D33" s="419"/>
      <c r="E33" s="420" t="s">
        <v>587</v>
      </c>
    </row>
    <row r="34" spans="1:5" ht="15" customHeight="1">
      <c r="A34" s="417">
        <v>19</v>
      </c>
      <c r="B34" s="418" t="s">
        <v>588</v>
      </c>
      <c r="C34" s="418" t="s">
        <v>589</v>
      </c>
      <c r="D34" s="419"/>
      <c r="E34" s="420" t="s">
        <v>590</v>
      </c>
    </row>
    <row r="35" spans="1:5" ht="15" customHeight="1">
      <c r="A35" s="417">
        <v>20</v>
      </c>
      <c r="B35" s="418" t="s">
        <v>591</v>
      </c>
      <c r="C35" s="418" t="s">
        <v>592</v>
      </c>
      <c r="D35" s="419"/>
      <c r="E35" s="420"/>
    </row>
    <row r="36" spans="1:5" ht="15" customHeight="1">
      <c r="A36" s="417">
        <v>21</v>
      </c>
      <c r="B36" s="418" t="s">
        <v>593</v>
      </c>
      <c r="C36" s="418" t="s">
        <v>594</v>
      </c>
      <c r="D36" s="419"/>
      <c r="E36" s="420"/>
    </row>
    <row r="37" spans="1:5" ht="15" customHeight="1">
      <c r="A37" s="417">
        <v>22</v>
      </c>
      <c r="B37" s="418" t="s">
        <v>595</v>
      </c>
      <c r="C37" s="418" t="s">
        <v>596</v>
      </c>
      <c r="D37" s="419"/>
      <c r="E37" s="420"/>
    </row>
    <row r="38" spans="1:5" ht="15" customHeight="1">
      <c r="A38" s="408"/>
      <c r="B38" s="421"/>
      <c r="C38" s="421"/>
      <c r="D38" s="422"/>
      <c r="E38" s="423"/>
    </row>
    <row r="39" spans="1:5" ht="15" customHeight="1">
      <c r="A39" s="408"/>
      <c r="B39" s="411" t="s">
        <v>597</v>
      </c>
      <c r="C39" s="421"/>
      <c r="D39" s="422"/>
      <c r="E39" s="423"/>
    </row>
    <row r="40" spans="1:5" ht="15" customHeight="1">
      <c r="A40" s="417">
        <v>1</v>
      </c>
      <c r="B40" s="418" t="s">
        <v>598</v>
      </c>
      <c r="C40" s="418" t="s">
        <v>599</v>
      </c>
      <c r="D40" s="419"/>
      <c r="E40" s="420">
        <v>0.3541666666666667</v>
      </c>
    </row>
    <row r="41" spans="1:5" ht="15" customHeight="1">
      <c r="A41" s="417">
        <v>2</v>
      </c>
      <c r="B41" s="418" t="s">
        <v>600</v>
      </c>
      <c r="C41" s="418" t="s">
        <v>601</v>
      </c>
      <c r="D41" s="419"/>
      <c r="E41" s="420">
        <v>0.3541666666666667</v>
      </c>
    </row>
    <row r="42" spans="1:5" ht="15" customHeight="1">
      <c r="A42" s="417">
        <v>3</v>
      </c>
      <c r="B42" s="418" t="s">
        <v>602</v>
      </c>
      <c r="C42" s="418" t="s">
        <v>603</v>
      </c>
      <c r="D42" s="419"/>
      <c r="E42" s="420">
        <v>0.3541666666666667</v>
      </c>
    </row>
    <row r="43" spans="1:5" ht="15" customHeight="1">
      <c r="A43" s="417">
        <v>4</v>
      </c>
      <c r="B43" s="418" t="s">
        <v>604</v>
      </c>
      <c r="C43" s="418" t="s">
        <v>605</v>
      </c>
      <c r="D43" s="419"/>
      <c r="E43" s="420" t="s">
        <v>548</v>
      </c>
    </row>
    <row r="44" spans="1:5" ht="15" customHeight="1">
      <c r="A44" s="417">
        <v>5</v>
      </c>
      <c r="B44" s="418" t="s">
        <v>606</v>
      </c>
      <c r="C44" s="418" t="s">
        <v>607</v>
      </c>
      <c r="D44" s="419"/>
      <c r="E44" s="420" t="s">
        <v>551</v>
      </c>
    </row>
    <row r="45" spans="1:5" ht="15" customHeight="1">
      <c r="A45" s="424">
        <v>6</v>
      </c>
      <c r="B45" s="425" t="s">
        <v>608</v>
      </c>
      <c r="C45" s="425" t="s">
        <v>609</v>
      </c>
      <c r="D45" s="426"/>
      <c r="E45" s="427" t="s">
        <v>554</v>
      </c>
    </row>
    <row r="46" spans="1:5" ht="15" customHeight="1">
      <c r="A46" s="424">
        <v>7</v>
      </c>
      <c r="B46" s="425" t="s">
        <v>610</v>
      </c>
      <c r="C46" s="425" t="s">
        <v>611</v>
      </c>
      <c r="D46" s="426"/>
      <c r="E46" s="427" t="s">
        <v>557</v>
      </c>
    </row>
    <row r="47" spans="1:5" ht="15" customHeight="1">
      <c r="A47" s="424">
        <v>8</v>
      </c>
      <c r="B47" s="425" t="s">
        <v>612</v>
      </c>
      <c r="C47" s="425" t="s">
        <v>613</v>
      </c>
      <c r="D47" s="426"/>
      <c r="E47" s="427" t="s">
        <v>560</v>
      </c>
    </row>
    <row r="48" spans="1:5" ht="15" customHeight="1">
      <c r="A48" s="417">
        <v>9</v>
      </c>
      <c r="B48" s="418" t="s">
        <v>614</v>
      </c>
      <c r="C48" s="418" t="s">
        <v>615</v>
      </c>
      <c r="D48" s="419"/>
      <c r="E48" s="420" t="s">
        <v>616</v>
      </c>
    </row>
    <row r="49" spans="1:5" ht="15" customHeight="1">
      <c r="A49" s="417">
        <v>10</v>
      </c>
      <c r="B49" s="418" t="s">
        <v>617</v>
      </c>
      <c r="C49" s="418" t="s">
        <v>618</v>
      </c>
      <c r="D49" s="419"/>
      <c r="E49" s="420"/>
    </row>
    <row r="50" spans="1:5" ht="15" customHeight="1">
      <c r="A50" s="417">
        <v>11</v>
      </c>
      <c r="B50" s="418" t="s">
        <v>619</v>
      </c>
      <c r="C50" s="418" t="s">
        <v>620</v>
      </c>
      <c r="D50" s="419"/>
      <c r="E50" s="420" t="s">
        <v>621</v>
      </c>
    </row>
    <row r="51" spans="1:5" ht="15" customHeight="1">
      <c r="A51" s="417">
        <v>12</v>
      </c>
      <c r="B51" s="418" t="s">
        <v>622</v>
      </c>
      <c r="C51" s="418" t="s">
        <v>623</v>
      </c>
      <c r="D51" s="419"/>
      <c r="E51" s="420" t="s">
        <v>569</v>
      </c>
    </row>
    <row r="52" spans="1:5" ht="15" customHeight="1">
      <c r="A52" s="424">
        <v>13</v>
      </c>
      <c r="B52" s="425" t="s">
        <v>624</v>
      </c>
      <c r="C52" s="425" t="s">
        <v>625</v>
      </c>
      <c r="D52" s="426"/>
      <c r="E52" s="427" t="s">
        <v>572</v>
      </c>
    </row>
    <row r="53" spans="1:5" ht="15">
      <c r="A53" s="424">
        <v>14</v>
      </c>
      <c r="B53" s="425" t="s">
        <v>626</v>
      </c>
      <c r="C53" s="425" t="s">
        <v>627</v>
      </c>
      <c r="D53" s="426"/>
      <c r="E53" s="427" t="s">
        <v>575</v>
      </c>
    </row>
    <row r="54" spans="1:5" ht="15">
      <c r="A54" s="424">
        <v>15</v>
      </c>
      <c r="B54" s="425" t="s">
        <v>628</v>
      </c>
      <c r="C54" s="425" t="s">
        <v>629</v>
      </c>
      <c r="D54" s="426"/>
      <c r="E54" s="427" t="s">
        <v>578</v>
      </c>
    </row>
    <row r="55" spans="1:5" ht="15">
      <c r="A55" s="424">
        <v>16</v>
      </c>
      <c r="B55" s="425" t="s">
        <v>630</v>
      </c>
      <c r="C55" s="425" t="s">
        <v>631</v>
      </c>
      <c r="D55" s="426"/>
      <c r="E55" s="427" t="s">
        <v>581</v>
      </c>
    </row>
    <row r="56" spans="1:5" ht="15">
      <c r="A56" s="424">
        <v>17</v>
      </c>
      <c r="B56" s="425" t="s">
        <v>632</v>
      </c>
      <c r="C56" s="425" t="s">
        <v>633</v>
      </c>
      <c r="D56" s="426"/>
      <c r="E56" s="427" t="s">
        <v>584</v>
      </c>
    </row>
    <row r="57" spans="1:5" ht="15">
      <c r="A57" s="424">
        <v>18</v>
      </c>
      <c r="B57" s="425" t="s">
        <v>634</v>
      </c>
      <c r="C57" s="425" t="s">
        <v>635</v>
      </c>
      <c r="D57" s="426"/>
      <c r="E57" s="427" t="s">
        <v>587</v>
      </c>
    </row>
    <row r="58" spans="1:5" ht="15">
      <c r="A58" s="424">
        <v>19</v>
      </c>
      <c r="B58" s="425" t="s">
        <v>636</v>
      </c>
      <c r="C58" s="425" t="s">
        <v>637</v>
      </c>
      <c r="D58" s="426"/>
      <c r="E58" s="427" t="s">
        <v>590</v>
      </c>
    </row>
    <row r="59" spans="1:5" ht="15">
      <c r="A59" s="424">
        <v>20</v>
      </c>
      <c r="B59" s="425" t="s">
        <v>638</v>
      </c>
      <c r="C59" s="425" t="s">
        <v>639</v>
      </c>
      <c r="D59" s="426"/>
      <c r="E59" s="427" t="s">
        <v>640</v>
      </c>
    </row>
    <row r="60" spans="1:5" ht="15">
      <c r="A60" s="408"/>
      <c r="B60" s="405"/>
      <c r="C60" s="405"/>
      <c r="D60" s="406"/>
      <c r="E60" s="407"/>
    </row>
    <row r="61" spans="1:5" ht="15.75">
      <c r="A61" s="408"/>
      <c r="B61" s="411" t="s">
        <v>641</v>
      </c>
      <c r="C61" s="405"/>
      <c r="D61" s="406"/>
      <c r="E61" s="407"/>
    </row>
    <row r="62" spans="1:5" ht="15">
      <c r="A62" s="417">
        <v>1</v>
      </c>
      <c r="B62" s="418" t="s">
        <v>642</v>
      </c>
      <c r="C62" s="418" t="s">
        <v>643</v>
      </c>
      <c r="D62" s="419"/>
      <c r="E62" s="420">
        <v>0.3541666666666667</v>
      </c>
    </row>
    <row r="63" spans="1:5" ht="15">
      <c r="A63" s="417">
        <v>2</v>
      </c>
      <c r="B63" s="418" t="s">
        <v>644</v>
      </c>
      <c r="C63" s="418" t="s">
        <v>645</v>
      </c>
      <c r="D63" s="419"/>
      <c r="E63" s="420">
        <v>0.3541666666666667</v>
      </c>
    </row>
    <row r="64" spans="1:5" ht="15">
      <c r="A64" s="417">
        <v>3</v>
      </c>
      <c r="B64" s="418" t="s">
        <v>646</v>
      </c>
      <c r="C64" s="418" t="s">
        <v>647</v>
      </c>
      <c r="D64" s="419"/>
      <c r="E64" s="420">
        <v>0.3541666666666667</v>
      </c>
    </row>
    <row r="65" spans="1:5" ht="15">
      <c r="A65" s="417">
        <v>4</v>
      </c>
      <c r="B65" s="418" t="s">
        <v>648</v>
      </c>
      <c r="C65" s="418" t="s">
        <v>649</v>
      </c>
      <c r="D65" s="419"/>
      <c r="E65" s="420" t="s">
        <v>548</v>
      </c>
    </row>
    <row r="66" spans="1:5" ht="15">
      <c r="A66" s="417">
        <v>5</v>
      </c>
      <c r="B66" s="418" t="s">
        <v>650</v>
      </c>
      <c r="C66" s="418" t="s">
        <v>651</v>
      </c>
      <c r="D66" s="419"/>
      <c r="E66" s="420" t="s">
        <v>551</v>
      </c>
    </row>
    <row r="67" spans="1:5" ht="15">
      <c r="A67" s="417">
        <v>6</v>
      </c>
      <c r="B67" s="418" t="s">
        <v>652</v>
      </c>
      <c r="C67" s="418" t="s">
        <v>653</v>
      </c>
      <c r="D67" s="419"/>
      <c r="E67" s="420" t="s">
        <v>554</v>
      </c>
    </row>
    <row r="68" spans="1:5" ht="15">
      <c r="A68" s="417">
        <v>7</v>
      </c>
      <c r="B68" s="418" t="s">
        <v>654</v>
      </c>
      <c r="C68" s="418" t="s">
        <v>655</v>
      </c>
      <c r="D68" s="419"/>
      <c r="E68" s="420" t="s">
        <v>557</v>
      </c>
    </row>
    <row r="69" spans="1:5" ht="15">
      <c r="A69" s="417">
        <v>8</v>
      </c>
      <c r="B69" s="418" t="s">
        <v>656</v>
      </c>
      <c r="C69" s="418" t="s">
        <v>657</v>
      </c>
      <c r="D69" s="419"/>
      <c r="E69" s="420" t="s">
        <v>560</v>
      </c>
    </row>
    <row r="70" spans="1:5" ht="15">
      <c r="A70" s="417">
        <v>9</v>
      </c>
      <c r="B70" s="418" t="s">
        <v>658</v>
      </c>
      <c r="C70" s="418" t="s">
        <v>659</v>
      </c>
      <c r="D70" s="419"/>
      <c r="E70" s="420"/>
    </row>
    <row r="71" spans="1:5" ht="15">
      <c r="A71" s="417">
        <v>10</v>
      </c>
      <c r="B71" s="418" t="s">
        <v>660</v>
      </c>
      <c r="C71" s="418" t="s">
        <v>661</v>
      </c>
      <c r="D71" s="419"/>
      <c r="E71" s="420"/>
    </row>
    <row r="72" spans="1:5" ht="15">
      <c r="A72" s="417">
        <v>11</v>
      </c>
      <c r="B72" s="418" t="s">
        <v>662</v>
      </c>
      <c r="C72" s="418" t="s">
        <v>663</v>
      </c>
      <c r="D72" s="419"/>
      <c r="E72" s="420"/>
    </row>
    <row r="73" spans="1:5" ht="15">
      <c r="A73" s="408">
        <v>12</v>
      </c>
      <c r="B73" s="405" t="s">
        <v>664</v>
      </c>
      <c r="C73" s="405"/>
      <c r="D73" s="406"/>
      <c r="E73" s="407"/>
    </row>
    <row r="74" spans="1:5" ht="15">
      <c r="A74" s="408">
        <v>13</v>
      </c>
      <c r="B74" s="405"/>
      <c r="C74" s="405"/>
      <c r="D74" s="406"/>
      <c r="E74" s="407"/>
    </row>
    <row r="75" spans="1:5" ht="15.75">
      <c r="A75" s="408">
        <v>14</v>
      </c>
      <c r="B75" s="411" t="s">
        <v>665</v>
      </c>
      <c r="C75" s="405"/>
      <c r="D75" s="406"/>
      <c r="E75" s="407"/>
    </row>
    <row r="76" spans="1:5" ht="15">
      <c r="A76" s="408">
        <v>15</v>
      </c>
      <c r="B76" s="405"/>
      <c r="C76" s="405"/>
      <c r="D76" s="406"/>
      <c r="E76" s="407"/>
    </row>
  </sheetData>
  <sheetProtection/>
  <mergeCells count="5">
    <mergeCell ref="A2:C2"/>
    <mergeCell ref="A3:B3"/>
    <mergeCell ref="C4:E4"/>
    <mergeCell ref="C6:E6"/>
    <mergeCell ref="A7:E7"/>
  </mergeCells>
  <printOptions/>
  <pageMargins left="0.3937007874015748" right="0.3937007874015748" top="0.3937007874015748" bottom="0" header="0" footer="0"/>
  <pageSetup horizontalDpi="300" verticalDpi="300" orientation="portrait" scale="94" r:id="rId2"/>
  <drawing r:id="rId1"/>
</worksheet>
</file>

<file path=xl/worksheets/sheet2.xml><?xml version="1.0" encoding="utf-8"?>
<worksheet xmlns="http://schemas.openxmlformats.org/spreadsheetml/2006/main" xmlns:r="http://schemas.openxmlformats.org/officeDocument/2006/relationships">
  <sheetPr codeName="List2"/>
  <dimension ref="A2:E76"/>
  <sheetViews>
    <sheetView showGridLines="0" showZeros="0" zoomScalePageLayoutView="0" workbookViewId="0" topLeftCell="A1">
      <selection activeCell="B42" sqref="B42"/>
    </sheetView>
  </sheetViews>
  <sheetFormatPr defaultColWidth="9.140625" defaultRowHeight="12.75"/>
  <cols>
    <col min="1" max="1" width="5.8515625" style="390" customWidth="1"/>
    <col min="2" max="2" width="37.7109375" style="390" customWidth="1"/>
    <col min="3" max="3" width="37.8515625" style="390" customWidth="1"/>
    <col min="4" max="4" width="11.421875" style="390" customWidth="1"/>
    <col min="5" max="5" width="12.140625" style="390" customWidth="1"/>
    <col min="6" max="16384" width="9.140625" style="391" customWidth="1"/>
  </cols>
  <sheetData>
    <row r="1" ht="18"/>
    <row r="2" spans="1:3" ht="18">
      <c r="A2" s="409" t="s">
        <v>530</v>
      </c>
      <c r="B2" s="409">
        <f>'[1]vnos podatkov'!$A$6</f>
        <v>0</v>
      </c>
      <c r="C2" s="410"/>
    </row>
    <row r="3" spans="1:5" ht="18.75">
      <c r="A3" s="392">
        <f>'[1]vnos podatkov'!$A$10</f>
        <v>0</v>
      </c>
      <c r="B3" s="392"/>
      <c r="C3" s="393"/>
      <c r="D3" s="393"/>
      <c r="E3" s="393"/>
    </row>
    <row r="4" spans="1:5" ht="18.75">
      <c r="A4" s="476" t="s">
        <v>828</v>
      </c>
      <c r="B4" s="477"/>
      <c r="C4" s="393"/>
      <c r="D4" s="393"/>
      <c r="E4" s="478"/>
    </row>
    <row r="5" spans="1:5" ht="23.25">
      <c r="A5" s="479"/>
      <c r="B5" s="479"/>
      <c r="C5" s="395" t="s">
        <v>523</v>
      </c>
      <c r="D5" s="395"/>
      <c r="E5" s="395"/>
    </row>
    <row r="6" spans="1:5" ht="18">
      <c r="A6" s="480"/>
      <c r="B6" s="480"/>
      <c r="C6" s="396"/>
      <c r="D6" s="396"/>
      <c r="E6" s="481"/>
    </row>
    <row r="7" spans="1:5" ht="18">
      <c r="A7" s="397"/>
      <c r="B7" s="398" t="s">
        <v>524</v>
      </c>
      <c r="C7" s="399" t="s">
        <v>824</v>
      </c>
      <c r="D7" s="399"/>
      <c r="E7" s="399"/>
    </row>
    <row r="8" spans="1:5" ht="18.75" thickBot="1">
      <c r="A8" s="397"/>
      <c r="B8" s="398"/>
      <c r="C8" s="482"/>
      <c r="D8" s="482"/>
      <c r="E8" s="482"/>
    </row>
    <row r="9" spans="1:5" ht="15" customHeight="1">
      <c r="A9" s="464" t="s">
        <v>823</v>
      </c>
      <c r="B9" s="465"/>
      <c r="C9" s="465"/>
      <c r="D9" s="465"/>
      <c r="E9" s="466"/>
    </row>
    <row r="10" spans="1:5" ht="15" customHeight="1">
      <c r="A10" s="467"/>
      <c r="B10" s="468"/>
      <c r="C10" s="468"/>
      <c r="D10" s="468"/>
      <c r="E10" s="469"/>
    </row>
    <row r="11" spans="1:5" ht="15" customHeight="1">
      <c r="A11" s="467"/>
      <c r="B11" s="468"/>
      <c r="C11" s="468"/>
      <c r="D11" s="468"/>
      <c r="E11" s="469"/>
    </row>
    <row r="12" spans="1:5" ht="15" customHeight="1" thickBot="1">
      <c r="A12" s="470"/>
      <c r="B12" s="471"/>
      <c r="C12" s="471"/>
      <c r="D12" s="471"/>
      <c r="E12" s="472"/>
    </row>
    <row r="13" spans="1:5" ht="15" customHeight="1">
      <c r="A13" s="435"/>
      <c r="B13" s="435"/>
      <c r="C13" s="435"/>
      <c r="D13" s="435"/>
      <c r="E13" s="435"/>
    </row>
    <row r="14" spans="1:5" ht="15" customHeight="1">
      <c r="A14" s="401" t="s">
        <v>525</v>
      </c>
      <c r="B14" s="402" t="s">
        <v>755</v>
      </c>
      <c r="C14" s="403" t="s">
        <v>756</v>
      </c>
      <c r="D14" s="403" t="s">
        <v>528</v>
      </c>
      <c r="E14" s="436" t="s">
        <v>529</v>
      </c>
    </row>
    <row r="15" spans="1:5" ht="15" customHeight="1">
      <c r="A15" s="437"/>
      <c r="B15" s="438" t="s">
        <v>757</v>
      </c>
      <c r="C15" s="439"/>
      <c r="D15" s="440"/>
      <c r="E15" s="441"/>
    </row>
    <row r="16" spans="1:5" ht="15" customHeight="1">
      <c r="A16" s="442">
        <v>1</v>
      </c>
      <c r="B16" s="443" t="s">
        <v>758</v>
      </c>
      <c r="C16" s="443" t="s">
        <v>759</v>
      </c>
      <c r="D16" s="440" t="s">
        <v>760</v>
      </c>
      <c r="E16" s="444" t="s">
        <v>761</v>
      </c>
    </row>
    <row r="17" spans="1:5" ht="15" customHeight="1">
      <c r="A17" s="442">
        <v>2</v>
      </c>
      <c r="B17" s="443" t="s">
        <v>762</v>
      </c>
      <c r="C17" s="443" t="s">
        <v>763</v>
      </c>
      <c r="D17" s="440">
        <v>5</v>
      </c>
      <c r="E17" s="444" t="s">
        <v>764</v>
      </c>
    </row>
    <row r="18" spans="1:5" ht="15" customHeight="1">
      <c r="A18" s="442">
        <v>3</v>
      </c>
      <c r="B18" s="443" t="s">
        <v>765</v>
      </c>
      <c r="C18" s="443" t="s">
        <v>766</v>
      </c>
      <c r="D18" s="440">
        <v>4</v>
      </c>
      <c r="E18" s="444" t="s">
        <v>767</v>
      </c>
    </row>
    <row r="19" spans="1:5" ht="15" customHeight="1">
      <c r="A19" s="442">
        <v>4</v>
      </c>
      <c r="B19" s="443" t="s">
        <v>768</v>
      </c>
      <c r="C19" s="443" t="s">
        <v>769</v>
      </c>
      <c r="D19" s="440"/>
      <c r="E19" s="444" t="s">
        <v>770</v>
      </c>
    </row>
    <row r="20" spans="1:5" ht="15" customHeight="1">
      <c r="A20" s="442">
        <v>5</v>
      </c>
      <c r="B20" s="443" t="s">
        <v>771</v>
      </c>
      <c r="C20" s="443" t="s">
        <v>772</v>
      </c>
      <c r="D20" s="440"/>
      <c r="E20" s="444" t="s">
        <v>773</v>
      </c>
    </row>
    <row r="21" spans="1:5" ht="15" customHeight="1">
      <c r="A21" s="442">
        <v>6</v>
      </c>
      <c r="B21" s="443" t="s">
        <v>774</v>
      </c>
      <c r="C21" s="443" t="s">
        <v>775</v>
      </c>
      <c r="D21" s="440"/>
      <c r="E21" s="445" t="s">
        <v>776</v>
      </c>
    </row>
    <row r="22" spans="1:5" ht="15" customHeight="1">
      <c r="A22" s="442"/>
      <c r="B22" s="443"/>
      <c r="C22" s="443"/>
      <c r="D22" s="440"/>
      <c r="E22" s="445"/>
    </row>
    <row r="23" spans="1:5" ht="15" customHeight="1">
      <c r="A23" s="442"/>
      <c r="B23" s="446" t="s">
        <v>777</v>
      </c>
      <c r="C23" s="447"/>
      <c r="D23" s="440"/>
      <c r="E23" s="445"/>
    </row>
    <row r="24" spans="1:5" ht="15" customHeight="1">
      <c r="A24" s="442">
        <v>1</v>
      </c>
      <c r="B24" s="443" t="s">
        <v>778</v>
      </c>
      <c r="C24" s="443" t="s">
        <v>779</v>
      </c>
      <c r="D24" s="440"/>
      <c r="E24" s="445" t="s">
        <v>780</v>
      </c>
    </row>
    <row r="25" spans="1:5" ht="15" customHeight="1">
      <c r="A25" s="442"/>
      <c r="B25" s="448"/>
      <c r="C25" s="448"/>
      <c r="D25" s="440"/>
      <c r="E25" s="445"/>
    </row>
    <row r="26" spans="1:5" ht="15" customHeight="1">
      <c r="A26" s="442"/>
      <c r="B26" s="446" t="s">
        <v>781</v>
      </c>
      <c r="C26" s="447"/>
      <c r="D26" s="440"/>
      <c r="E26" s="445"/>
    </row>
    <row r="27" spans="1:5" ht="15" customHeight="1">
      <c r="A27" s="442">
        <v>1</v>
      </c>
      <c r="B27" s="448" t="s">
        <v>782</v>
      </c>
      <c r="C27" s="448" t="s">
        <v>783</v>
      </c>
      <c r="D27" s="443"/>
      <c r="E27" s="445" t="s">
        <v>784</v>
      </c>
    </row>
    <row r="28" spans="1:5" ht="15" customHeight="1">
      <c r="A28" s="442">
        <v>2</v>
      </c>
      <c r="B28" s="448" t="s">
        <v>785</v>
      </c>
      <c r="C28" s="448" t="s">
        <v>786</v>
      </c>
      <c r="D28" s="443"/>
      <c r="E28" s="445" t="s">
        <v>787</v>
      </c>
    </row>
    <row r="29" spans="1:5" ht="15" customHeight="1">
      <c r="A29" s="442">
        <v>3</v>
      </c>
      <c r="B29" s="448" t="s">
        <v>788</v>
      </c>
      <c r="C29" s="448" t="s">
        <v>789</v>
      </c>
      <c r="D29" s="443"/>
      <c r="E29" s="445" t="s">
        <v>790</v>
      </c>
    </row>
    <row r="30" spans="1:5" ht="15" customHeight="1">
      <c r="A30" s="442">
        <v>4</v>
      </c>
      <c r="B30" s="448" t="s">
        <v>791</v>
      </c>
      <c r="C30" s="448" t="s">
        <v>792</v>
      </c>
      <c r="D30" s="440"/>
      <c r="E30" s="445" t="s">
        <v>793</v>
      </c>
    </row>
    <row r="31" spans="1:5" ht="15" customHeight="1">
      <c r="A31" s="442"/>
      <c r="B31" s="448"/>
      <c r="C31" s="448"/>
      <c r="D31" s="443"/>
      <c r="E31" s="445"/>
    </row>
    <row r="32" spans="1:5" ht="15" customHeight="1">
      <c r="A32" s="442"/>
      <c r="B32" s="438" t="s">
        <v>794</v>
      </c>
      <c r="C32" s="439"/>
      <c r="D32" s="443"/>
      <c r="E32" s="445"/>
    </row>
    <row r="33" spans="1:5" ht="15" customHeight="1">
      <c r="A33" s="442">
        <v>1</v>
      </c>
      <c r="B33" s="448" t="s">
        <v>795</v>
      </c>
      <c r="C33" s="448" t="s">
        <v>796</v>
      </c>
      <c r="D33" s="443"/>
      <c r="E33" s="445" t="s">
        <v>797</v>
      </c>
    </row>
    <row r="34" spans="1:5" ht="15" customHeight="1">
      <c r="A34" s="442">
        <v>2</v>
      </c>
      <c r="B34" s="448" t="s">
        <v>798</v>
      </c>
      <c r="C34" s="448" t="s">
        <v>799</v>
      </c>
      <c r="D34" s="443"/>
      <c r="E34" s="449" t="s">
        <v>800</v>
      </c>
    </row>
    <row r="35" spans="1:5" ht="15" customHeight="1">
      <c r="A35" s="442">
        <v>3</v>
      </c>
      <c r="B35" s="448" t="s">
        <v>801</v>
      </c>
      <c r="C35" s="448" t="s">
        <v>802</v>
      </c>
      <c r="D35" s="406"/>
      <c r="E35" s="449" t="s">
        <v>803</v>
      </c>
    </row>
    <row r="36" spans="1:5" ht="15" customHeight="1">
      <c r="A36" s="442">
        <v>4</v>
      </c>
      <c r="B36" s="448" t="s">
        <v>804</v>
      </c>
      <c r="C36" s="448" t="s">
        <v>805</v>
      </c>
      <c r="D36" s="450"/>
      <c r="E36" s="441" t="s">
        <v>806</v>
      </c>
    </row>
    <row r="37" spans="1:5" ht="15" customHeight="1">
      <c r="A37" s="442"/>
      <c r="B37" s="448"/>
      <c r="C37" s="448"/>
      <c r="D37" s="450"/>
      <c r="E37" s="451"/>
    </row>
    <row r="38" spans="1:5" ht="15" customHeight="1">
      <c r="A38" s="442"/>
      <c r="B38" s="446" t="s">
        <v>807</v>
      </c>
      <c r="C38" s="447"/>
      <c r="D38" s="450"/>
      <c r="E38" s="449"/>
    </row>
    <row r="39" spans="1:5" ht="15" customHeight="1">
      <c r="A39" s="442">
        <v>1</v>
      </c>
      <c r="B39" s="448" t="s">
        <v>808</v>
      </c>
      <c r="C39" s="448" t="s">
        <v>809</v>
      </c>
      <c r="D39" s="450"/>
      <c r="E39" s="449" t="s">
        <v>810</v>
      </c>
    </row>
    <row r="40" spans="1:5" ht="15" customHeight="1">
      <c r="A40" s="442">
        <v>2</v>
      </c>
      <c r="B40" s="448" t="s">
        <v>811</v>
      </c>
      <c r="C40" s="448" t="s">
        <v>812</v>
      </c>
      <c r="D40" s="450"/>
      <c r="E40" s="449" t="s">
        <v>813</v>
      </c>
    </row>
    <row r="41" spans="1:5" ht="15" customHeight="1">
      <c r="A41" s="442">
        <v>3</v>
      </c>
      <c r="B41" s="448" t="s">
        <v>814</v>
      </c>
      <c r="C41" s="448" t="s">
        <v>815</v>
      </c>
      <c r="D41" s="450"/>
      <c r="E41" s="449" t="s">
        <v>816</v>
      </c>
    </row>
    <row r="42" spans="1:5" ht="15" customHeight="1">
      <c r="A42" s="442">
        <v>4</v>
      </c>
      <c r="B42" s="448" t="s">
        <v>817</v>
      </c>
      <c r="C42" s="448" t="s">
        <v>818</v>
      </c>
      <c r="D42" s="450"/>
      <c r="E42" s="449" t="s">
        <v>819</v>
      </c>
    </row>
    <row r="43" spans="1:5" ht="15" customHeight="1">
      <c r="A43" s="442"/>
      <c r="B43" s="448"/>
      <c r="C43" s="448"/>
      <c r="D43" s="450"/>
      <c r="E43" s="449"/>
    </row>
    <row r="44" spans="1:5" ht="15" customHeight="1">
      <c r="A44" s="442"/>
      <c r="B44" s="483" t="s">
        <v>829</v>
      </c>
      <c r="C44" s="448"/>
      <c r="D44" s="450"/>
      <c r="E44" s="449"/>
    </row>
    <row r="45" spans="1:5" ht="15" customHeight="1">
      <c r="A45" s="442"/>
      <c r="B45" s="452" t="s">
        <v>820</v>
      </c>
      <c r="C45" s="452"/>
      <c r="D45" s="450"/>
      <c r="E45" s="449"/>
    </row>
    <row r="46" spans="2:5" ht="15" customHeight="1">
      <c r="B46" s="453" t="s">
        <v>821</v>
      </c>
      <c r="C46" s="453" t="s">
        <v>822</v>
      </c>
      <c r="E46" s="454"/>
    </row>
    <row r="47" ht="15" customHeight="1">
      <c r="E47" s="454"/>
    </row>
    <row r="48" spans="2:5" ht="15" customHeight="1">
      <c r="B48" s="455"/>
      <c r="C48" s="455"/>
      <c r="E48" s="454"/>
    </row>
    <row r="49" spans="2:5" ht="15" customHeight="1">
      <c r="B49" s="456"/>
      <c r="C49" s="456"/>
      <c r="E49" s="454"/>
    </row>
    <row r="50" ht="15" customHeight="1"/>
    <row r="51" spans="1:5" ht="15" customHeight="1">
      <c r="A51" s="456"/>
      <c r="B51" s="462"/>
      <c r="C51" s="461"/>
      <c r="D51" s="463"/>
      <c r="E51" s="461"/>
    </row>
    <row r="52" spans="1:5" ht="15" customHeight="1">
      <c r="A52" s="456"/>
      <c r="B52" s="462"/>
      <c r="C52" s="461"/>
      <c r="D52" s="463"/>
      <c r="E52" s="461"/>
    </row>
    <row r="53" spans="1:5" ht="18">
      <c r="A53" s="456"/>
      <c r="B53" s="462"/>
      <c r="C53" s="461"/>
      <c r="D53" s="463"/>
      <c r="E53" s="461"/>
    </row>
    <row r="54" spans="1:5" ht="18">
      <c r="A54" s="456"/>
      <c r="B54" s="462"/>
      <c r="C54" s="461"/>
      <c r="D54" s="463"/>
      <c r="E54" s="461"/>
    </row>
    <row r="55" spans="1:5" ht="18">
      <c r="A55" s="456"/>
      <c r="B55" s="462"/>
      <c r="C55" s="461"/>
      <c r="D55" s="463"/>
      <c r="E55" s="463"/>
    </row>
    <row r="56" spans="2:5" ht="18">
      <c r="B56" s="456"/>
      <c r="C56" s="456"/>
      <c r="E56" s="454"/>
    </row>
    <row r="57" spans="2:5" ht="18">
      <c r="B57" s="455"/>
      <c r="E57" s="454"/>
    </row>
    <row r="58" ht="18">
      <c r="E58" s="454"/>
    </row>
    <row r="59" ht="18">
      <c r="E59" s="454"/>
    </row>
    <row r="60" ht="18">
      <c r="E60" s="454"/>
    </row>
    <row r="61" ht="18">
      <c r="E61" s="454"/>
    </row>
    <row r="62" ht="18">
      <c r="E62" s="454"/>
    </row>
    <row r="63" ht="18">
      <c r="E63" s="454"/>
    </row>
    <row r="64" ht="18">
      <c r="E64" s="454"/>
    </row>
    <row r="65" ht="18">
      <c r="E65" s="454"/>
    </row>
    <row r="66" ht="18">
      <c r="E66" s="454"/>
    </row>
    <row r="67" ht="18">
      <c r="E67" s="454"/>
    </row>
    <row r="68" ht="18">
      <c r="E68" s="454"/>
    </row>
    <row r="69" ht="18">
      <c r="E69" s="454"/>
    </row>
    <row r="70" ht="18">
      <c r="E70" s="454"/>
    </row>
    <row r="71" ht="18">
      <c r="E71" s="454"/>
    </row>
    <row r="72" ht="18">
      <c r="E72" s="454"/>
    </row>
    <row r="73" ht="18">
      <c r="E73" s="454"/>
    </row>
    <row r="74" ht="18">
      <c r="E74" s="454"/>
    </row>
    <row r="75" ht="18">
      <c r="E75" s="454"/>
    </row>
    <row r="76" ht="18">
      <c r="E76" s="454"/>
    </row>
  </sheetData>
  <sheetProtection/>
  <mergeCells count="14">
    <mergeCell ref="B32:C32"/>
    <mergeCell ref="B38:C38"/>
    <mergeCell ref="B45:C45"/>
    <mergeCell ref="A9:E12"/>
    <mergeCell ref="A4:B4"/>
    <mergeCell ref="A5:B5"/>
    <mergeCell ref="C5:E5"/>
    <mergeCell ref="A6:B6"/>
    <mergeCell ref="C7:E7"/>
    <mergeCell ref="B15:C15"/>
    <mergeCell ref="B23:C23"/>
    <mergeCell ref="A2:C2"/>
    <mergeCell ref="A3:B3"/>
    <mergeCell ref="B26:C26"/>
  </mergeCells>
  <printOptions/>
  <pageMargins left="0.3937007874015748" right="0.3937007874015748" top="0.3937007874015748" bottom="0" header="0" footer="0"/>
  <pageSetup horizontalDpi="300" verticalDpi="300" orientation="portrait" scale="94" r:id="rId2"/>
  <drawing r:id="rId1"/>
</worksheet>
</file>

<file path=xl/worksheets/sheet3.xml><?xml version="1.0" encoding="utf-8"?>
<worksheet xmlns="http://schemas.openxmlformats.org/spreadsheetml/2006/main" xmlns:r="http://schemas.openxmlformats.org/officeDocument/2006/relationships">
  <sheetPr codeName="List1"/>
  <dimension ref="A2:E55"/>
  <sheetViews>
    <sheetView showGridLines="0" showZeros="0" zoomScalePageLayoutView="0" workbookViewId="0" topLeftCell="A1">
      <selection activeCell="B14" sqref="B14"/>
    </sheetView>
  </sheetViews>
  <sheetFormatPr defaultColWidth="9.140625" defaultRowHeight="12.75"/>
  <cols>
    <col min="1" max="1" width="5.8515625" style="390" customWidth="1"/>
    <col min="2" max="2" width="37.7109375" style="390" customWidth="1"/>
    <col min="3" max="3" width="37.8515625" style="390" customWidth="1"/>
    <col min="4" max="4" width="11.421875" style="390" customWidth="1"/>
    <col min="5" max="5" width="12.140625" style="390" customWidth="1"/>
    <col min="6" max="16384" width="9.140625" style="391" customWidth="1"/>
  </cols>
  <sheetData>
    <row r="1" ht="18"/>
    <row r="2" spans="1:3" ht="18">
      <c r="A2" s="409" t="s">
        <v>530</v>
      </c>
      <c r="B2" s="409">
        <f>'[1]vnos podatkov'!$A$6</f>
        <v>0</v>
      </c>
      <c r="C2" s="410"/>
    </row>
    <row r="3" spans="1:5" ht="18.75">
      <c r="A3" s="392">
        <f>'[1]vnos podatkov'!$A$10</f>
        <v>0</v>
      </c>
      <c r="B3" s="392"/>
      <c r="C3" s="393"/>
      <c r="D3" s="393"/>
      <c r="E3" s="393"/>
    </row>
    <row r="4" spans="1:5" ht="18.75">
      <c r="A4" s="473" t="s">
        <v>825</v>
      </c>
      <c r="B4" s="473"/>
      <c r="C4" s="395" t="s">
        <v>523</v>
      </c>
      <c r="D4" s="395"/>
      <c r="E4" s="395"/>
    </row>
    <row r="5" spans="1:5" ht="18">
      <c r="A5" s="474"/>
      <c r="B5" s="475" t="s">
        <v>826</v>
      </c>
      <c r="C5" s="396"/>
      <c r="D5" s="396"/>
      <c r="E5" s="396"/>
    </row>
    <row r="6" spans="1:5" ht="18">
      <c r="A6" s="397"/>
      <c r="B6" s="398" t="s">
        <v>531</v>
      </c>
      <c r="C6" s="399" t="s">
        <v>827</v>
      </c>
      <c r="D6" s="399"/>
      <c r="E6" s="399"/>
    </row>
    <row r="7" spans="1:5" ht="18">
      <c r="A7" s="400" t="s">
        <v>66</v>
      </c>
      <c r="B7" s="400"/>
      <c r="C7" s="400"/>
      <c r="D7" s="400"/>
      <c r="E7" s="400"/>
    </row>
    <row r="8" spans="1:5" ht="18.75">
      <c r="A8" s="401" t="s">
        <v>525</v>
      </c>
      <c r="B8" s="402" t="s">
        <v>526</v>
      </c>
      <c r="C8" s="402" t="s">
        <v>527</v>
      </c>
      <c r="D8" s="403" t="s">
        <v>528</v>
      </c>
      <c r="E8" s="403" t="s">
        <v>529</v>
      </c>
    </row>
    <row r="9" spans="1:5" ht="15" customHeight="1">
      <c r="A9" s="404"/>
      <c r="B9" s="428" t="s">
        <v>666</v>
      </c>
      <c r="C9" s="429"/>
      <c r="D9" s="406"/>
      <c r="E9" s="407"/>
    </row>
    <row r="10" spans="1:5" ht="15" customHeight="1">
      <c r="A10" s="408">
        <v>1</v>
      </c>
      <c r="B10" s="412" t="s">
        <v>667</v>
      </c>
      <c r="C10" s="412" t="s">
        <v>668</v>
      </c>
      <c r="D10" s="406">
        <v>1</v>
      </c>
      <c r="E10" s="430" t="s">
        <v>669</v>
      </c>
    </row>
    <row r="11" spans="1:5" ht="15" customHeight="1">
      <c r="A11" s="408">
        <v>2</v>
      </c>
      <c r="B11" s="412" t="s">
        <v>670</v>
      </c>
      <c r="C11" s="412" t="s">
        <v>671</v>
      </c>
      <c r="D11" s="406">
        <v>2</v>
      </c>
      <c r="E11" s="430" t="s">
        <v>669</v>
      </c>
    </row>
    <row r="12" spans="1:5" ht="15" customHeight="1">
      <c r="A12" s="408">
        <v>3</v>
      </c>
      <c r="B12" s="412" t="s">
        <v>672</v>
      </c>
      <c r="C12" s="412" t="s">
        <v>673</v>
      </c>
      <c r="D12" s="406">
        <v>3</v>
      </c>
      <c r="E12" s="430" t="s">
        <v>669</v>
      </c>
    </row>
    <row r="13" spans="1:5" ht="15" customHeight="1">
      <c r="A13" s="408">
        <v>4</v>
      </c>
      <c r="B13" s="412" t="s">
        <v>674</v>
      </c>
      <c r="C13" s="412" t="s">
        <v>675</v>
      </c>
      <c r="D13" s="406">
        <v>4</v>
      </c>
      <c r="E13" s="430" t="s">
        <v>669</v>
      </c>
    </row>
    <row r="14" spans="1:5" ht="15" customHeight="1">
      <c r="A14" s="408">
        <v>5</v>
      </c>
      <c r="B14" s="412" t="s">
        <v>676</v>
      </c>
      <c r="C14" s="412" t="s">
        <v>677</v>
      </c>
      <c r="D14" s="406">
        <v>5</v>
      </c>
      <c r="E14" s="430" t="s">
        <v>669</v>
      </c>
    </row>
    <row r="15" spans="1:5" ht="15" customHeight="1">
      <c r="A15" s="408">
        <v>6</v>
      </c>
      <c r="B15" s="412" t="s">
        <v>678</v>
      </c>
      <c r="C15" s="412" t="s">
        <v>679</v>
      </c>
      <c r="D15" s="406">
        <v>6</v>
      </c>
      <c r="E15" s="430" t="s">
        <v>669</v>
      </c>
    </row>
    <row r="16" spans="1:5" ht="15" customHeight="1">
      <c r="A16" s="408">
        <v>7</v>
      </c>
      <c r="B16" s="412" t="s">
        <v>680</v>
      </c>
      <c r="C16" s="412" t="s">
        <v>681</v>
      </c>
      <c r="D16" s="406">
        <v>1</v>
      </c>
      <c r="E16" s="431" t="s">
        <v>682</v>
      </c>
    </row>
    <row r="17" spans="1:5" ht="15" customHeight="1">
      <c r="A17" s="408">
        <v>8</v>
      </c>
      <c r="B17" s="412" t="s">
        <v>683</v>
      </c>
      <c r="C17" s="412" t="s">
        <v>684</v>
      </c>
      <c r="D17" s="406">
        <v>2</v>
      </c>
      <c r="E17" s="431" t="s">
        <v>682</v>
      </c>
    </row>
    <row r="18" spans="1:5" ht="15" customHeight="1">
      <c r="A18" s="408">
        <v>9</v>
      </c>
      <c r="B18" s="412" t="s">
        <v>685</v>
      </c>
      <c r="C18" s="412" t="s">
        <v>686</v>
      </c>
      <c r="D18" s="406">
        <v>3</v>
      </c>
      <c r="E18" s="431" t="s">
        <v>682</v>
      </c>
    </row>
    <row r="19" spans="1:5" ht="15" customHeight="1">
      <c r="A19" s="408">
        <v>10</v>
      </c>
      <c r="B19" s="412" t="s">
        <v>687</v>
      </c>
      <c r="C19" s="412" t="s">
        <v>688</v>
      </c>
      <c r="D19" s="406">
        <v>4</v>
      </c>
      <c r="E19" s="431" t="s">
        <v>682</v>
      </c>
    </row>
    <row r="20" spans="1:5" ht="15" customHeight="1">
      <c r="A20" s="408">
        <v>11</v>
      </c>
      <c r="B20" s="412" t="s">
        <v>689</v>
      </c>
      <c r="C20" s="412" t="s">
        <v>690</v>
      </c>
      <c r="D20" s="406">
        <v>5</v>
      </c>
      <c r="E20" s="431" t="s">
        <v>682</v>
      </c>
    </row>
    <row r="21" spans="1:5" ht="15" customHeight="1">
      <c r="A21" s="408">
        <v>12</v>
      </c>
      <c r="B21" s="412" t="s">
        <v>691</v>
      </c>
      <c r="C21" s="412" t="s">
        <v>692</v>
      </c>
      <c r="D21" s="406">
        <v>6</v>
      </c>
      <c r="E21" s="431" t="s">
        <v>682</v>
      </c>
    </row>
    <row r="22" spans="1:5" ht="15" customHeight="1">
      <c r="A22" s="408"/>
      <c r="B22" s="428" t="s">
        <v>693</v>
      </c>
      <c r="C22" s="429"/>
      <c r="D22" s="406"/>
      <c r="E22" s="407"/>
    </row>
    <row r="23" spans="1:5" ht="15" customHeight="1">
      <c r="A23" s="408">
        <v>13</v>
      </c>
      <c r="B23" s="412" t="s">
        <v>694</v>
      </c>
      <c r="C23" s="412" t="s">
        <v>695</v>
      </c>
      <c r="D23" s="406"/>
      <c r="E23" s="431" t="s">
        <v>696</v>
      </c>
    </row>
    <row r="24" spans="1:5" ht="15" customHeight="1">
      <c r="A24" s="404">
        <v>14</v>
      </c>
      <c r="B24" s="412" t="s">
        <v>697</v>
      </c>
      <c r="C24" s="412" t="s">
        <v>698</v>
      </c>
      <c r="D24" s="406"/>
      <c r="E24" s="431" t="s">
        <v>696</v>
      </c>
    </row>
    <row r="25" spans="1:5" ht="15" customHeight="1">
      <c r="A25" s="408">
        <v>15</v>
      </c>
      <c r="B25" s="412" t="s">
        <v>699</v>
      </c>
      <c r="C25" s="412" t="s">
        <v>700</v>
      </c>
      <c r="D25" s="432"/>
      <c r="E25" s="431" t="s">
        <v>701</v>
      </c>
    </row>
    <row r="26" spans="1:5" ht="15" customHeight="1">
      <c r="A26" s="408">
        <v>16</v>
      </c>
      <c r="B26" s="412" t="s">
        <v>702</v>
      </c>
      <c r="C26" s="412" t="s">
        <v>703</v>
      </c>
      <c r="D26" s="412"/>
      <c r="E26" s="431" t="s">
        <v>701</v>
      </c>
    </row>
    <row r="27" spans="1:5" ht="15" customHeight="1">
      <c r="A27" s="404"/>
      <c r="B27" s="433" t="s">
        <v>704</v>
      </c>
      <c r="C27" s="434"/>
      <c r="D27" s="412"/>
      <c r="E27" s="413"/>
    </row>
    <row r="28" spans="1:5" ht="15" customHeight="1">
      <c r="A28" s="408">
        <v>17</v>
      </c>
      <c r="B28" s="412" t="s">
        <v>705</v>
      </c>
      <c r="C28" s="412" t="s">
        <v>706</v>
      </c>
      <c r="D28" s="412"/>
      <c r="E28" s="431" t="s">
        <v>701</v>
      </c>
    </row>
    <row r="29" spans="1:5" ht="15" customHeight="1">
      <c r="A29" s="408">
        <v>18</v>
      </c>
      <c r="B29" s="412" t="s">
        <v>707</v>
      </c>
      <c r="C29" s="412" t="s">
        <v>708</v>
      </c>
      <c r="D29" s="422"/>
      <c r="E29" s="431" t="s">
        <v>701</v>
      </c>
    </row>
    <row r="30" spans="1:5" ht="15" customHeight="1">
      <c r="A30" s="408">
        <v>19</v>
      </c>
      <c r="B30" s="412" t="s">
        <v>709</v>
      </c>
      <c r="C30" s="412" t="s">
        <v>710</v>
      </c>
      <c r="D30" s="412"/>
      <c r="E30" s="431" t="s">
        <v>711</v>
      </c>
    </row>
    <row r="31" spans="1:5" ht="15" customHeight="1">
      <c r="A31" s="408">
        <v>20</v>
      </c>
      <c r="B31" s="412" t="s">
        <v>712</v>
      </c>
      <c r="C31" s="412" t="s">
        <v>713</v>
      </c>
      <c r="D31" s="406"/>
      <c r="E31" s="431" t="s">
        <v>711</v>
      </c>
    </row>
    <row r="32" spans="1:5" ht="15" customHeight="1">
      <c r="A32" s="408">
        <v>21</v>
      </c>
      <c r="B32" s="412" t="s">
        <v>714</v>
      </c>
      <c r="C32" s="412" t="s">
        <v>715</v>
      </c>
      <c r="D32" s="406"/>
      <c r="E32" s="431" t="s">
        <v>716</v>
      </c>
    </row>
    <row r="33" spans="1:5" ht="15" customHeight="1">
      <c r="A33" s="408">
        <v>22</v>
      </c>
      <c r="B33" s="412" t="s">
        <v>717</v>
      </c>
      <c r="C33" s="412" t="s">
        <v>718</v>
      </c>
      <c r="D33" s="406"/>
      <c r="E33" s="407"/>
    </row>
    <row r="34" spans="1:5" ht="15" customHeight="1">
      <c r="A34" s="408">
        <v>23</v>
      </c>
      <c r="B34" s="412" t="s">
        <v>719</v>
      </c>
      <c r="C34" s="412" t="s">
        <v>720</v>
      </c>
      <c r="D34" s="406"/>
      <c r="E34" s="407"/>
    </row>
    <row r="35" spans="1:5" ht="15" customHeight="1">
      <c r="A35" s="408">
        <v>24</v>
      </c>
      <c r="B35" s="412" t="s">
        <v>721</v>
      </c>
      <c r="C35" s="412" t="s">
        <v>722</v>
      </c>
      <c r="D35" s="406"/>
      <c r="E35" s="407"/>
    </row>
    <row r="36" spans="1:5" ht="15" customHeight="1">
      <c r="A36" s="408">
        <v>25</v>
      </c>
      <c r="B36" s="412" t="s">
        <v>723</v>
      </c>
      <c r="C36" s="412" t="s">
        <v>724</v>
      </c>
      <c r="D36" s="406"/>
      <c r="E36" s="431" t="s">
        <v>725</v>
      </c>
    </row>
    <row r="37" spans="1:5" ht="15" customHeight="1">
      <c r="A37" s="408">
        <v>26</v>
      </c>
      <c r="B37" s="412" t="s">
        <v>726</v>
      </c>
      <c r="C37" s="412" t="s">
        <v>727</v>
      </c>
      <c r="D37" s="406"/>
      <c r="E37" s="431"/>
    </row>
    <row r="38" spans="1:5" ht="15" customHeight="1">
      <c r="A38" s="408">
        <v>27</v>
      </c>
      <c r="B38" s="412" t="s">
        <v>728</v>
      </c>
      <c r="C38" s="412" t="s">
        <v>729</v>
      </c>
      <c r="D38" s="406"/>
      <c r="E38" s="431" t="s">
        <v>725</v>
      </c>
    </row>
    <row r="39" spans="1:5" ht="15" customHeight="1">
      <c r="A39" s="408">
        <v>28</v>
      </c>
      <c r="B39" s="412" t="s">
        <v>730</v>
      </c>
      <c r="C39" s="412" t="s">
        <v>731</v>
      </c>
      <c r="D39" s="406"/>
      <c r="E39" s="407"/>
    </row>
    <row r="40" spans="1:5" ht="15" customHeight="1">
      <c r="A40" s="408">
        <v>29</v>
      </c>
      <c r="B40" s="412" t="s">
        <v>732</v>
      </c>
      <c r="C40" s="412" t="s">
        <v>733</v>
      </c>
      <c r="D40" s="406"/>
      <c r="E40" s="431" t="s">
        <v>725</v>
      </c>
    </row>
    <row r="41" spans="1:5" ht="15" customHeight="1">
      <c r="A41" s="408">
        <v>30</v>
      </c>
      <c r="B41" s="412" t="s">
        <v>734</v>
      </c>
      <c r="C41" s="412" t="s">
        <v>735</v>
      </c>
      <c r="D41" s="406"/>
      <c r="E41" s="431" t="s">
        <v>725</v>
      </c>
    </row>
    <row r="42" spans="1:5" ht="15" customHeight="1">
      <c r="A42" s="408">
        <v>31</v>
      </c>
      <c r="B42" s="412" t="s">
        <v>736</v>
      </c>
      <c r="C42" s="412" t="s">
        <v>737</v>
      </c>
      <c r="D42" s="406"/>
      <c r="E42" s="431" t="s">
        <v>738</v>
      </c>
    </row>
    <row r="43" spans="1:5" ht="15" customHeight="1">
      <c r="A43" s="408">
        <v>32</v>
      </c>
      <c r="B43" s="412" t="s">
        <v>739</v>
      </c>
      <c r="C43" s="412" t="s">
        <v>740</v>
      </c>
      <c r="D43" s="406"/>
      <c r="E43" s="431" t="s">
        <v>738</v>
      </c>
    </row>
    <row r="44" spans="1:5" ht="15" customHeight="1">
      <c r="A44" s="408">
        <v>33</v>
      </c>
      <c r="B44" s="412" t="s">
        <v>741</v>
      </c>
      <c r="C44" s="412" t="s">
        <v>742</v>
      </c>
      <c r="D44" s="406"/>
      <c r="E44" s="431" t="s">
        <v>743</v>
      </c>
    </row>
    <row r="45" spans="1:5" ht="15" customHeight="1">
      <c r="A45" s="408">
        <v>34</v>
      </c>
      <c r="B45" s="412" t="s">
        <v>744</v>
      </c>
      <c r="C45" s="412" t="s">
        <v>745</v>
      </c>
      <c r="D45" s="406"/>
      <c r="E45" s="431" t="s">
        <v>743</v>
      </c>
    </row>
    <row r="46" spans="1:5" ht="15" customHeight="1">
      <c r="A46" s="408">
        <v>35</v>
      </c>
      <c r="B46" s="412" t="s">
        <v>746</v>
      </c>
      <c r="C46" s="412" t="s">
        <v>747</v>
      </c>
      <c r="D46" s="406"/>
      <c r="E46" s="431" t="s">
        <v>748</v>
      </c>
    </row>
    <row r="47" spans="1:5" ht="15" customHeight="1">
      <c r="A47" s="408">
        <v>36</v>
      </c>
      <c r="B47" s="412" t="s">
        <v>749</v>
      </c>
      <c r="C47" s="412" t="s">
        <v>750</v>
      </c>
      <c r="D47" s="406"/>
      <c r="E47" s="431" t="s">
        <v>748</v>
      </c>
    </row>
    <row r="48" spans="1:5" ht="15" customHeight="1">
      <c r="A48" s="408">
        <v>37</v>
      </c>
      <c r="B48" s="412" t="s">
        <v>751</v>
      </c>
      <c r="C48" s="412" t="s">
        <v>752</v>
      </c>
      <c r="D48" s="406"/>
      <c r="E48" s="431" t="s">
        <v>748</v>
      </c>
    </row>
    <row r="49" spans="1:5" ht="15" customHeight="1">
      <c r="A49" s="408">
        <v>38</v>
      </c>
      <c r="B49" s="412" t="s">
        <v>753</v>
      </c>
      <c r="C49" s="412" t="s">
        <v>754</v>
      </c>
      <c r="D49" s="406"/>
      <c r="E49" s="431" t="s">
        <v>748</v>
      </c>
    </row>
    <row r="50" spans="1:5" ht="15" customHeight="1">
      <c r="A50" s="408"/>
      <c r="B50" s="406"/>
      <c r="C50" s="406"/>
      <c r="D50" s="406"/>
      <c r="E50" s="407"/>
    </row>
    <row r="51" spans="1:5" ht="15" customHeight="1">
      <c r="A51" s="457" t="s">
        <v>534</v>
      </c>
      <c r="B51" s="458"/>
      <c r="C51" s="459"/>
      <c r="D51" s="460"/>
      <c r="E51" s="461"/>
    </row>
    <row r="52" spans="1:5" ht="15" customHeight="1">
      <c r="A52" s="457" t="s">
        <v>535</v>
      </c>
      <c r="B52" s="458"/>
      <c r="C52" s="459"/>
      <c r="D52" s="460"/>
      <c r="E52" s="461"/>
    </row>
    <row r="53" spans="1:5" ht="18">
      <c r="A53" s="457" t="s">
        <v>536</v>
      </c>
      <c r="B53" s="458"/>
      <c r="C53" s="459"/>
      <c r="D53" s="460"/>
      <c r="E53" s="461"/>
    </row>
    <row r="54" spans="1:5" ht="18">
      <c r="A54" s="457" t="s">
        <v>537</v>
      </c>
      <c r="B54" s="458"/>
      <c r="C54" s="459"/>
      <c r="D54" s="460"/>
      <c r="E54" s="461"/>
    </row>
    <row r="55" spans="1:5" ht="18">
      <c r="A55" s="457" t="s">
        <v>538</v>
      </c>
      <c r="B55" s="458"/>
      <c r="C55" s="459"/>
      <c r="D55" s="460"/>
      <c r="E55" s="461"/>
    </row>
  </sheetData>
  <sheetProtection/>
  <mergeCells count="9">
    <mergeCell ref="A3:B3"/>
    <mergeCell ref="C4:E4"/>
    <mergeCell ref="C6:E6"/>
    <mergeCell ref="A7:E7"/>
    <mergeCell ref="A2:C2"/>
    <mergeCell ref="B22:C22"/>
    <mergeCell ref="B27:C27"/>
    <mergeCell ref="A4:B4"/>
    <mergeCell ref="B9:C9"/>
  </mergeCells>
  <printOptions/>
  <pageMargins left="0.3937007874015748" right="0.3937007874015748" top="0.3937007874015748" bottom="0" header="0" footer="0"/>
  <pageSetup horizontalDpi="300" verticalDpi="300" orientation="portrait" scale="94" r:id="rId2"/>
  <drawing r:id="rId1"/>
</worksheet>
</file>

<file path=xl/worksheets/sheet4.xml><?xml version="1.0" encoding="utf-8"?>
<worksheet xmlns="http://schemas.openxmlformats.org/spreadsheetml/2006/main" xmlns:r="http://schemas.openxmlformats.org/officeDocument/2006/relationships">
  <sheetPr codeName="Sheet1"/>
  <dimension ref="A1:J118"/>
  <sheetViews>
    <sheetView showGridLines="0" showZeros="0" zoomScale="80" zoomScaleNormal="80" zoomScalePageLayoutView="0" workbookViewId="0" topLeftCell="A1">
      <selection activeCell="E11" sqref="E11"/>
    </sheetView>
  </sheetViews>
  <sheetFormatPr defaultColWidth="9.140625" defaultRowHeight="12.75"/>
  <cols>
    <col min="1" max="1" width="19.57421875" style="0" customWidth="1"/>
    <col min="2" max="3" width="19.140625" style="0" customWidth="1"/>
    <col min="4" max="4" width="15.57421875" style="0" customWidth="1"/>
    <col min="5" max="5" width="25.00390625" style="1" customWidth="1"/>
  </cols>
  <sheetData>
    <row r="1" spans="1:7" s="2" customFormat="1" ht="49.5" customHeight="1" thickBot="1">
      <c r="A1" s="93" t="s">
        <v>93</v>
      </c>
      <c r="B1" s="3"/>
      <c r="C1" s="3"/>
      <c r="D1" s="94"/>
      <c r="E1" s="4"/>
      <c r="F1" s="5"/>
      <c r="G1" s="5"/>
    </row>
    <row r="2" spans="1:7" s="6" customFormat="1" ht="36.75" customHeight="1" thickBot="1">
      <c r="A2" s="7" t="s">
        <v>92</v>
      </c>
      <c r="B2" s="8"/>
      <c r="C2" s="8"/>
      <c r="D2" s="8"/>
      <c r="E2" s="9"/>
      <c r="F2" s="10"/>
      <c r="G2" s="10"/>
    </row>
    <row r="3" spans="1:7" s="2" customFormat="1" ht="6" customHeight="1" thickBot="1">
      <c r="A3" s="12"/>
      <c r="B3" s="13"/>
      <c r="C3" s="13"/>
      <c r="D3" s="13"/>
      <c r="E3" s="14"/>
      <c r="F3" s="5"/>
      <c r="G3" s="5"/>
    </row>
    <row r="4" spans="1:7" s="2" customFormat="1" ht="20.25" customHeight="1" thickBot="1">
      <c r="A4" s="370" t="s">
        <v>94</v>
      </c>
      <c r="B4" s="371"/>
      <c r="C4" s="371"/>
      <c r="D4" s="371"/>
      <c r="E4" s="372"/>
      <c r="F4" s="5"/>
      <c r="G4" s="5"/>
    </row>
    <row r="5" spans="1:7" s="15" customFormat="1" ht="15" customHeight="1">
      <c r="A5" s="224" t="s">
        <v>69</v>
      </c>
      <c r="B5" s="18"/>
      <c r="C5" s="18"/>
      <c r="D5" s="18"/>
      <c r="E5" s="19"/>
      <c r="F5" s="20"/>
      <c r="G5" s="21"/>
    </row>
    <row r="6" spans="1:7" s="2" customFormat="1" ht="26.25" customHeight="1">
      <c r="A6" s="373" t="s">
        <v>285</v>
      </c>
      <c r="B6" s="374"/>
      <c r="C6" s="22"/>
      <c r="D6" s="23"/>
      <c r="E6" s="24" t="s">
        <v>216</v>
      </c>
      <c r="F6" s="5"/>
      <c r="G6" s="119"/>
    </row>
    <row r="7" spans="1:7" s="15" customFormat="1" ht="15" customHeight="1">
      <c r="A7" s="224" t="s">
        <v>164</v>
      </c>
      <c r="B7" s="225" t="s">
        <v>165</v>
      </c>
      <c r="C7" s="225" t="s">
        <v>166</v>
      </c>
      <c r="D7" s="225" t="s">
        <v>167</v>
      </c>
      <c r="E7" s="250" t="s">
        <v>168</v>
      </c>
      <c r="F7" s="20"/>
      <c r="G7" s="21"/>
    </row>
    <row r="8" spans="1:7" s="2" customFormat="1" ht="16.5" customHeight="1">
      <c r="A8" s="108" t="s">
        <v>286</v>
      </c>
      <c r="B8" s="108" t="s">
        <v>125</v>
      </c>
      <c r="C8" s="108"/>
      <c r="D8" s="249" t="s">
        <v>287</v>
      </c>
      <c r="E8" s="249" t="s">
        <v>3</v>
      </c>
      <c r="F8" s="5"/>
      <c r="G8" s="5"/>
    </row>
    <row r="9" spans="1:7" s="2" customFormat="1" ht="15" customHeight="1">
      <c r="A9" s="224" t="s">
        <v>67</v>
      </c>
      <c r="B9" s="225" t="s">
        <v>79</v>
      </c>
      <c r="C9" s="225" t="s">
        <v>73</v>
      </c>
      <c r="D9" s="226" t="s">
        <v>100</v>
      </c>
      <c r="E9" s="227" t="s">
        <v>68</v>
      </c>
      <c r="F9" s="5"/>
      <c r="G9" s="5"/>
    </row>
    <row r="10" spans="1:7" s="2" customFormat="1" ht="12.75">
      <c r="A10" s="26" t="s">
        <v>288</v>
      </c>
      <c r="B10" s="251" t="s">
        <v>289</v>
      </c>
      <c r="C10" s="251" t="s">
        <v>290</v>
      </c>
      <c r="D10" s="252">
        <v>1</v>
      </c>
      <c r="E10" s="27" t="s">
        <v>291</v>
      </c>
      <c r="F10" s="5"/>
      <c r="G10" s="5"/>
    </row>
    <row r="11" spans="1:7" ht="12.75">
      <c r="A11" s="17"/>
      <c r="B11" s="18"/>
      <c r="C11" s="28"/>
      <c r="D11" s="28"/>
      <c r="E11" s="29"/>
      <c r="F11" s="30"/>
      <c r="G11" s="30"/>
    </row>
    <row r="12" spans="1:7" s="2" customFormat="1" ht="12.75">
      <c r="A12" s="107"/>
      <c r="B12" s="5"/>
      <c r="C12" s="32"/>
      <c r="D12" s="33"/>
      <c r="E12" s="34"/>
      <c r="F12" s="5"/>
      <c r="G12" s="5"/>
    </row>
    <row r="13" spans="1:7" ht="7.5" customHeight="1">
      <c r="A13" s="30"/>
      <c r="B13" s="30"/>
      <c r="C13" s="30"/>
      <c r="D13" s="30"/>
      <c r="E13" s="35"/>
      <c r="F13" s="30"/>
      <c r="G13" s="30"/>
    </row>
    <row r="14" spans="1:7" ht="107.25" customHeight="1">
      <c r="A14" s="30"/>
      <c r="B14" s="30"/>
      <c r="C14" s="30"/>
      <c r="D14" s="30"/>
      <c r="E14" s="35"/>
      <c r="F14" s="30"/>
      <c r="G14" s="30"/>
    </row>
    <row r="15" spans="1:7" ht="12.75">
      <c r="A15" s="28" t="s">
        <v>163</v>
      </c>
      <c r="B15" s="28"/>
      <c r="C15" s="28"/>
      <c r="D15" s="28"/>
      <c r="E15" s="35"/>
      <c r="F15" s="30"/>
      <c r="G15" s="30"/>
    </row>
    <row r="16" spans="1:7" ht="12.75">
      <c r="A16" s="95" t="s">
        <v>107</v>
      </c>
      <c r="B16" s="28"/>
      <c r="C16" s="28"/>
      <c r="D16" s="28"/>
      <c r="E16" s="36"/>
      <c r="F16" s="30"/>
      <c r="G16" s="30"/>
    </row>
    <row r="17" spans="1:7" ht="12.75" customHeight="1">
      <c r="A17" s="37" t="s">
        <v>106</v>
      </c>
      <c r="B17" s="106" t="s">
        <v>104</v>
      </c>
      <c r="C17" s="96" t="s">
        <v>103</v>
      </c>
      <c r="D17" s="105" t="s">
        <v>105</v>
      </c>
      <c r="E17" s="35"/>
      <c r="F17" s="30"/>
      <c r="G17" s="30"/>
    </row>
    <row r="18" spans="1:7" ht="12.75">
      <c r="A18" s="30"/>
      <c r="B18" s="30"/>
      <c r="C18" s="30"/>
      <c r="D18" s="30"/>
      <c r="E18" s="35"/>
      <c r="F18" s="30"/>
      <c r="G18" s="30"/>
    </row>
    <row r="20" ht="18">
      <c r="A20" s="334" t="s">
        <v>95</v>
      </c>
    </row>
    <row r="21" ht="18">
      <c r="A21" s="334"/>
    </row>
    <row r="22" spans="1:5" s="338" customFormat="1" ht="20.25">
      <c r="A22" s="341" t="s">
        <v>208</v>
      </c>
      <c r="E22" s="339"/>
    </row>
    <row r="23" ht="18">
      <c r="A23" s="334" t="s">
        <v>209</v>
      </c>
    </row>
    <row r="24" ht="18">
      <c r="A24" s="335"/>
    </row>
    <row r="25" ht="18">
      <c r="A25" s="334" t="s">
        <v>211</v>
      </c>
    </row>
    <row r="26" spans="1:2" ht="18">
      <c r="A26" s="340" t="s">
        <v>210</v>
      </c>
      <c r="B26" s="337"/>
    </row>
    <row r="27" ht="18">
      <c r="A27" s="295"/>
    </row>
    <row r="28" ht="18">
      <c r="A28" s="335" t="s">
        <v>176</v>
      </c>
    </row>
    <row r="29" ht="18">
      <c r="A29" s="335" t="s">
        <v>174</v>
      </c>
    </row>
    <row r="30" ht="18">
      <c r="A30" s="335" t="s">
        <v>175</v>
      </c>
    </row>
    <row r="32" spans="1:6" ht="12.75">
      <c r="A32" s="103" t="s">
        <v>96</v>
      </c>
      <c r="B32" s="103"/>
      <c r="C32" s="103"/>
      <c r="D32" s="103"/>
      <c r="E32" s="104"/>
      <c r="F32" s="103"/>
    </row>
    <row r="33" spans="1:6" ht="12.75">
      <c r="A33" s="103"/>
      <c r="B33" s="103"/>
      <c r="C33" s="103"/>
      <c r="D33" s="103"/>
      <c r="E33" s="104"/>
      <c r="F33" s="103"/>
    </row>
    <row r="34" spans="1:6" ht="12.75">
      <c r="A34" s="103" t="s">
        <v>112</v>
      </c>
      <c r="B34" s="103"/>
      <c r="C34" s="103"/>
      <c r="D34" s="103"/>
      <c r="E34" s="104"/>
      <c r="F34" s="103"/>
    </row>
    <row r="35" spans="1:6" ht="12.75">
      <c r="A35" s="103" t="s">
        <v>119</v>
      </c>
      <c r="B35" s="103"/>
      <c r="C35" s="103"/>
      <c r="D35" s="103"/>
      <c r="E35" s="104"/>
      <c r="F35" s="103"/>
    </row>
    <row r="36" spans="1:6" ht="12.75">
      <c r="A36" s="103" t="s">
        <v>120</v>
      </c>
      <c r="B36" s="103"/>
      <c r="C36" s="103"/>
      <c r="D36" s="103"/>
      <c r="E36" s="104"/>
      <c r="F36" s="103"/>
    </row>
    <row r="37" spans="1:6" ht="12.75">
      <c r="A37" s="103" t="s">
        <v>121</v>
      </c>
      <c r="B37" s="103"/>
      <c r="C37" s="103"/>
      <c r="D37" s="103"/>
      <c r="E37" s="104"/>
      <c r="F37" s="103"/>
    </row>
    <row r="38" spans="1:6" ht="12.75">
      <c r="A38" s="103" t="s">
        <v>114</v>
      </c>
      <c r="B38" s="103"/>
      <c r="C38" s="103"/>
      <c r="D38" s="103"/>
      <c r="E38" s="104"/>
      <c r="F38" s="103"/>
    </row>
    <row r="39" spans="1:6" ht="12.75">
      <c r="A39" s="103" t="s">
        <v>115</v>
      </c>
      <c r="B39" s="103"/>
      <c r="C39" s="103"/>
      <c r="D39" s="103"/>
      <c r="E39" s="104"/>
      <c r="F39" s="103"/>
    </row>
    <row r="40" spans="1:6" ht="12.75">
      <c r="A40" s="103" t="s">
        <v>66</v>
      </c>
      <c r="B40" s="103"/>
      <c r="C40" s="103"/>
      <c r="D40" s="103"/>
      <c r="E40" s="104"/>
      <c r="F40" s="103"/>
    </row>
    <row r="41" spans="1:6" ht="12.75">
      <c r="A41" s="103" t="s">
        <v>150</v>
      </c>
      <c r="B41" s="103"/>
      <c r="C41" s="103"/>
      <c r="D41" s="103"/>
      <c r="E41" s="104"/>
      <c r="F41" s="103"/>
    </row>
    <row r="42" spans="1:6" ht="12.75">
      <c r="A42" s="103" t="s">
        <v>130</v>
      </c>
      <c r="B42" s="103"/>
      <c r="C42" s="103"/>
      <c r="D42" s="103"/>
      <c r="E42" s="104"/>
      <c r="F42" s="103"/>
    </row>
    <row r="43" spans="1:6" ht="12.75">
      <c r="A43" s="103" t="s">
        <v>116</v>
      </c>
      <c r="B43" s="103"/>
      <c r="C43" s="103"/>
      <c r="D43" s="103"/>
      <c r="E43" s="104"/>
      <c r="F43" s="103"/>
    </row>
    <row r="44" spans="1:6" ht="12.75">
      <c r="A44" s="103" t="s">
        <v>131</v>
      </c>
      <c r="B44" s="103"/>
      <c r="C44" s="103"/>
      <c r="D44" s="103"/>
      <c r="E44" s="104"/>
      <c r="F44" s="103"/>
    </row>
    <row r="45" spans="1:6" ht="12.75">
      <c r="A45" s="103" t="s">
        <v>117</v>
      </c>
      <c r="B45" s="103"/>
      <c r="C45" s="103"/>
      <c r="D45" s="103"/>
      <c r="E45" s="104"/>
      <c r="F45" s="103"/>
    </row>
    <row r="46" spans="1:6" ht="12.75">
      <c r="A46" s="103" t="s">
        <v>118</v>
      </c>
      <c r="B46" s="103"/>
      <c r="C46" s="103"/>
      <c r="D46" s="103"/>
      <c r="E46" s="104"/>
      <c r="F46" s="103"/>
    </row>
    <row r="47" spans="1:6" ht="12.75">
      <c r="A47" s="103" t="s">
        <v>132</v>
      </c>
      <c r="B47" s="103"/>
      <c r="C47" s="103"/>
      <c r="D47" s="103"/>
      <c r="E47" s="104"/>
      <c r="F47" s="103"/>
    </row>
    <row r="48" spans="1:6" ht="12.75">
      <c r="A48" s="103" t="s">
        <v>152</v>
      </c>
      <c r="B48" s="103"/>
      <c r="C48" s="103"/>
      <c r="D48" s="103"/>
      <c r="E48" s="104"/>
      <c r="F48" s="103"/>
    </row>
    <row r="49" spans="1:6" ht="12.75">
      <c r="A49" s="103" t="s">
        <v>151</v>
      </c>
      <c r="B49" s="103"/>
      <c r="C49" s="103"/>
      <c r="D49" s="103"/>
      <c r="E49" s="104"/>
      <c r="F49" s="103"/>
    </row>
    <row r="50" spans="1:6" ht="12.75">
      <c r="A50" s="103"/>
      <c r="B50" s="103"/>
      <c r="C50" s="103"/>
      <c r="D50" s="103"/>
      <c r="E50" s="104"/>
      <c r="F50" s="103"/>
    </row>
    <row r="51" spans="1:6" ht="12.75">
      <c r="A51" s="103" t="s">
        <v>97</v>
      </c>
      <c r="B51" s="103"/>
      <c r="C51" s="103"/>
      <c r="D51" s="103"/>
      <c r="E51" s="104"/>
      <c r="F51" s="103"/>
    </row>
    <row r="52" spans="1:6" ht="12.75">
      <c r="A52" s="103"/>
      <c r="B52" s="103"/>
      <c r="C52" s="103"/>
      <c r="D52" s="103"/>
      <c r="E52" s="104"/>
      <c r="F52" s="103"/>
    </row>
    <row r="53" spans="1:6" ht="12.75">
      <c r="A53" s="103" t="s">
        <v>129</v>
      </c>
      <c r="B53" s="103"/>
      <c r="C53" s="103"/>
      <c r="D53" s="103"/>
      <c r="E53" s="104"/>
      <c r="F53" s="103"/>
    </row>
    <row r="54" spans="1:6" ht="12.75">
      <c r="A54" s="103"/>
      <c r="B54" s="103"/>
      <c r="C54" s="103"/>
      <c r="D54" s="103"/>
      <c r="E54" s="104"/>
      <c r="F54" s="103"/>
    </row>
    <row r="55" spans="1:6" ht="12.75">
      <c r="A55" s="103" t="s">
        <v>109</v>
      </c>
      <c r="B55" s="103"/>
      <c r="C55" s="103"/>
      <c r="D55" s="103"/>
      <c r="E55" s="104"/>
      <c r="F55" s="103"/>
    </row>
    <row r="56" spans="1:6" ht="12.75">
      <c r="A56" s="103"/>
      <c r="B56" s="103"/>
      <c r="C56" s="103"/>
      <c r="D56" s="103"/>
      <c r="E56" s="104"/>
      <c r="F56" s="103"/>
    </row>
    <row r="57" spans="1:6" ht="12.75">
      <c r="A57" s="103" t="s">
        <v>135</v>
      </c>
      <c r="B57" s="103"/>
      <c r="C57" s="103"/>
      <c r="D57" s="103"/>
      <c r="E57" s="104"/>
      <c r="F57" s="103"/>
    </row>
    <row r="58" spans="1:6" ht="12.75">
      <c r="A58" s="103"/>
      <c r="B58" s="103"/>
      <c r="C58" s="103"/>
      <c r="D58" s="103"/>
      <c r="E58" s="104"/>
      <c r="F58" s="103"/>
    </row>
    <row r="59" spans="1:6" ht="12.75">
      <c r="A59" s="103" t="s">
        <v>159</v>
      </c>
      <c r="B59" s="103"/>
      <c r="C59" s="103"/>
      <c r="D59" s="103"/>
      <c r="E59" s="104"/>
      <c r="F59" s="103"/>
    </row>
    <row r="60" spans="1:6" ht="12.75">
      <c r="A60" s="103" t="s">
        <v>161</v>
      </c>
      <c r="B60" s="103"/>
      <c r="C60" s="103"/>
      <c r="D60" s="103"/>
      <c r="E60" s="104"/>
      <c r="F60" s="103"/>
    </row>
    <row r="61" spans="1:6" ht="12.75">
      <c r="A61" s="103" t="s">
        <v>160</v>
      </c>
      <c r="B61" s="103"/>
      <c r="C61" s="103"/>
      <c r="D61" s="103"/>
      <c r="E61" s="104"/>
      <c r="F61" s="103"/>
    </row>
    <row r="63" ht="12.75">
      <c r="A63" s="103" t="s">
        <v>123</v>
      </c>
    </row>
    <row r="64" ht="12.75">
      <c r="A64" s="103" t="s">
        <v>124</v>
      </c>
    </row>
    <row r="66" ht="12.75">
      <c r="A66" s="103" t="s">
        <v>133</v>
      </c>
    </row>
    <row r="67" ht="12.75">
      <c r="A67" s="103" t="s">
        <v>134</v>
      </c>
    </row>
    <row r="69" ht="12.75">
      <c r="A69" s="103" t="s">
        <v>158</v>
      </c>
    </row>
    <row r="70" ht="12.75">
      <c r="A70" s="103" t="s">
        <v>138</v>
      </c>
    </row>
    <row r="71" ht="12.75">
      <c r="A71" s="103" t="s">
        <v>137</v>
      </c>
    </row>
    <row r="72" ht="12.75">
      <c r="A72" s="103" t="s">
        <v>136</v>
      </c>
    </row>
    <row r="74" ht="12.75">
      <c r="A74" s="103" t="s">
        <v>169</v>
      </c>
    </row>
    <row r="76" ht="12.75">
      <c r="A76" s="103" t="s">
        <v>193</v>
      </c>
    </row>
    <row r="77" ht="12.75">
      <c r="A77" s="103" t="s">
        <v>162</v>
      </c>
    </row>
    <row r="79" ht="12.75">
      <c r="A79" s="103" t="s">
        <v>194</v>
      </c>
    </row>
    <row r="80" ht="12.75">
      <c r="A80" s="103" t="s">
        <v>184</v>
      </c>
    </row>
    <row r="82" ht="12.75">
      <c r="A82" s="103" t="s">
        <v>195</v>
      </c>
    </row>
    <row r="83" ht="12.75">
      <c r="A83" s="103" t="s">
        <v>156</v>
      </c>
    </row>
    <row r="85" ht="12.75">
      <c r="A85" s="103" t="s">
        <v>196</v>
      </c>
    </row>
    <row r="86" ht="12.75">
      <c r="A86" s="103" t="s">
        <v>157</v>
      </c>
    </row>
    <row r="88" ht="12.75">
      <c r="A88" s="103" t="s">
        <v>197</v>
      </c>
    </row>
    <row r="89" ht="12.75">
      <c r="A89" s="103" t="s">
        <v>183</v>
      </c>
    </row>
    <row r="91" spans="1:5" s="51" customFormat="1" ht="12.75">
      <c r="A91" s="103" t="s">
        <v>198</v>
      </c>
      <c r="E91" s="136"/>
    </row>
    <row r="92" spans="1:5" s="51" customFormat="1" ht="12.75">
      <c r="A92" s="103" t="s">
        <v>179</v>
      </c>
      <c r="E92" s="136"/>
    </row>
    <row r="93" spans="1:5" s="51" customFormat="1" ht="12.75">
      <c r="A93" s="103" t="s">
        <v>180</v>
      </c>
      <c r="E93" s="136"/>
    </row>
    <row r="94" spans="1:10" s="51" customFormat="1" ht="12.75">
      <c r="A94" s="103" t="s">
        <v>181</v>
      </c>
      <c r="E94" s="136"/>
      <c r="J94" s="343"/>
    </row>
    <row r="95" spans="1:5" s="51" customFormat="1" ht="12.75">
      <c r="A95" s="103" t="s">
        <v>182</v>
      </c>
      <c r="E95" s="136"/>
    </row>
    <row r="96" spans="1:5" s="51" customFormat="1" ht="12.75">
      <c r="A96" s="342" t="s">
        <v>214</v>
      </c>
      <c r="E96" s="136"/>
    </row>
    <row r="97" spans="1:5" s="51" customFormat="1" ht="12.75">
      <c r="A97" s="342" t="s">
        <v>213</v>
      </c>
      <c r="E97" s="136"/>
    </row>
    <row r="98" ht="12.75">
      <c r="A98" s="246"/>
    </row>
    <row r="99" ht="12.75">
      <c r="A99" s="103" t="s">
        <v>199</v>
      </c>
    </row>
    <row r="100" ht="12.75">
      <c r="A100" s="103" t="s">
        <v>172</v>
      </c>
    </row>
    <row r="101" ht="12.75">
      <c r="A101" s="103" t="s">
        <v>173</v>
      </c>
    </row>
    <row r="103" ht="12.75">
      <c r="A103" s="120" t="s">
        <v>200</v>
      </c>
    </row>
    <row r="104" ht="12.75">
      <c r="A104" s="336"/>
    </row>
    <row r="105" ht="12.75">
      <c r="A105" s="120" t="s">
        <v>201</v>
      </c>
    </row>
    <row r="106" ht="12.75">
      <c r="A106" s="336"/>
    </row>
    <row r="107" ht="12.75">
      <c r="A107" s="120" t="s">
        <v>202</v>
      </c>
    </row>
    <row r="108" ht="12.75">
      <c r="A108" s="336"/>
    </row>
    <row r="109" ht="12.75">
      <c r="A109" s="120" t="s">
        <v>203</v>
      </c>
    </row>
    <row r="110" ht="12.75">
      <c r="A110" s="120" t="s">
        <v>191</v>
      </c>
    </row>
    <row r="111" ht="12.75">
      <c r="A111" s="336"/>
    </row>
    <row r="112" ht="12.75">
      <c r="A112" s="120" t="s">
        <v>204</v>
      </c>
    </row>
    <row r="113" ht="12.75">
      <c r="A113" s="120" t="s">
        <v>212</v>
      </c>
    </row>
    <row r="114" ht="12.75">
      <c r="A114" s="120" t="s">
        <v>192</v>
      </c>
    </row>
    <row r="115" ht="12.75">
      <c r="A115" s="336"/>
    </row>
    <row r="116" ht="12.75">
      <c r="A116" s="120" t="s">
        <v>205</v>
      </c>
    </row>
    <row r="117" ht="12.75">
      <c r="A117" s="120" t="s">
        <v>206</v>
      </c>
    </row>
    <row r="118" ht="12.75">
      <c r="A118" s="120" t="s">
        <v>207</v>
      </c>
    </row>
  </sheetData>
  <sheetProtection/>
  <mergeCells count="2">
    <mergeCell ref="A4:E4"/>
    <mergeCell ref="A6:B6"/>
  </mergeCells>
  <hyperlinks>
    <hyperlink ref="B17" r:id="rId1" display="info@teniska-zveza.si"/>
    <hyperlink ref="D17" r:id="rId2" display="matjaz.pogacar@siol.net"/>
    <hyperlink ref="A26" r:id="rId3" display="jurij.zavrsnik@ekipa-sport.si"/>
  </hyperlinks>
  <printOptions/>
  <pageMargins left="0.35" right="0.35" top="0.39" bottom="0.39" header="0" footer="0"/>
  <pageSetup horizontalDpi="360" verticalDpi="360" orientation="portrait" paperSize="9" r:id="rId7"/>
  <drawing r:id="rId6"/>
  <legacyDrawing r:id="rId5"/>
</worksheet>
</file>

<file path=xl/worksheets/sheet5.xml><?xml version="1.0" encoding="utf-8"?>
<worksheet xmlns="http://schemas.openxmlformats.org/spreadsheetml/2006/main" xmlns:r="http://schemas.openxmlformats.org/officeDocument/2006/relationships">
  <sheetPr codeName="Sheet17"/>
  <dimension ref="A1:AA150"/>
  <sheetViews>
    <sheetView showGridLines="0" showZeros="0" zoomScale="86" zoomScaleNormal="86" zoomScalePageLayoutView="0" workbookViewId="0" topLeftCell="A1">
      <pane ySplit="6" topLeftCell="A7" activePane="bottomLeft" state="frozen"/>
      <selection pane="topLeft" activeCell="C42" sqref="C42"/>
      <selection pane="bottomLeft" activeCell="F17" sqref="F17"/>
    </sheetView>
  </sheetViews>
  <sheetFormatPr defaultColWidth="9.140625" defaultRowHeight="12.75"/>
  <cols>
    <col min="1" max="1" width="3.8515625" style="0" customWidth="1"/>
    <col min="2" max="2" width="6.7109375" style="0" customWidth="1"/>
    <col min="3" max="3" width="22.8515625" style="0" customWidth="1"/>
    <col min="4" max="4" width="21.8515625" style="0" customWidth="1"/>
    <col min="5" max="5" width="18.8515625" style="38" bestFit="1" customWidth="1"/>
    <col min="6" max="6" width="10.140625" style="139" customWidth="1"/>
    <col min="7" max="7" width="4.7109375" style="49" hidden="1" customWidth="1"/>
    <col min="8" max="8" width="0.13671875" style="49" hidden="1" customWidth="1"/>
    <col min="9" max="9" width="5.8515625" style="49" hidden="1" customWidth="1"/>
    <col min="10" max="10" width="7.7109375" style="134" customWidth="1"/>
    <col min="11" max="11" width="7.7109375" style="38" customWidth="1"/>
    <col min="12" max="12" width="12.28125" style="38" customWidth="1"/>
    <col min="13" max="13" width="4.140625" style="38" hidden="1" customWidth="1"/>
    <col min="14" max="14" width="5.8515625" style="38" customWidth="1"/>
    <col min="15" max="15" width="3.7109375" style="38" hidden="1" customWidth="1"/>
    <col min="16" max="17" width="7.7109375" style="38" customWidth="1"/>
    <col min="18" max="18" width="7.7109375" style="113" customWidth="1"/>
    <col min="19" max="19" width="3.140625" style="38" hidden="1" customWidth="1"/>
    <col min="20" max="20" width="6.28125" style="110" customWidth="1"/>
    <col min="21" max="23" width="2.421875" style="110" customWidth="1"/>
  </cols>
  <sheetData>
    <row r="1" spans="1:19" ht="26.25">
      <c r="A1" s="43" t="str">
        <f>'vnos podatkov'!$A$6</f>
        <v>DP ČL MEDVODE</v>
      </c>
      <c r="B1" s="43"/>
      <c r="C1" s="44"/>
      <c r="D1" s="97"/>
      <c r="E1" s="100" t="s">
        <v>89</v>
      </c>
      <c r="G1" s="57"/>
      <c r="H1" s="57"/>
      <c r="I1" s="52"/>
      <c r="J1" s="45"/>
      <c r="K1" s="46"/>
      <c r="L1" s="46"/>
      <c r="M1" s="46"/>
      <c r="N1" s="46"/>
      <c r="O1" s="46"/>
      <c r="P1" s="46"/>
      <c r="Q1" s="46"/>
      <c r="R1" s="118"/>
      <c r="S1" s="46"/>
    </row>
    <row r="2" spans="1:19" ht="16.5" thickBot="1">
      <c r="A2" s="247" t="str">
        <f>'vnos podatkov'!$A$8</f>
        <v>ČL</v>
      </c>
      <c r="B2" s="47" t="str">
        <f>'vnos podatkov'!$B$8</f>
        <v>M</v>
      </c>
      <c r="C2" s="228">
        <f>'vnos podatkov'!$C$8</f>
        <v>0</v>
      </c>
      <c r="D2" s="41"/>
      <c r="E2" s="100" t="s">
        <v>78</v>
      </c>
      <c r="G2" s="50"/>
      <c r="H2" s="50"/>
      <c r="I2" s="50"/>
      <c r="J2" s="50"/>
      <c r="K2" s="50"/>
      <c r="L2" s="45"/>
      <c r="M2" s="45"/>
      <c r="N2" s="45"/>
      <c r="O2" s="45"/>
      <c r="P2" s="45"/>
      <c r="Q2" s="54"/>
      <c r="R2" s="278"/>
      <c r="S2" s="125"/>
    </row>
    <row r="3" spans="1:23" s="2" customFormat="1" ht="13.5" thickBot="1">
      <c r="A3" s="199" t="s">
        <v>98</v>
      </c>
      <c r="B3" s="200"/>
      <c r="C3" s="200"/>
      <c r="D3" s="201"/>
      <c r="E3" s="19"/>
      <c r="F3" s="140"/>
      <c r="G3" s="58"/>
      <c r="H3" s="58"/>
      <c r="I3" s="58"/>
      <c r="J3" s="19"/>
      <c r="K3" s="59"/>
      <c r="L3" s="60"/>
      <c r="M3" s="55"/>
      <c r="N3" s="131"/>
      <c r="O3" s="61"/>
      <c r="P3" s="375" t="s">
        <v>72</v>
      </c>
      <c r="Q3" s="375"/>
      <c r="R3" s="375"/>
      <c r="S3" s="124"/>
      <c r="T3" s="115"/>
      <c r="U3" s="116"/>
      <c r="V3" s="116"/>
      <c r="W3" s="116"/>
    </row>
    <row r="4" spans="1:23" s="2" customFormat="1" ht="12.75">
      <c r="A4" s="39" t="s">
        <v>170</v>
      </c>
      <c r="B4" s="39"/>
      <c r="C4" s="101" t="s">
        <v>67</v>
      </c>
      <c r="D4" s="101" t="s">
        <v>73</v>
      </c>
      <c r="E4" s="39" t="s">
        <v>100</v>
      </c>
      <c r="F4" s="141"/>
      <c r="I4" s="62" t="s">
        <v>79</v>
      </c>
      <c r="J4" s="39" t="s">
        <v>79</v>
      </c>
      <c r="K4" s="56"/>
      <c r="L4" s="40" t="s">
        <v>68</v>
      </c>
      <c r="M4" s="63"/>
      <c r="N4" s="131"/>
      <c r="O4" s="64"/>
      <c r="P4" s="375"/>
      <c r="Q4" s="375"/>
      <c r="R4" s="375"/>
      <c r="S4" s="19"/>
      <c r="T4" s="115"/>
      <c r="U4" s="117"/>
      <c r="V4" s="117"/>
      <c r="W4" s="117"/>
    </row>
    <row r="5" spans="1:23" s="2" customFormat="1" ht="13.5" thickBot="1">
      <c r="A5" s="248" t="str">
        <f>'vnos podatkov'!$D$8</f>
        <v>DP</v>
      </c>
      <c r="B5" s="248"/>
      <c r="C5" s="271" t="str">
        <f>'vnos podatkov'!$A$10</f>
        <v>12./22.12.2020</v>
      </c>
      <c r="D5" s="133" t="str">
        <f>'vnos podatkov'!$C$10</f>
        <v>TK Medvode</v>
      </c>
      <c r="E5" s="196">
        <f>'vnos podatkov'!$D$10</f>
        <v>1</v>
      </c>
      <c r="F5" s="248"/>
      <c r="G5" s="196"/>
      <c r="H5" s="196"/>
      <c r="I5" s="132" t="str">
        <f>'vnos podatkov'!$B$10</f>
        <v>Domen Knez</v>
      </c>
      <c r="J5" s="132" t="str">
        <f>'vnos podatkov'!$B$10</f>
        <v>Domen Knez</v>
      </c>
      <c r="K5" s="277"/>
      <c r="L5" s="130" t="str">
        <f>'vnos podatkov'!$E$10</f>
        <v>Boštjan Kreutz</v>
      </c>
      <c r="M5" s="276"/>
      <c r="N5" s="132"/>
      <c r="O5" s="130"/>
      <c r="P5" s="375"/>
      <c r="Q5" s="375"/>
      <c r="R5" s="375"/>
      <c r="S5" s="114"/>
      <c r="T5" s="115"/>
      <c r="U5" s="117"/>
      <c r="V5" s="117"/>
      <c r="W5" s="117"/>
    </row>
    <row r="6" spans="1:23" s="123" customFormat="1" ht="34.5" customHeight="1" thickBot="1">
      <c r="A6" s="272" t="s">
        <v>77</v>
      </c>
      <c r="B6" s="272" t="s">
        <v>102</v>
      </c>
      <c r="C6" s="272" t="s">
        <v>111</v>
      </c>
      <c r="D6" s="272" t="s">
        <v>110</v>
      </c>
      <c r="E6" s="272" t="s">
        <v>73</v>
      </c>
      <c r="F6" s="273" t="s">
        <v>74</v>
      </c>
      <c r="G6" s="272" t="s">
        <v>91</v>
      </c>
      <c r="H6" s="272"/>
      <c r="I6" s="137"/>
      <c r="J6" s="274" t="s">
        <v>87</v>
      </c>
      <c r="K6" s="272" t="s">
        <v>126</v>
      </c>
      <c r="L6" s="272" t="s">
        <v>127</v>
      </c>
      <c r="M6" s="275"/>
      <c r="N6" s="272" t="s">
        <v>141</v>
      </c>
      <c r="O6" s="275"/>
      <c r="P6" s="272" t="s">
        <v>75</v>
      </c>
      <c r="Q6" s="272" t="s">
        <v>80</v>
      </c>
      <c r="R6" s="272" t="s">
        <v>76</v>
      </c>
      <c r="S6" s="126" t="s">
        <v>0</v>
      </c>
      <c r="T6" s="127"/>
      <c r="U6" s="127"/>
      <c r="V6" s="127"/>
      <c r="W6" s="127"/>
    </row>
    <row r="7" spans="1:27" s="11" customFormat="1" ht="18.75" customHeight="1">
      <c r="A7" s="279">
        <v>1</v>
      </c>
      <c r="B7" s="313"/>
      <c r="C7" s="368" t="s">
        <v>292</v>
      </c>
      <c r="D7" s="368" t="s">
        <v>293</v>
      </c>
      <c r="E7" s="368" t="s">
        <v>294</v>
      </c>
      <c r="F7" s="314"/>
      <c r="G7" s="314"/>
      <c r="H7" s="314"/>
      <c r="I7" s="315"/>
      <c r="J7" s="313"/>
      <c r="K7" s="313"/>
      <c r="L7" s="313"/>
      <c r="M7" s="313"/>
      <c r="N7" s="313"/>
      <c r="O7" s="147"/>
      <c r="P7" s="198"/>
      <c r="Q7" s="197"/>
      <c r="R7" s="197"/>
      <c r="S7" s="109"/>
      <c r="T7" s="111"/>
      <c r="U7" s="318" t="s">
        <v>185</v>
      </c>
      <c r="V7" s="328"/>
      <c r="W7" s="328"/>
      <c r="X7" s="322"/>
      <c r="Y7" s="322"/>
      <c r="Z7" s="322"/>
      <c r="AA7" s="323"/>
    </row>
    <row r="8" spans="1:27" s="11" customFormat="1" ht="18.75" customHeight="1">
      <c r="A8" s="280">
        <v>2</v>
      </c>
      <c r="B8" s="313"/>
      <c r="C8" s="368" t="s">
        <v>295</v>
      </c>
      <c r="D8" s="368" t="s">
        <v>296</v>
      </c>
      <c r="E8" s="368" t="s">
        <v>297</v>
      </c>
      <c r="F8" s="314"/>
      <c r="G8" s="314"/>
      <c r="H8" s="314"/>
      <c r="I8" s="315"/>
      <c r="J8" s="313"/>
      <c r="K8" s="313"/>
      <c r="L8" s="313"/>
      <c r="M8" s="313"/>
      <c r="N8" s="313"/>
      <c r="O8" s="147"/>
      <c r="P8" s="147"/>
      <c r="Q8" s="197"/>
      <c r="R8" s="197"/>
      <c r="S8" s="142"/>
      <c r="T8" s="111"/>
      <c r="U8" s="319" t="s">
        <v>188</v>
      </c>
      <c r="V8" s="111"/>
      <c r="W8" s="111"/>
      <c r="X8" s="324"/>
      <c r="Y8" s="324"/>
      <c r="Z8" s="324"/>
      <c r="AA8" s="325"/>
    </row>
    <row r="9" spans="1:27" s="11" customFormat="1" ht="18.75" customHeight="1">
      <c r="A9" s="280">
        <v>3</v>
      </c>
      <c r="B9" s="313"/>
      <c r="C9" s="368" t="s">
        <v>298</v>
      </c>
      <c r="D9" s="368" t="s">
        <v>299</v>
      </c>
      <c r="E9" s="368" t="s">
        <v>300</v>
      </c>
      <c r="F9" s="314"/>
      <c r="G9" s="314"/>
      <c r="H9" s="314"/>
      <c r="I9" s="315"/>
      <c r="J9" s="313"/>
      <c r="K9" s="313"/>
      <c r="L9" s="313"/>
      <c r="M9" s="313"/>
      <c r="N9" s="313"/>
      <c r="O9" s="147"/>
      <c r="P9" s="198"/>
      <c r="Q9" s="197"/>
      <c r="R9" s="197"/>
      <c r="S9" s="142"/>
      <c r="T9" s="111"/>
      <c r="U9" s="319" t="s">
        <v>186</v>
      </c>
      <c r="V9" s="111"/>
      <c r="W9" s="111"/>
      <c r="X9" s="324"/>
      <c r="Y9" s="324"/>
      <c r="Z9" s="324"/>
      <c r="AA9" s="325"/>
    </row>
    <row r="10" spans="1:27" s="11" customFormat="1" ht="18.75" customHeight="1">
      <c r="A10" s="280">
        <v>4</v>
      </c>
      <c r="B10" s="313"/>
      <c r="C10" s="368" t="s">
        <v>301</v>
      </c>
      <c r="D10" s="368" t="s">
        <v>302</v>
      </c>
      <c r="E10" s="368" t="s">
        <v>303</v>
      </c>
      <c r="F10" s="314"/>
      <c r="G10" s="314"/>
      <c r="H10" s="314"/>
      <c r="I10" s="315"/>
      <c r="J10" s="313"/>
      <c r="K10" s="313"/>
      <c r="L10" s="313"/>
      <c r="M10" s="313"/>
      <c r="N10" s="313"/>
      <c r="O10" s="147"/>
      <c r="P10" s="147"/>
      <c r="Q10" s="197"/>
      <c r="R10" s="197"/>
      <c r="S10" s="142"/>
      <c r="T10" s="111"/>
      <c r="U10" s="319" t="s">
        <v>189</v>
      </c>
      <c r="V10" s="111"/>
      <c r="W10" s="111"/>
      <c r="X10" s="324"/>
      <c r="Y10" s="324"/>
      <c r="Z10" s="324"/>
      <c r="AA10" s="325"/>
    </row>
    <row r="11" spans="1:27" s="11" customFormat="1" ht="21.75" customHeight="1">
      <c r="A11" s="280">
        <v>5</v>
      </c>
      <c r="B11" s="313"/>
      <c r="C11" s="368" t="s">
        <v>304</v>
      </c>
      <c r="D11" s="368" t="s">
        <v>305</v>
      </c>
      <c r="E11" s="368" t="s">
        <v>306</v>
      </c>
      <c r="F11" s="314"/>
      <c r="G11" s="314"/>
      <c r="H11" s="314"/>
      <c r="I11" s="315"/>
      <c r="J11" s="313"/>
      <c r="K11" s="313"/>
      <c r="L11" s="313"/>
      <c r="M11" s="313"/>
      <c r="N11" s="313"/>
      <c r="O11" s="147"/>
      <c r="P11" s="147"/>
      <c r="Q11" s="197"/>
      <c r="R11" s="197"/>
      <c r="S11" s="142"/>
      <c r="T11" s="111"/>
      <c r="U11" s="320" t="s">
        <v>190</v>
      </c>
      <c r="V11" s="111"/>
      <c r="W11" s="111"/>
      <c r="X11" s="324"/>
      <c r="Y11" s="324"/>
      <c r="Z11" s="324"/>
      <c r="AA11" s="325"/>
    </row>
    <row r="12" spans="1:27" s="11" customFormat="1" ht="18.75" customHeight="1">
      <c r="A12" s="280">
        <v>6</v>
      </c>
      <c r="B12" s="313"/>
      <c r="C12" s="368" t="s">
        <v>307</v>
      </c>
      <c r="D12" s="368" t="s">
        <v>308</v>
      </c>
      <c r="E12" s="368" t="s">
        <v>309</v>
      </c>
      <c r="F12" s="314"/>
      <c r="G12" s="314"/>
      <c r="H12" s="314"/>
      <c r="I12" s="315"/>
      <c r="J12" s="313"/>
      <c r="K12" s="313"/>
      <c r="L12" s="313"/>
      <c r="M12" s="313"/>
      <c r="N12" s="313"/>
      <c r="O12" s="147"/>
      <c r="P12" s="147"/>
      <c r="Q12" s="197"/>
      <c r="R12" s="197"/>
      <c r="S12" s="142"/>
      <c r="T12" s="111"/>
      <c r="U12" s="321" t="s">
        <v>187</v>
      </c>
      <c r="V12" s="329"/>
      <c r="W12" s="329"/>
      <c r="X12" s="326"/>
      <c r="Y12" s="326"/>
      <c r="Z12" s="326"/>
      <c r="AA12" s="327"/>
    </row>
    <row r="13" spans="1:23" s="11" customFormat="1" ht="18.75" customHeight="1">
      <c r="A13" s="280">
        <v>7</v>
      </c>
      <c r="B13" s="313"/>
      <c r="C13" s="368" t="s">
        <v>310</v>
      </c>
      <c r="D13" s="368" t="s">
        <v>311</v>
      </c>
      <c r="E13" s="368" t="s">
        <v>312</v>
      </c>
      <c r="F13" s="314"/>
      <c r="G13" s="314"/>
      <c r="H13" s="314"/>
      <c r="I13" s="315"/>
      <c r="J13" s="313"/>
      <c r="K13" s="313"/>
      <c r="L13" s="313"/>
      <c r="M13" s="313"/>
      <c r="N13" s="313"/>
      <c r="O13" s="147"/>
      <c r="P13" s="147"/>
      <c r="Q13" s="197"/>
      <c r="R13" s="197"/>
      <c r="S13" s="142"/>
      <c r="T13" s="111"/>
      <c r="U13" s="111"/>
      <c r="V13" s="111"/>
      <c r="W13" s="111"/>
    </row>
    <row r="14" spans="1:23" s="11" customFormat="1" ht="18.75" customHeight="1">
      <c r="A14" s="280">
        <v>8</v>
      </c>
      <c r="B14" s="313"/>
      <c r="C14" s="368" t="s">
        <v>313</v>
      </c>
      <c r="D14" s="368" t="s">
        <v>314</v>
      </c>
      <c r="E14" s="368" t="s">
        <v>315</v>
      </c>
      <c r="F14" s="314"/>
      <c r="G14" s="314"/>
      <c r="H14" s="314"/>
      <c r="I14" s="315"/>
      <c r="J14" s="313"/>
      <c r="K14" s="313"/>
      <c r="L14" s="313"/>
      <c r="M14" s="313"/>
      <c r="N14" s="313"/>
      <c r="O14" s="147"/>
      <c r="P14" s="147"/>
      <c r="Q14" s="197"/>
      <c r="R14" s="197"/>
      <c r="S14" s="142"/>
      <c r="T14" s="111"/>
      <c r="U14" s="111"/>
      <c r="V14" s="111"/>
      <c r="W14" s="111"/>
    </row>
    <row r="15" spans="1:23" s="11" customFormat="1" ht="18.75" customHeight="1">
      <c r="A15" s="280">
        <v>9</v>
      </c>
      <c r="B15" s="313"/>
      <c r="C15" s="368" t="s">
        <v>316</v>
      </c>
      <c r="D15" s="368" t="s">
        <v>317</v>
      </c>
      <c r="E15" s="368" t="s">
        <v>300</v>
      </c>
      <c r="F15" s="314"/>
      <c r="G15" s="314"/>
      <c r="H15" s="314"/>
      <c r="I15" s="315"/>
      <c r="J15" s="313"/>
      <c r="K15" s="313"/>
      <c r="L15" s="313"/>
      <c r="M15" s="313"/>
      <c r="N15" s="313"/>
      <c r="O15" s="147"/>
      <c r="P15" s="147"/>
      <c r="Q15" s="197"/>
      <c r="R15" s="197"/>
      <c r="S15" s="142"/>
      <c r="T15" s="111"/>
      <c r="U15" s="111"/>
      <c r="V15" s="111"/>
      <c r="W15" s="111"/>
    </row>
    <row r="16" spans="1:23" s="11" customFormat="1" ht="18.75" customHeight="1">
      <c r="A16" s="280">
        <v>10</v>
      </c>
      <c r="B16" s="313"/>
      <c r="C16" s="368" t="s">
        <v>318</v>
      </c>
      <c r="D16" s="368" t="s">
        <v>319</v>
      </c>
      <c r="E16" s="368" t="s">
        <v>320</v>
      </c>
      <c r="F16" s="314"/>
      <c r="G16" s="314"/>
      <c r="H16" s="314"/>
      <c r="I16" s="315"/>
      <c r="J16" s="313"/>
      <c r="K16" s="313"/>
      <c r="L16" s="313"/>
      <c r="M16" s="313"/>
      <c r="N16" s="313"/>
      <c r="O16" s="147"/>
      <c r="P16" s="147"/>
      <c r="Q16" s="197"/>
      <c r="R16" s="197"/>
      <c r="S16" s="142"/>
      <c r="T16" s="111"/>
      <c r="U16" s="111"/>
      <c r="V16" s="111"/>
      <c r="W16" s="111"/>
    </row>
    <row r="17" spans="1:23" s="11" customFormat="1" ht="18.75" customHeight="1">
      <c r="A17" s="280">
        <v>11</v>
      </c>
      <c r="B17" s="313"/>
      <c r="C17" s="368" t="s">
        <v>518</v>
      </c>
      <c r="D17" s="368" t="s">
        <v>519</v>
      </c>
      <c r="E17" s="368" t="s">
        <v>520</v>
      </c>
      <c r="F17" s="368"/>
      <c r="G17" s="368" t="s">
        <v>519</v>
      </c>
      <c r="H17" s="368" t="s">
        <v>520</v>
      </c>
      <c r="I17" s="315"/>
      <c r="J17" s="313"/>
      <c r="K17" s="313"/>
      <c r="L17" s="313"/>
      <c r="M17" s="313"/>
      <c r="N17" s="313"/>
      <c r="O17" s="147"/>
      <c r="P17" s="147"/>
      <c r="Q17" s="197"/>
      <c r="R17" s="197"/>
      <c r="S17" s="142"/>
      <c r="T17" s="111"/>
      <c r="U17" s="111"/>
      <c r="V17" s="111"/>
      <c r="W17" s="111"/>
    </row>
    <row r="18" spans="1:23" s="11" customFormat="1" ht="18.75" customHeight="1">
      <c r="A18" s="280">
        <v>12</v>
      </c>
      <c r="B18" s="313"/>
      <c r="C18" s="368" t="s">
        <v>321</v>
      </c>
      <c r="D18" s="368" t="s">
        <v>322</v>
      </c>
      <c r="E18" s="368" t="s">
        <v>320</v>
      </c>
      <c r="F18" s="314"/>
      <c r="G18" s="314"/>
      <c r="H18" s="314"/>
      <c r="I18" s="315"/>
      <c r="J18" s="313"/>
      <c r="K18" s="313"/>
      <c r="L18" s="313"/>
      <c r="M18" s="313"/>
      <c r="N18" s="313"/>
      <c r="O18" s="147"/>
      <c r="P18" s="147"/>
      <c r="Q18" s="197"/>
      <c r="R18" s="197"/>
      <c r="S18" s="142"/>
      <c r="T18" s="111"/>
      <c r="U18" s="111"/>
      <c r="V18" s="111"/>
      <c r="W18" s="111"/>
    </row>
    <row r="19" spans="1:23" s="11" customFormat="1" ht="18.75" customHeight="1">
      <c r="A19" s="280">
        <v>13</v>
      </c>
      <c r="B19" s="313"/>
      <c r="C19" s="368" t="s">
        <v>323</v>
      </c>
      <c r="D19" s="368" t="s">
        <v>324</v>
      </c>
      <c r="E19" s="368" t="s">
        <v>325</v>
      </c>
      <c r="F19" s="314"/>
      <c r="G19" s="314"/>
      <c r="H19" s="314"/>
      <c r="I19" s="315"/>
      <c r="J19" s="313"/>
      <c r="K19" s="313"/>
      <c r="L19" s="313"/>
      <c r="M19" s="313"/>
      <c r="N19" s="313"/>
      <c r="O19" s="147"/>
      <c r="P19" s="147"/>
      <c r="Q19" s="197"/>
      <c r="R19" s="197"/>
      <c r="S19" s="142"/>
      <c r="T19" s="111"/>
      <c r="U19" s="111"/>
      <c r="V19" s="111"/>
      <c r="W19" s="111"/>
    </row>
    <row r="20" spans="1:23" s="11" customFormat="1" ht="18.75" customHeight="1">
      <c r="A20" s="280">
        <v>14</v>
      </c>
      <c r="B20" s="313"/>
      <c r="C20" s="368" t="s">
        <v>326</v>
      </c>
      <c r="D20" s="368" t="s">
        <v>327</v>
      </c>
      <c r="E20" s="368" t="s">
        <v>320</v>
      </c>
      <c r="F20" s="314"/>
      <c r="G20" s="314"/>
      <c r="H20" s="314"/>
      <c r="I20" s="315"/>
      <c r="J20" s="313"/>
      <c r="K20" s="313"/>
      <c r="L20" s="313"/>
      <c r="M20" s="313"/>
      <c r="N20" s="313"/>
      <c r="O20" s="147"/>
      <c r="P20" s="147"/>
      <c r="Q20" s="197"/>
      <c r="R20" s="197"/>
      <c r="S20" s="142"/>
      <c r="T20" s="111"/>
      <c r="U20" s="111"/>
      <c r="V20" s="111"/>
      <c r="W20" s="111"/>
    </row>
    <row r="21" spans="1:23" s="11" customFormat="1" ht="18.75" customHeight="1">
      <c r="A21" s="280">
        <v>15</v>
      </c>
      <c r="B21" s="313"/>
      <c r="C21" s="368" t="s">
        <v>328</v>
      </c>
      <c r="D21" s="368" t="s">
        <v>329</v>
      </c>
      <c r="E21" s="368" t="s">
        <v>309</v>
      </c>
      <c r="F21" s="314"/>
      <c r="G21" s="314"/>
      <c r="H21" s="314"/>
      <c r="I21" s="315"/>
      <c r="J21" s="313"/>
      <c r="K21" s="313"/>
      <c r="L21" s="313"/>
      <c r="M21" s="313"/>
      <c r="N21" s="313"/>
      <c r="O21" s="147"/>
      <c r="P21" s="147"/>
      <c r="Q21" s="197"/>
      <c r="R21" s="197"/>
      <c r="S21" s="142"/>
      <c r="T21" s="111"/>
      <c r="U21" s="111"/>
      <c r="V21" s="111"/>
      <c r="W21" s="111"/>
    </row>
    <row r="22" spans="1:23" s="11" customFormat="1" ht="18.75" customHeight="1">
      <c r="A22" s="280">
        <v>16</v>
      </c>
      <c r="B22" s="313"/>
      <c r="C22" s="368" t="s">
        <v>330</v>
      </c>
      <c r="D22" s="368" t="s">
        <v>331</v>
      </c>
      <c r="E22" s="368" t="s">
        <v>320</v>
      </c>
      <c r="F22" s="314"/>
      <c r="G22" s="314"/>
      <c r="H22" s="314"/>
      <c r="I22" s="315"/>
      <c r="J22" s="313"/>
      <c r="K22" s="313"/>
      <c r="L22" s="313"/>
      <c r="M22" s="313"/>
      <c r="N22" s="313"/>
      <c r="O22" s="147"/>
      <c r="P22" s="147"/>
      <c r="Q22" s="197"/>
      <c r="R22" s="197"/>
      <c r="S22" s="142"/>
      <c r="T22" s="111"/>
      <c r="U22" s="111"/>
      <c r="V22" s="111"/>
      <c r="W22" s="111"/>
    </row>
    <row r="23" spans="1:23" s="11" customFormat="1" ht="18.75" customHeight="1">
      <c r="A23" s="280">
        <v>17</v>
      </c>
      <c r="B23" s="313"/>
      <c r="C23" s="368" t="s">
        <v>332</v>
      </c>
      <c r="D23" s="368" t="s">
        <v>333</v>
      </c>
      <c r="E23" s="368" t="s">
        <v>334</v>
      </c>
      <c r="F23" s="314"/>
      <c r="G23" s="314"/>
      <c r="H23" s="314"/>
      <c r="I23" s="315"/>
      <c r="J23" s="313"/>
      <c r="K23" s="313"/>
      <c r="L23" s="313"/>
      <c r="M23" s="313"/>
      <c r="N23" s="313"/>
      <c r="O23" s="147"/>
      <c r="P23" s="147"/>
      <c r="Q23" s="197"/>
      <c r="R23" s="197"/>
      <c r="S23" s="142"/>
      <c r="T23" s="111"/>
      <c r="U23" s="111"/>
      <c r="V23" s="111"/>
      <c r="W23" s="111"/>
    </row>
    <row r="24" spans="1:23" s="11" customFormat="1" ht="18.75" customHeight="1">
      <c r="A24" s="280">
        <v>18</v>
      </c>
      <c r="B24" s="313"/>
      <c r="C24" s="368" t="s">
        <v>335</v>
      </c>
      <c r="D24" s="368" t="s">
        <v>336</v>
      </c>
      <c r="E24" s="368" t="s">
        <v>309</v>
      </c>
      <c r="F24" s="314"/>
      <c r="G24" s="314"/>
      <c r="H24" s="314"/>
      <c r="I24" s="315"/>
      <c r="J24" s="313"/>
      <c r="K24" s="313"/>
      <c r="L24" s="313"/>
      <c r="M24" s="313"/>
      <c r="N24" s="313"/>
      <c r="O24" s="147"/>
      <c r="P24" s="147"/>
      <c r="Q24" s="197"/>
      <c r="R24" s="197"/>
      <c r="S24" s="142"/>
      <c r="T24" s="111"/>
      <c r="U24" s="111"/>
      <c r="V24" s="111"/>
      <c r="W24" s="111"/>
    </row>
    <row r="25" spans="1:23" s="11" customFormat="1" ht="18.75" customHeight="1">
      <c r="A25" s="280">
        <v>19</v>
      </c>
      <c r="B25" s="313"/>
      <c r="C25" s="368" t="s">
        <v>337</v>
      </c>
      <c r="D25" s="368" t="s">
        <v>338</v>
      </c>
      <c r="E25" s="368" t="s">
        <v>339</v>
      </c>
      <c r="F25" s="314"/>
      <c r="G25" s="314"/>
      <c r="H25" s="314"/>
      <c r="I25" s="315"/>
      <c r="J25" s="313"/>
      <c r="K25" s="313"/>
      <c r="L25" s="313"/>
      <c r="M25" s="313"/>
      <c r="N25" s="313"/>
      <c r="O25" s="147"/>
      <c r="P25" s="147"/>
      <c r="Q25" s="197"/>
      <c r="R25" s="197"/>
      <c r="S25" s="142"/>
      <c r="T25" s="111"/>
      <c r="U25" s="111"/>
      <c r="V25" s="111"/>
      <c r="W25" s="111"/>
    </row>
    <row r="26" spans="1:23" s="11" customFormat="1" ht="18.75" customHeight="1">
      <c r="A26" s="280">
        <v>20</v>
      </c>
      <c r="B26" s="313"/>
      <c r="C26" s="368" t="s">
        <v>340</v>
      </c>
      <c r="D26" s="368" t="s">
        <v>341</v>
      </c>
      <c r="E26" s="368" t="s">
        <v>297</v>
      </c>
      <c r="F26" s="314"/>
      <c r="G26" s="314"/>
      <c r="H26" s="314"/>
      <c r="I26" s="315"/>
      <c r="J26" s="313"/>
      <c r="K26" s="313"/>
      <c r="L26" s="313"/>
      <c r="M26" s="313"/>
      <c r="N26" s="313"/>
      <c r="O26" s="147"/>
      <c r="P26" s="147"/>
      <c r="Q26" s="197"/>
      <c r="R26" s="197"/>
      <c r="S26" s="142"/>
      <c r="T26" s="111"/>
      <c r="U26" s="111"/>
      <c r="V26" s="111"/>
      <c r="W26" s="111"/>
    </row>
    <row r="27" spans="1:23" s="11" customFormat="1" ht="18.75" customHeight="1">
      <c r="A27" s="280">
        <v>21</v>
      </c>
      <c r="B27" s="313"/>
      <c r="C27" s="368" t="s">
        <v>342</v>
      </c>
      <c r="D27" s="368" t="s">
        <v>343</v>
      </c>
      <c r="E27" s="368" t="s">
        <v>309</v>
      </c>
      <c r="F27" s="314"/>
      <c r="G27" s="314"/>
      <c r="H27" s="314"/>
      <c r="I27" s="315"/>
      <c r="J27" s="313"/>
      <c r="K27" s="313"/>
      <c r="L27" s="313"/>
      <c r="M27" s="313"/>
      <c r="N27" s="313"/>
      <c r="O27" s="147"/>
      <c r="P27" s="147"/>
      <c r="Q27" s="197"/>
      <c r="R27" s="197"/>
      <c r="S27" s="142"/>
      <c r="T27" s="111"/>
      <c r="U27" s="111"/>
      <c r="V27" s="111"/>
      <c r="W27" s="111"/>
    </row>
    <row r="28" spans="1:23" s="11" customFormat="1" ht="18.75" customHeight="1">
      <c r="A28" s="280">
        <v>22</v>
      </c>
      <c r="B28" s="313"/>
      <c r="C28" s="368" t="s">
        <v>344</v>
      </c>
      <c r="D28" s="368" t="s">
        <v>345</v>
      </c>
      <c r="E28" s="368" t="s">
        <v>294</v>
      </c>
      <c r="F28" s="314"/>
      <c r="G28" s="314"/>
      <c r="H28" s="314"/>
      <c r="I28" s="315"/>
      <c r="J28" s="313"/>
      <c r="K28" s="313"/>
      <c r="L28" s="313"/>
      <c r="M28" s="313"/>
      <c r="N28" s="313"/>
      <c r="O28" s="147"/>
      <c r="P28" s="147"/>
      <c r="Q28" s="197"/>
      <c r="R28" s="197"/>
      <c r="S28" s="142"/>
      <c r="T28" s="111"/>
      <c r="U28" s="111"/>
      <c r="V28" s="111"/>
      <c r="W28" s="111"/>
    </row>
    <row r="29" spans="1:23" s="11" customFormat="1" ht="18.75" customHeight="1">
      <c r="A29" s="280">
        <v>23</v>
      </c>
      <c r="B29" s="313"/>
      <c r="C29" s="368" t="s">
        <v>346</v>
      </c>
      <c r="D29" s="368" t="s">
        <v>347</v>
      </c>
      <c r="E29" s="368" t="s">
        <v>348</v>
      </c>
      <c r="F29" s="314"/>
      <c r="G29" s="314"/>
      <c r="H29" s="314"/>
      <c r="I29" s="315"/>
      <c r="J29" s="313"/>
      <c r="K29" s="313"/>
      <c r="L29" s="313"/>
      <c r="M29" s="313"/>
      <c r="N29" s="313"/>
      <c r="O29" s="147"/>
      <c r="P29" s="147"/>
      <c r="Q29" s="197"/>
      <c r="R29" s="197"/>
      <c r="S29" s="142"/>
      <c r="T29" s="111"/>
      <c r="U29" s="111"/>
      <c r="V29" s="111"/>
      <c r="W29" s="111"/>
    </row>
    <row r="30" spans="1:23" s="11" customFormat="1" ht="18.75" customHeight="1">
      <c r="A30" s="280">
        <v>24</v>
      </c>
      <c r="B30" s="313"/>
      <c r="C30" s="368" t="s">
        <v>349</v>
      </c>
      <c r="D30" s="368" t="s">
        <v>317</v>
      </c>
      <c r="E30" s="368" t="s">
        <v>309</v>
      </c>
      <c r="F30" s="314"/>
      <c r="G30" s="314"/>
      <c r="H30" s="314"/>
      <c r="I30" s="315"/>
      <c r="J30" s="313"/>
      <c r="K30" s="313"/>
      <c r="L30" s="313"/>
      <c r="M30" s="313"/>
      <c r="N30" s="313"/>
      <c r="O30" s="147"/>
      <c r="P30" s="147"/>
      <c r="Q30" s="197"/>
      <c r="R30" s="197"/>
      <c r="S30" s="142"/>
      <c r="T30" s="111"/>
      <c r="U30" s="111"/>
      <c r="V30" s="111"/>
      <c r="W30" s="111"/>
    </row>
    <row r="31" spans="1:23" s="11" customFormat="1" ht="18.75" customHeight="1">
      <c r="A31" s="280">
        <v>25</v>
      </c>
      <c r="B31" s="313"/>
      <c r="C31" s="368" t="s">
        <v>350</v>
      </c>
      <c r="D31" s="368" t="s">
        <v>351</v>
      </c>
      <c r="E31" s="368" t="s">
        <v>352</v>
      </c>
      <c r="F31" s="314"/>
      <c r="G31" s="314"/>
      <c r="H31" s="314"/>
      <c r="I31" s="315"/>
      <c r="J31" s="313"/>
      <c r="K31" s="313"/>
      <c r="L31" s="313"/>
      <c r="M31" s="313"/>
      <c r="N31" s="313"/>
      <c r="O31" s="147"/>
      <c r="P31" s="147"/>
      <c r="Q31" s="197"/>
      <c r="R31" s="197"/>
      <c r="S31" s="142"/>
      <c r="T31" s="111"/>
      <c r="U31" s="111"/>
      <c r="V31" s="111"/>
      <c r="W31" s="111"/>
    </row>
    <row r="32" spans="1:23" s="11" customFormat="1" ht="18.75" customHeight="1">
      <c r="A32" s="280">
        <v>26</v>
      </c>
      <c r="B32" s="313"/>
      <c r="C32" s="368" t="s">
        <v>353</v>
      </c>
      <c r="D32" s="368" t="s">
        <v>308</v>
      </c>
      <c r="E32" s="368" t="s">
        <v>309</v>
      </c>
      <c r="F32" s="314"/>
      <c r="G32" s="314"/>
      <c r="H32" s="314"/>
      <c r="I32" s="315"/>
      <c r="J32" s="313"/>
      <c r="K32" s="313"/>
      <c r="L32" s="313"/>
      <c r="M32" s="313"/>
      <c r="N32" s="313"/>
      <c r="O32" s="147"/>
      <c r="P32" s="147"/>
      <c r="Q32" s="197"/>
      <c r="R32" s="197"/>
      <c r="S32" s="142"/>
      <c r="T32" s="111"/>
      <c r="U32" s="111"/>
      <c r="V32" s="111"/>
      <c r="W32" s="111"/>
    </row>
    <row r="33" spans="1:23" s="11" customFormat="1" ht="18.75" customHeight="1">
      <c r="A33" s="280">
        <v>27</v>
      </c>
      <c r="B33" s="313"/>
      <c r="C33" s="368" t="s">
        <v>354</v>
      </c>
      <c r="D33" s="368" t="s">
        <v>355</v>
      </c>
      <c r="E33" s="368" t="s">
        <v>356</v>
      </c>
      <c r="F33" s="314"/>
      <c r="G33" s="314"/>
      <c r="H33" s="314"/>
      <c r="I33" s="315"/>
      <c r="J33" s="313"/>
      <c r="K33" s="313"/>
      <c r="L33" s="313"/>
      <c r="M33" s="313"/>
      <c r="N33" s="313"/>
      <c r="O33" s="147"/>
      <c r="P33" s="147"/>
      <c r="Q33" s="197"/>
      <c r="R33" s="197"/>
      <c r="S33" s="142"/>
      <c r="T33" s="111"/>
      <c r="U33" s="111"/>
      <c r="V33" s="111"/>
      <c r="W33" s="111"/>
    </row>
    <row r="34" spans="1:23" s="11" customFormat="1" ht="18.75" customHeight="1">
      <c r="A34" s="280">
        <v>28</v>
      </c>
      <c r="B34" s="313"/>
      <c r="C34" s="368" t="s">
        <v>357</v>
      </c>
      <c r="D34" s="368" t="s">
        <v>358</v>
      </c>
      <c r="E34" s="368" t="s">
        <v>359</v>
      </c>
      <c r="F34" s="314"/>
      <c r="G34" s="314"/>
      <c r="H34" s="314"/>
      <c r="I34" s="315"/>
      <c r="J34" s="313"/>
      <c r="K34" s="313"/>
      <c r="L34" s="313"/>
      <c r="M34" s="313"/>
      <c r="N34" s="313"/>
      <c r="O34" s="147"/>
      <c r="P34" s="147"/>
      <c r="Q34" s="197"/>
      <c r="R34" s="197"/>
      <c r="S34" s="138"/>
      <c r="T34" s="111"/>
      <c r="U34" s="111"/>
      <c r="V34" s="111"/>
      <c r="W34" s="111"/>
    </row>
    <row r="35" spans="1:23" s="11" customFormat="1" ht="18.75" customHeight="1">
      <c r="A35" s="280">
        <v>29</v>
      </c>
      <c r="B35" s="313"/>
      <c r="C35" s="368" t="s">
        <v>360</v>
      </c>
      <c r="D35" s="368" t="s">
        <v>361</v>
      </c>
      <c r="E35" s="368" t="s">
        <v>356</v>
      </c>
      <c r="F35" s="314"/>
      <c r="G35" s="314"/>
      <c r="H35" s="314"/>
      <c r="I35" s="315"/>
      <c r="J35" s="313"/>
      <c r="K35" s="313"/>
      <c r="L35" s="313"/>
      <c r="M35" s="313"/>
      <c r="N35" s="313"/>
      <c r="O35" s="147"/>
      <c r="P35" s="147"/>
      <c r="Q35" s="197"/>
      <c r="R35" s="197"/>
      <c r="S35" s="138"/>
      <c r="T35" s="111"/>
      <c r="U35" s="111"/>
      <c r="V35" s="111"/>
      <c r="W35" s="111"/>
    </row>
    <row r="36" spans="1:23" s="11" customFormat="1" ht="18.75" customHeight="1">
      <c r="A36" s="280">
        <v>30</v>
      </c>
      <c r="B36" s="313"/>
      <c r="C36" s="368" t="s">
        <v>362</v>
      </c>
      <c r="D36" s="368" t="s">
        <v>311</v>
      </c>
      <c r="E36" s="368" t="s">
        <v>363</v>
      </c>
      <c r="F36" s="314"/>
      <c r="G36" s="314"/>
      <c r="H36" s="314"/>
      <c r="I36" s="316"/>
      <c r="J36" s="313"/>
      <c r="K36" s="313"/>
      <c r="L36" s="313"/>
      <c r="M36" s="313"/>
      <c r="N36" s="313"/>
      <c r="O36" s="147"/>
      <c r="P36" s="147"/>
      <c r="Q36" s="197"/>
      <c r="R36" s="197"/>
      <c r="S36" s="142"/>
      <c r="T36" s="111"/>
      <c r="U36" s="111"/>
      <c r="V36" s="111"/>
      <c r="W36" s="111"/>
    </row>
    <row r="37" spans="1:23" s="99" customFormat="1" ht="18.75" customHeight="1">
      <c r="A37" s="280">
        <v>31</v>
      </c>
      <c r="B37" s="313"/>
      <c r="C37" s="368" t="s">
        <v>364</v>
      </c>
      <c r="D37" s="368" t="s">
        <v>324</v>
      </c>
      <c r="E37" s="368" t="s">
        <v>365</v>
      </c>
      <c r="F37" s="314"/>
      <c r="G37" s="314"/>
      <c r="H37" s="314"/>
      <c r="I37" s="316"/>
      <c r="J37" s="313"/>
      <c r="K37" s="313"/>
      <c r="L37" s="313"/>
      <c r="M37" s="313"/>
      <c r="N37" s="313"/>
      <c r="O37" s="147"/>
      <c r="P37" s="147"/>
      <c r="Q37" s="197"/>
      <c r="R37" s="197"/>
      <c r="S37" s="142"/>
      <c r="T37" s="111"/>
      <c r="U37" s="111"/>
      <c r="V37" s="111"/>
      <c r="W37" s="111"/>
    </row>
    <row r="38" spans="1:23" s="11" customFormat="1" ht="18.75" customHeight="1">
      <c r="A38" s="280">
        <v>32</v>
      </c>
      <c r="B38" s="313"/>
      <c r="C38" s="368" t="s">
        <v>366</v>
      </c>
      <c r="D38" s="368" t="s">
        <v>322</v>
      </c>
      <c r="E38" s="368" t="s">
        <v>339</v>
      </c>
      <c r="F38" s="314"/>
      <c r="G38" s="314"/>
      <c r="H38" s="314"/>
      <c r="I38" s="315"/>
      <c r="J38" s="313"/>
      <c r="K38" s="313"/>
      <c r="L38" s="313"/>
      <c r="M38" s="313"/>
      <c r="N38" s="313"/>
      <c r="O38" s="147"/>
      <c r="P38" s="147"/>
      <c r="Q38" s="197"/>
      <c r="R38" s="197"/>
      <c r="S38" s="142"/>
      <c r="T38" s="111"/>
      <c r="U38" s="111"/>
      <c r="V38" s="111"/>
      <c r="W38" s="111"/>
    </row>
    <row r="39" spans="1:23" s="11" customFormat="1" ht="18.75" customHeight="1">
      <c r="A39" s="280">
        <v>33</v>
      </c>
      <c r="B39" s="313"/>
      <c r="C39" s="368" t="s">
        <v>367</v>
      </c>
      <c r="D39" s="368" t="s">
        <v>368</v>
      </c>
      <c r="E39" s="368" t="s">
        <v>334</v>
      </c>
      <c r="F39" s="314"/>
      <c r="G39" s="314"/>
      <c r="H39" s="314"/>
      <c r="I39" s="315"/>
      <c r="J39" s="313"/>
      <c r="K39" s="313"/>
      <c r="L39" s="313"/>
      <c r="M39" s="313"/>
      <c r="N39" s="313"/>
      <c r="O39" s="147"/>
      <c r="P39" s="147"/>
      <c r="Q39" s="148"/>
      <c r="R39" s="197"/>
      <c r="S39" s="142"/>
      <c r="T39" s="111"/>
      <c r="U39" s="111"/>
      <c r="V39" s="111"/>
      <c r="W39" s="111"/>
    </row>
    <row r="40" spans="1:23" s="11" customFormat="1" ht="18.75" customHeight="1">
      <c r="A40" s="280">
        <v>34</v>
      </c>
      <c r="B40" s="313"/>
      <c r="C40" s="368" t="s">
        <v>369</v>
      </c>
      <c r="D40" s="368" t="s">
        <v>171</v>
      </c>
      <c r="E40" s="368" t="s">
        <v>359</v>
      </c>
      <c r="F40" s="314"/>
      <c r="G40" s="314"/>
      <c r="H40" s="314"/>
      <c r="I40" s="315"/>
      <c r="J40" s="313"/>
      <c r="K40" s="313"/>
      <c r="L40" s="313"/>
      <c r="M40" s="313"/>
      <c r="N40" s="313"/>
      <c r="O40" s="147"/>
      <c r="P40" s="147"/>
      <c r="Q40" s="148"/>
      <c r="R40" s="197"/>
      <c r="S40" s="142"/>
      <c r="T40" s="111"/>
      <c r="U40" s="111"/>
      <c r="V40" s="111"/>
      <c r="W40" s="111"/>
    </row>
    <row r="41" spans="1:23" s="11" customFormat="1" ht="18.75" customHeight="1">
      <c r="A41" s="280">
        <v>35</v>
      </c>
      <c r="B41" s="313"/>
      <c r="C41" s="368" t="s">
        <v>370</v>
      </c>
      <c r="D41" s="368" t="s">
        <v>371</v>
      </c>
      <c r="E41" s="368" t="s">
        <v>372</v>
      </c>
      <c r="F41" s="314"/>
      <c r="G41" s="314"/>
      <c r="H41" s="314"/>
      <c r="I41" s="315"/>
      <c r="J41" s="313"/>
      <c r="K41" s="313"/>
      <c r="L41" s="313"/>
      <c r="M41" s="313"/>
      <c r="N41" s="313"/>
      <c r="O41" s="147"/>
      <c r="P41" s="147"/>
      <c r="Q41" s="148"/>
      <c r="R41" s="197"/>
      <c r="S41" s="142"/>
      <c r="T41" s="111"/>
      <c r="U41" s="111"/>
      <c r="V41" s="111"/>
      <c r="W41" s="111"/>
    </row>
    <row r="42" spans="1:23" s="11" customFormat="1" ht="18.75" customHeight="1">
      <c r="A42" s="280">
        <v>36</v>
      </c>
      <c r="B42" s="313"/>
      <c r="C42" s="368" t="s">
        <v>373</v>
      </c>
      <c r="D42" s="368" t="s">
        <v>374</v>
      </c>
      <c r="E42" s="368" t="s">
        <v>303</v>
      </c>
      <c r="F42" s="314"/>
      <c r="G42" s="314"/>
      <c r="H42" s="314"/>
      <c r="I42" s="315"/>
      <c r="J42" s="313"/>
      <c r="K42" s="313"/>
      <c r="L42" s="313"/>
      <c r="M42" s="313"/>
      <c r="N42" s="313"/>
      <c r="O42" s="147"/>
      <c r="P42" s="147"/>
      <c r="Q42" s="148"/>
      <c r="R42" s="197"/>
      <c r="S42" s="142"/>
      <c r="T42" s="111"/>
      <c r="U42" s="111"/>
      <c r="V42" s="111"/>
      <c r="W42" s="111"/>
    </row>
    <row r="43" spans="1:23" s="11" customFormat="1" ht="18.75" customHeight="1">
      <c r="A43" s="280">
        <v>37</v>
      </c>
      <c r="B43" s="313"/>
      <c r="C43" s="368" t="s">
        <v>375</v>
      </c>
      <c r="D43" s="368" t="s">
        <v>296</v>
      </c>
      <c r="E43" s="368" t="s">
        <v>303</v>
      </c>
      <c r="F43" s="317"/>
      <c r="G43" s="317"/>
      <c r="H43" s="317"/>
      <c r="I43" s="316"/>
      <c r="J43" s="313"/>
      <c r="K43" s="313"/>
      <c r="L43" s="313"/>
      <c r="M43" s="313"/>
      <c r="N43" s="313"/>
      <c r="O43" s="147"/>
      <c r="P43" s="147"/>
      <c r="Q43" s="148"/>
      <c r="R43" s="197"/>
      <c r="S43" s="142"/>
      <c r="T43" s="111"/>
      <c r="U43" s="111"/>
      <c r="V43" s="111"/>
      <c r="W43" s="111"/>
    </row>
    <row r="44" spans="1:23" s="11" customFormat="1" ht="18.75" customHeight="1">
      <c r="A44" s="280">
        <v>38</v>
      </c>
      <c r="B44" s="313"/>
      <c r="C44" s="368" t="s">
        <v>376</v>
      </c>
      <c r="D44" s="368" t="s">
        <v>377</v>
      </c>
      <c r="E44" s="368" t="s">
        <v>378</v>
      </c>
      <c r="F44" s="314"/>
      <c r="G44" s="314"/>
      <c r="H44" s="314"/>
      <c r="I44" s="315"/>
      <c r="J44" s="313"/>
      <c r="K44" s="313"/>
      <c r="L44" s="313"/>
      <c r="M44" s="313"/>
      <c r="N44" s="313"/>
      <c r="O44" s="147"/>
      <c r="P44" s="147"/>
      <c r="Q44" s="148"/>
      <c r="R44" s="197"/>
      <c r="S44" s="142"/>
      <c r="T44" s="111"/>
      <c r="U44" s="111"/>
      <c r="V44" s="111"/>
      <c r="W44" s="111"/>
    </row>
    <row r="45" spans="1:23" s="11" customFormat="1" ht="18.75" customHeight="1">
      <c r="A45" s="280">
        <v>39</v>
      </c>
      <c r="B45" s="148"/>
      <c r="C45" s="368" t="s">
        <v>379</v>
      </c>
      <c r="D45" s="368" t="s">
        <v>380</v>
      </c>
      <c r="E45" s="368" t="s">
        <v>378</v>
      </c>
      <c r="F45" s="146"/>
      <c r="G45" s="198"/>
      <c r="H45" s="198"/>
      <c r="I45" s="198"/>
      <c r="J45" s="148"/>
      <c r="K45" s="294"/>
      <c r="L45" s="148"/>
      <c r="M45" s="148"/>
      <c r="N45" s="148"/>
      <c r="O45" s="148"/>
      <c r="P45" s="294"/>
      <c r="Q45" s="148"/>
      <c r="R45" s="197"/>
      <c r="S45" s="142"/>
      <c r="T45" s="111"/>
      <c r="U45" s="111"/>
      <c r="V45" s="111"/>
      <c r="W45" s="111"/>
    </row>
    <row r="46" spans="1:23" s="11" customFormat="1" ht="18.75" customHeight="1">
      <c r="A46" s="280">
        <v>40</v>
      </c>
      <c r="B46" s="148"/>
      <c r="C46" s="368" t="s">
        <v>381</v>
      </c>
      <c r="D46" s="368" t="s">
        <v>382</v>
      </c>
      <c r="E46" s="368" t="s">
        <v>383</v>
      </c>
      <c r="F46" s="146"/>
      <c r="G46" s="198"/>
      <c r="H46" s="198"/>
      <c r="I46" s="198"/>
      <c r="J46" s="148"/>
      <c r="K46" s="294"/>
      <c r="L46" s="148"/>
      <c r="M46" s="148"/>
      <c r="N46" s="148"/>
      <c r="O46" s="148"/>
      <c r="P46" s="294"/>
      <c r="Q46" s="148"/>
      <c r="R46" s="197"/>
      <c r="S46" s="142"/>
      <c r="T46" s="111"/>
      <c r="U46" s="111"/>
      <c r="V46" s="111"/>
      <c r="W46" s="111"/>
    </row>
    <row r="47" spans="1:23" s="11" customFormat="1" ht="18.75" customHeight="1">
      <c r="A47" s="280">
        <v>41</v>
      </c>
      <c r="B47" s="148"/>
      <c r="C47" s="368" t="s">
        <v>384</v>
      </c>
      <c r="D47" s="368" t="s">
        <v>385</v>
      </c>
      <c r="E47" s="368" t="s">
        <v>309</v>
      </c>
      <c r="F47" s="146"/>
      <c r="G47" s="198"/>
      <c r="H47" s="198"/>
      <c r="I47" s="198"/>
      <c r="J47" s="148"/>
      <c r="K47" s="294"/>
      <c r="L47" s="148"/>
      <c r="M47" s="148"/>
      <c r="N47" s="148"/>
      <c r="O47" s="148"/>
      <c r="P47" s="294"/>
      <c r="Q47" s="148"/>
      <c r="R47" s="197"/>
      <c r="S47" s="138"/>
      <c r="T47" s="111"/>
      <c r="U47" s="111"/>
      <c r="V47" s="111"/>
      <c r="W47" s="111"/>
    </row>
    <row r="48" spans="1:23" s="11" customFormat="1" ht="18.75" customHeight="1">
      <c r="A48" s="280">
        <v>42</v>
      </c>
      <c r="B48" s="148"/>
      <c r="C48" s="368" t="s">
        <v>386</v>
      </c>
      <c r="D48" s="368" t="s">
        <v>387</v>
      </c>
      <c r="E48" s="368" t="s">
        <v>334</v>
      </c>
      <c r="F48" s="146"/>
      <c r="G48" s="198"/>
      <c r="H48" s="198"/>
      <c r="I48" s="198"/>
      <c r="J48" s="148"/>
      <c r="K48" s="294"/>
      <c r="L48" s="148"/>
      <c r="M48" s="148"/>
      <c r="N48" s="148"/>
      <c r="O48" s="148"/>
      <c r="P48" s="294"/>
      <c r="Q48" s="148"/>
      <c r="R48" s="197"/>
      <c r="S48" s="138"/>
      <c r="T48" s="111"/>
      <c r="U48" s="111"/>
      <c r="V48" s="111"/>
      <c r="W48" s="111"/>
    </row>
    <row r="49" spans="1:23" s="11" customFormat="1" ht="18.75" customHeight="1">
      <c r="A49" s="280">
        <v>43</v>
      </c>
      <c r="B49" s="148"/>
      <c r="C49" s="368" t="s">
        <v>388</v>
      </c>
      <c r="D49" s="368" t="s">
        <v>389</v>
      </c>
      <c r="E49" s="368" t="s">
        <v>359</v>
      </c>
      <c r="F49" s="146"/>
      <c r="G49" s="198"/>
      <c r="H49" s="198"/>
      <c r="I49" s="198"/>
      <c r="J49" s="148"/>
      <c r="K49" s="294"/>
      <c r="L49" s="148"/>
      <c r="M49" s="148"/>
      <c r="N49" s="148"/>
      <c r="O49" s="148">
        <v>4</v>
      </c>
      <c r="P49" s="294"/>
      <c r="Q49" s="148"/>
      <c r="R49" s="197"/>
      <c r="S49" s="138"/>
      <c r="T49" s="111"/>
      <c r="U49" s="111"/>
      <c r="V49" s="111"/>
      <c r="W49" s="111"/>
    </row>
    <row r="50" spans="1:23" s="11" customFormat="1" ht="18.75" customHeight="1">
      <c r="A50" s="280">
        <v>44</v>
      </c>
      <c r="B50" s="148"/>
      <c r="C50" s="368" t="s">
        <v>390</v>
      </c>
      <c r="D50" s="368" t="s">
        <v>317</v>
      </c>
      <c r="E50" s="368" t="s">
        <v>303</v>
      </c>
      <c r="F50" s="146"/>
      <c r="G50" s="198"/>
      <c r="H50" s="198"/>
      <c r="I50" s="198"/>
      <c r="J50" s="148"/>
      <c r="K50" s="294"/>
      <c r="L50" s="148"/>
      <c r="M50" s="148"/>
      <c r="N50" s="148"/>
      <c r="O50" s="148">
        <v>0</v>
      </c>
      <c r="P50" s="294"/>
      <c r="Q50" s="148"/>
      <c r="R50" s="197"/>
      <c r="S50" s="138"/>
      <c r="T50" s="111"/>
      <c r="U50" s="111"/>
      <c r="V50" s="111"/>
      <c r="W50" s="111"/>
    </row>
    <row r="51" spans="1:23" s="11" customFormat="1" ht="18.75" customHeight="1">
      <c r="A51" s="280">
        <v>45</v>
      </c>
      <c r="B51" s="148"/>
      <c r="C51" s="368" t="s">
        <v>391</v>
      </c>
      <c r="D51" s="368" t="s">
        <v>308</v>
      </c>
      <c r="E51" s="368" t="s">
        <v>303</v>
      </c>
      <c r="F51" s="146"/>
      <c r="G51" s="198"/>
      <c r="H51" s="198"/>
      <c r="I51" s="198"/>
      <c r="J51" s="148"/>
      <c r="K51" s="294"/>
      <c r="L51" s="148"/>
      <c r="M51" s="148"/>
      <c r="N51" s="148"/>
      <c r="O51" s="148">
        <v>3.8</v>
      </c>
      <c r="P51" s="294"/>
      <c r="Q51" s="148"/>
      <c r="R51" s="197"/>
      <c r="S51" s="138"/>
      <c r="T51" s="111"/>
      <c r="U51" s="111"/>
      <c r="V51" s="111"/>
      <c r="W51" s="111"/>
    </row>
    <row r="52" spans="1:23" s="11" customFormat="1" ht="18.75" customHeight="1">
      <c r="A52" s="280">
        <v>46</v>
      </c>
      <c r="B52" s="148"/>
      <c r="C52" s="368" t="s">
        <v>392</v>
      </c>
      <c r="D52" s="368" t="s">
        <v>393</v>
      </c>
      <c r="E52" s="368" t="s">
        <v>303</v>
      </c>
      <c r="F52" s="146"/>
      <c r="G52" s="198"/>
      <c r="H52" s="198"/>
      <c r="I52" s="198"/>
      <c r="J52" s="148"/>
      <c r="K52" s="294"/>
      <c r="L52" s="148"/>
      <c r="M52" s="148"/>
      <c r="N52" s="148"/>
      <c r="O52" s="148">
        <v>18</v>
      </c>
      <c r="P52" s="294"/>
      <c r="Q52" s="148"/>
      <c r="R52" s="197"/>
      <c r="S52" s="138"/>
      <c r="T52" s="111"/>
      <c r="U52" s="111"/>
      <c r="V52" s="111"/>
      <c r="W52" s="111"/>
    </row>
    <row r="53" spans="1:23" s="11" customFormat="1" ht="18.75" customHeight="1">
      <c r="A53" s="280">
        <v>47</v>
      </c>
      <c r="B53" s="148"/>
      <c r="C53" s="368" t="s">
        <v>394</v>
      </c>
      <c r="D53" s="368" t="s">
        <v>395</v>
      </c>
      <c r="E53" s="368" t="s">
        <v>303</v>
      </c>
      <c r="F53" s="146"/>
      <c r="G53" s="198"/>
      <c r="H53" s="198"/>
      <c r="I53" s="198"/>
      <c r="J53" s="148"/>
      <c r="K53" s="294"/>
      <c r="L53" s="148"/>
      <c r="M53" s="148"/>
      <c r="N53" s="148"/>
      <c r="O53" s="148">
        <v>21.2</v>
      </c>
      <c r="P53" s="294"/>
      <c r="Q53" s="148"/>
      <c r="R53" s="197"/>
      <c r="S53" s="138"/>
      <c r="T53" s="111"/>
      <c r="U53" s="111"/>
      <c r="V53" s="111"/>
      <c r="W53" s="111"/>
    </row>
    <row r="54" spans="1:23" s="11" customFormat="1" ht="18.75" customHeight="1">
      <c r="A54" s="280">
        <v>48</v>
      </c>
      <c r="B54" s="148"/>
      <c r="C54" s="368" t="s">
        <v>396</v>
      </c>
      <c r="D54" s="368" t="s">
        <v>397</v>
      </c>
      <c r="E54" s="368" t="s">
        <v>303</v>
      </c>
      <c r="F54" s="146"/>
      <c r="G54" s="198"/>
      <c r="H54" s="198"/>
      <c r="I54" s="198"/>
      <c r="J54" s="148"/>
      <c r="K54" s="294"/>
      <c r="L54" s="148"/>
      <c r="M54" s="148"/>
      <c r="N54" s="148"/>
      <c r="O54" s="148">
        <v>29</v>
      </c>
      <c r="P54" s="294"/>
      <c r="Q54" s="148"/>
      <c r="R54" s="197"/>
      <c r="S54" s="138"/>
      <c r="T54" s="111"/>
      <c r="U54" s="111"/>
      <c r="V54" s="111"/>
      <c r="W54" s="111"/>
    </row>
    <row r="55" spans="1:23" s="11" customFormat="1" ht="18.75" customHeight="1">
      <c r="A55" s="280">
        <v>49</v>
      </c>
      <c r="B55" s="148"/>
      <c r="C55" s="368" t="s">
        <v>394</v>
      </c>
      <c r="D55" s="368" t="s">
        <v>398</v>
      </c>
      <c r="E55" s="368" t="s">
        <v>303</v>
      </c>
      <c r="F55" s="146"/>
      <c r="G55" s="198"/>
      <c r="H55" s="198"/>
      <c r="I55" s="198"/>
      <c r="J55" s="148"/>
      <c r="K55" s="294"/>
      <c r="L55" s="148"/>
      <c r="M55" s="148"/>
      <c r="N55" s="148"/>
      <c r="O55" s="148">
        <v>20.908</v>
      </c>
      <c r="P55" s="294"/>
      <c r="Q55" s="148"/>
      <c r="R55" s="197"/>
      <c r="S55" s="138"/>
      <c r="T55" s="111"/>
      <c r="U55" s="111"/>
      <c r="V55" s="111"/>
      <c r="W55" s="111"/>
    </row>
    <row r="56" spans="1:23" s="11" customFormat="1" ht="18.75" customHeight="1">
      <c r="A56" s="280">
        <v>50</v>
      </c>
      <c r="B56" s="148"/>
      <c r="C56" s="368" t="s">
        <v>399</v>
      </c>
      <c r="D56" s="368" t="s">
        <v>400</v>
      </c>
      <c r="E56" s="368" t="s">
        <v>303</v>
      </c>
      <c r="F56" s="146"/>
      <c r="G56" s="198"/>
      <c r="H56" s="198"/>
      <c r="I56" s="198"/>
      <c r="J56" s="148"/>
      <c r="K56" s="294"/>
      <c r="L56" s="148"/>
      <c r="M56" s="148"/>
      <c r="N56" s="148"/>
      <c r="O56" s="148">
        <v>20.4</v>
      </c>
      <c r="P56" s="294"/>
      <c r="Q56" s="148"/>
      <c r="R56" s="197"/>
      <c r="S56" s="138"/>
      <c r="T56" s="111"/>
      <c r="U56" s="111"/>
      <c r="V56" s="111"/>
      <c r="W56" s="111"/>
    </row>
    <row r="57" spans="1:23" s="11" customFormat="1" ht="18.75" customHeight="1">
      <c r="A57" s="280">
        <v>51</v>
      </c>
      <c r="B57" s="148"/>
      <c r="C57" s="368" t="s">
        <v>401</v>
      </c>
      <c r="D57" s="368" t="s">
        <v>402</v>
      </c>
      <c r="E57" s="368" t="s">
        <v>303</v>
      </c>
      <c r="F57" s="146"/>
      <c r="G57" s="198"/>
      <c r="H57" s="198"/>
      <c r="I57" s="198"/>
      <c r="J57" s="148"/>
      <c r="K57" s="294"/>
      <c r="L57" s="148"/>
      <c r="M57" s="148"/>
      <c r="N57" s="148"/>
      <c r="O57" s="148"/>
      <c r="P57" s="294"/>
      <c r="Q57" s="148"/>
      <c r="R57" s="197"/>
      <c r="S57" s="138"/>
      <c r="T57" s="111"/>
      <c r="U57" s="111"/>
      <c r="V57" s="111"/>
      <c r="W57" s="111"/>
    </row>
    <row r="58" spans="1:23" s="11" customFormat="1" ht="18.75" customHeight="1">
      <c r="A58" s="280">
        <v>52</v>
      </c>
      <c r="B58" s="148"/>
      <c r="C58" s="368" t="s">
        <v>403</v>
      </c>
      <c r="D58" s="368" t="s">
        <v>404</v>
      </c>
      <c r="E58" s="368" t="s">
        <v>303</v>
      </c>
      <c r="F58" s="146"/>
      <c r="G58" s="198"/>
      <c r="H58" s="198"/>
      <c r="I58" s="198"/>
      <c r="J58" s="148"/>
      <c r="K58" s="294"/>
      <c r="L58" s="148"/>
      <c r="M58" s="148"/>
      <c r="N58" s="148"/>
      <c r="O58" s="148"/>
      <c r="P58" s="294"/>
      <c r="Q58" s="148"/>
      <c r="R58" s="197"/>
      <c r="S58" s="138"/>
      <c r="T58" s="111"/>
      <c r="U58" s="111"/>
      <c r="V58" s="111"/>
      <c r="W58" s="111"/>
    </row>
    <row r="59" spans="1:23" s="11" customFormat="1" ht="18.75" customHeight="1">
      <c r="A59" s="280">
        <v>53</v>
      </c>
      <c r="B59" s="148"/>
      <c r="C59" s="368" t="s">
        <v>405</v>
      </c>
      <c r="D59" s="368" t="s">
        <v>406</v>
      </c>
      <c r="E59" s="368" t="s">
        <v>303</v>
      </c>
      <c r="F59" s="146"/>
      <c r="G59" s="198"/>
      <c r="H59" s="198"/>
      <c r="I59" s="198"/>
      <c r="J59" s="148"/>
      <c r="K59" s="294"/>
      <c r="L59" s="148"/>
      <c r="M59" s="148"/>
      <c r="N59" s="148"/>
      <c r="O59" s="148"/>
      <c r="P59" s="294"/>
      <c r="Q59" s="148"/>
      <c r="R59" s="197"/>
      <c r="S59" s="138"/>
      <c r="T59" s="111"/>
      <c r="U59" s="111"/>
      <c r="V59" s="111"/>
      <c r="W59" s="111"/>
    </row>
    <row r="60" spans="1:23" s="11" customFormat="1" ht="18.75" customHeight="1">
      <c r="A60" s="280">
        <v>54</v>
      </c>
      <c r="B60" s="148"/>
      <c r="C60" s="368" t="s">
        <v>407</v>
      </c>
      <c r="D60" s="368" t="s">
        <v>408</v>
      </c>
      <c r="E60" s="368" t="s">
        <v>303</v>
      </c>
      <c r="F60" s="146"/>
      <c r="G60" s="198"/>
      <c r="H60" s="198"/>
      <c r="I60" s="198"/>
      <c r="J60" s="148"/>
      <c r="K60" s="294"/>
      <c r="L60" s="148"/>
      <c r="M60" s="148"/>
      <c r="N60" s="148"/>
      <c r="O60" s="148"/>
      <c r="P60" s="294"/>
      <c r="Q60" s="148"/>
      <c r="R60" s="197"/>
      <c r="S60" s="138"/>
      <c r="T60" s="111"/>
      <c r="U60" s="111"/>
      <c r="V60" s="111"/>
      <c r="W60" s="111"/>
    </row>
    <row r="61" spans="1:23" s="11" customFormat="1" ht="18.75" customHeight="1">
      <c r="A61" s="280">
        <v>55</v>
      </c>
      <c r="B61" s="148"/>
      <c r="C61" s="368" t="s">
        <v>409</v>
      </c>
      <c r="D61" s="368" t="s">
        <v>410</v>
      </c>
      <c r="E61" s="368" t="s">
        <v>303</v>
      </c>
      <c r="F61" s="146"/>
      <c r="G61" s="198"/>
      <c r="H61" s="198"/>
      <c r="I61" s="198"/>
      <c r="J61" s="148"/>
      <c r="K61" s="294"/>
      <c r="L61" s="148"/>
      <c r="M61" s="148"/>
      <c r="N61" s="148"/>
      <c r="O61" s="148"/>
      <c r="P61" s="294"/>
      <c r="Q61" s="148"/>
      <c r="R61" s="197"/>
      <c r="S61" s="138"/>
      <c r="T61" s="111"/>
      <c r="U61" s="111"/>
      <c r="V61" s="111"/>
      <c r="W61" s="111"/>
    </row>
    <row r="62" spans="1:23" s="11" customFormat="1" ht="18.75" customHeight="1">
      <c r="A62" s="280">
        <v>56</v>
      </c>
      <c r="B62" s="148"/>
      <c r="C62" s="368" t="s">
        <v>411</v>
      </c>
      <c r="D62" s="368" t="s">
        <v>412</v>
      </c>
      <c r="E62" s="368" t="s">
        <v>320</v>
      </c>
      <c r="F62" s="146"/>
      <c r="G62" s="198"/>
      <c r="H62" s="198"/>
      <c r="I62" s="198"/>
      <c r="J62" s="148"/>
      <c r="K62" s="294"/>
      <c r="L62" s="148"/>
      <c r="M62" s="148"/>
      <c r="N62" s="148"/>
      <c r="O62" s="148"/>
      <c r="P62" s="294"/>
      <c r="Q62" s="148"/>
      <c r="R62" s="197"/>
      <c r="S62" s="138"/>
      <c r="T62" s="111"/>
      <c r="U62" s="111"/>
      <c r="V62" s="111"/>
      <c r="W62" s="111"/>
    </row>
    <row r="63" spans="1:23" s="11" customFormat="1" ht="18.75" customHeight="1">
      <c r="A63" s="280">
        <v>57</v>
      </c>
      <c r="B63" s="148"/>
      <c r="C63" s="368" t="s">
        <v>413</v>
      </c>
      <c r="D63" s="368" t="s">
        <v>331</v>
      </c>
      <c r="E63" s="368" t="s">
        <v>320</v>
      </c>
      <c r="F63" s="146"/>
      <c r="G63" s="198"/>
      <c r="H63" s="198"/>
      <c r="I63" s="198"/>
      <c r="J63" s="148"/>
      <c r="K63" s="294"/>
      <c r="L63" s="148"/>
      <c r="M63" s="148"/>
      <c r="N63" s="148"/>
      <c r="O63" s="148"/>
      <c r="P63" s="294"/>
      <c r="Q63" s="148"/>
      <c r="R63" s="197"/>
      <c r="S63" s="138"/>
      <c r="T63" s="111"/>
      <c r="U63" s="111"/>
      <c r="V63" s="111"/>
      <c r="W63" s="111"/>
    </row>
    <row r="64" spans="1:23" s="11" customFormat="1" ht="18.75" customHeight="1">
      <c r="A64" s="280">
        <v>58</v>
      </c>
      <c r="B64" s="148"/>
      <c r="C64" s="368" t="s">
        <v>414</v>
      </c>
      <c r="D64" s="368" t="s">
        <v>380</v>
      </c>
      <c r="E64" s="368" t="s">
        <v>415</v>
      </c>
      <c r="F64" s="146"/>
      <c r="G64" s="198"/>
      <c r="H64" s="198"/>
      <c r="I64" s="198"/>
      <c r="J64" s="148"/>
      <c r="K64" s="294"/>
      <c r="L64" s="148"/>
      <c r="M64" s="148"/>
      <c r="N64" s="148"/>
      <c r="O64" s="148"/>
      <c r="P64" s="294"/>
      <c r="Q64" s="148"/>
      <c r="R64" s="197"/>
      <c r="S64" s="138"/>
      <c r="T64" s="111"/>
      <c r="U64" s="111"/>
      <c r="V64" s="111"/>
      <c r="W64" s="111"/>
    </row>
    <row r="65" spans="1:23" s="11" customFormat="1" ht="18.75" customHeight="1">
      <c r="A65" s="280">
        <v>59</v>
      </c>
      <c r="B65" s="148"/>
      <c r="C65" s="368" t="s">
        <v>416</v>
      </c>
      <c r="D65" s="368" t="s">
        <v>341</v>
      </c>
      <c r="E65" s="368" t="s">
        <v>417</v>
      </c>
      <c r="F65" s="146"/>
      <c r="G65" s="198"/>
      <c r="H65" s="198"/>
      <c r="I65" s="198"/>
      <c r="J65" s="148"/>
      <c r="K65" s="294"/>
      <c r="L65" s="148"/>
      <c r="M65" s="148"/>
      <c r="N65" s="148"/>
      <c r="O65" s="148"/>
      <c r="P65" s="294"/>
      <c r="Q65" s="148"/>
      <c r="R65" s="197"/>
      <c r="S65" s="138"/>
      <c r="T65" s="111"/>
      <c r="U65" s="111"/>
      <c r="V65" s="111"/>
      <c r="W65" s="111"/>
    </row>
    <row r="66" spans="1:23" s="11" customFormat="1" ht="18.75" customHeight="1">
      <c r="A66" s="280">
        <v>60</v>
      </c>
      <c r="B66" s="148"/>
      <c r="C66" s="368" t="s">
        <v>418</v>
      </c>
      <c r="D66" s="368" t="s">
        <v>389</v>
      </c>
      <c r="E66" s="368" t="s">
        <v>417</v>
      </c>
      <c r="F66" s="146"/>
      <c r="G66" s="198"/>
      <c r="H66" s="198"/>
      <c r="I66" s="198"/>
      <c r="J66" s="148"/>
      <c r="K66" s="294"/>
      <c r="L66" s="148"/>
      <c r="M66" s="148"/>
      <c r="N66" s="148"/>
      <c r="O66" s="148"/>
      <c r="P66" s="294"/>
      <c r="Q66" s="148"/>
      <c r="R66" s="197"/>
      <c r="S66" s="138"/>
      <c r="T66" s="111"/>
      <c r="U66" s="111"/>
      <c r="V66" s="111"/>
      <c r="W66" s="111"/>
    </row>
    <row r="67" spans="1:23" s="11" customFormat="1" ht="18.75" customHeight="1">
      <c r="A67" s="280">
        <v>61</v>
      </c>
      <c r="B67" s="148"/>
      <c r="C67" s="368" t="s">
        <v>342</v>
      </c>
      <c r="D67" s="368" t="s">
        <v>419</v>
      </c>
      <c r="E67" s="368" t="s">
        <v>417</v>
      </c>
      <c r="F67" s="146"/>
      <c r="G67" s="198"/>
      <c r="H67" s="198"/>
      <c r="I67" s="198"/>
      <c r="J67" s="148"/>
      <c r="K67" s="294"/>
      <c r="L67" s="148"/>
      <c r="M67" s="148"/>
      <c r="N67" s="148"/>
      <c r="O67" s="148"/>
      <c r="P67" s="294"/>
      <c r="Q67" s="148"/>
      <c r="R67" s="197"/>
      <c r="S67" s="138"/>
      <c r="T67" s="111"/>
      <c r="U67" s="111"/>
      <c r="V67" s="111"/>
      <c r="W67" s="111"/>
    </row>
    <row r="68" spans="1:23" s="11" customFormat="1" ht="18.75" customHeight="1">
      <c r="A68" s="280">
        <v>62</v>
      </c>
      <c r="B68" s="148"/>
      <c r="C68" s="368" t="s">
        <v>420</v>
      </c>
      <c r="D68" s="368" t="s">
        <v>421</v>
      </c>
      <c r="E68" s="368" t="s">
        <v>417</v>
      </c>
      <c r="F68" s="146"/>
      <c r="G68" s="198"/>
      <c r="H68" s="198"/>
      <c r="I68" s="198"/>
      <c r="J68" s="148"/>
      <c r="K68" s="294"/>
      <c r="L68" s="148"/>
      <c r="M68" s="148"/>
      <c r="N68" s="148"/>
      <c r="O68" s="148"/>
      <c r="P68" s="294"/>
      <c r="Q68" s="148"/>
      <c r="R68" s="197"/>
      <c r="S68" s="138"/>
      <c r="T68" s="111"/>
      <c r="U68" s="111"/>
      <c r="V68" s="111"/>
      <c r="W68" s="111"/>
    </row>
    <row r="69" spans="1:23" s="11" customFormat="1" ht="18.75" customHeight="1">
      <c r="A69" s="280">
        <v>63</v>
      </c>
      <c r="B69" s="148"/>
      <c r="C69" s="368" t="s">
        <v>422</v>
      </c>
      <c r="D69" s="368" t="s">
        <v>421</v>
      </c>
      <c r="E69" s="368" t="s">
        <v>417</v>
      </c>
      <c r="F69" s="146"/>
      <c r="G69" s="198"/>
      <c r="H69" s="198"/>
      <c r="I69" s="198"/>
      <c r="J69" s="148"/>
      <c r="K69" s="294"/>
      <c r="L69" s="148"/>
      <c r="M69" s="148"/>
      <c r="N69" s="148"/>
      <c r="O69" s="148"/>
      <c r="P69" s="294"/>
      <c r="Q69" s="148"/>
      <c r="R69" s="197"/>
      <c r="S69" s="138"/>
      <c r="T69" s="111"/>
      <c r="U69" s="111"/>
      <c r="V69" s="111"/>
      <c r="W69" s="111"/>
    </row>
    <row r="70" spans="1:23" s="11" customFormat="1" ht="18.75" customHeight="1">
      <c r="A70" s="280">
        <v>64</v>
      </c>
      <c r="B70" s="148"/>
      <c r="C70" s="368" t="s">
        <v>423</v>
      </c>
      <c r="D70" s="368" t="s">
        <v>424</v>
      </c>
      <c r="E70" s="368" t="s">
        <v>425</v>
      </c>
      <c r="F70" s="146"/>
      <c r="G70" s="198"/>
      <c r="H70" s="198"/>
      <c r="I70" s="198"/>
      <c r="J70" s="148"/>
      <c r="K70" s="294"/>
      <c r="L70" s="148"/>
      <c r="M70" s="148"/>
      <c r="N70" s="148"/>
      <c r="O70" s="148"/>
      <c r="P70" s="294"/>
      <c r="Q70" s="148"/>
      <c r="R70" s="197"/>
      <c r="S70" s="138"/>
      <c r="T70" s="111"/>
      <c r="U70" s="111"/>
      <c r="V70" s="111"/>
      <c r="W70" s="111"/>
    </row>
    <row r="71" spans="1:23" s="11" customFormat="1" ht="18.75" customHeight="1">
      <c r="A71" s="280">
        <v>65</v>
      </c>
      <c r="B71" s="148"/>
      <c r="C71" s="368" t="s">
        <v>426</v>
      </c>
      <c r="D71" s="368" t="s">
        <v>427</v>
      </c>
      <c r="E71" s="368" t="s">
        <v>303</v>
      </c>
      <c r="F71" s="146"/>
      <c r="G71" s="198"/>
      <c r="H71" s="198"/>
      <c r="I71" s="198"/>
      <c r="J71" s="148"/>
      <c r="K71" s="294"/>
      <c r="L71" s="148"/>
      <c r="M71" s="148"/>
      <c r="N71" s="148"/>
      <c r="O71" s="148"/>
      <c r="P71" s="294"/>
      <c r="Q71" s="148"/>
      <c r="R71" s="197"/>
      <c r="S71" s="138"/>
      <c r="T71" s="111"/>
      <c r="U71" s="111"/>
      <c r="V71" s="111"/>
      <c r="W71" s="111"/>
    </row>
    <row r="72" spans="1:23" s="11" customFormat="1" ht="18.75" customHeight="1">
      <c r="A72" s="280">
        <v>66</v>
      </c>
      <c r="B72" s="148"/>
      <c r="C72" s="368" t="s">
        <v>428</v>
      </c>
      <c r="D72" s="368" t="s">
        <v>429</v>
      </c>
      <c r="E72" s="368" t="s">
        <v>430</v>
      </c>
      <c r="F72" s="146"/>
      <c r="G72" s="198"/>
      <c r="H72" s="198"/>
      <c r="I72" s="198"/>
      <c r="J72" s="148"/>
      <c r="K72" s="294"/>
      <c r="L72" s="148"/>
      <c r="M72" s="148"/>
      <c r="N72" s="148"/>
      <c r="O72" s="148"/>
      <c r="P72" s="294"/>
      <c r="Q72" s="148"/>
      <c r="R72" s="197"/>
      <c r="S72" s="138"/>
      <c r="T72" s="111"/>
      <c r="U72" s="111"/>
      <c r="V72" s="111"/>
      <c r="W72" s="111"/>
    </row>
    <row r="73" spans="1:23" s="11" customFormat="1" ht="18.75" customHeight="1">
      <c r="A73" s="280">
        <v>67</v>
      </c>
      <c r="B73" s="148"/>
      <c r="C73" s="368" t="s">
        <v>431</v>
      </c>
      <c r="D73" s="368" t="s">
        <v>432</v>
      </c>
      <c r="E73" s="368" t="s">
        <v>309</v>
      </c>
      <c r="F73" s="146"/>
      <c r="G73" s="198"/>
      <c r="H73" s="198"/>
      <c r="I73" s="198"/>
      <c r="J73" s="148"/>
      <c r="K73" s="294"/>
      <c r="L73" s="148"/>
      <c r="M73" s="148"/>
      <c r="N73" s="148"/>
      <c r="O73" s="148"/>
      <c r="P73" s="294"/>
      <c r="Q73" s="148"/>
      <c r="R73" s="197"/>
      <c r="S73" s="138"/>
      <c r="T73" s="111"/>
      <c r="U73" s="111"/>
      <c r="V73" s="111"/>
      <c r="W73" s="111"/>
    </row>
    <row r="74" spans="1:23" s="11" customFormat="1" ht="18.75" customHeight="1">
      <c r="A74" s="280">
        <v>68</v>
      </c>
      <c r="B74" s="148"/>
      <c r="C74" s="368" t="s">
        <v>433</v>
      </c>
      <c r="D74" s="368" t="s">
        <v>351</v>
      </c>
      <c r="E74" s="368" t="s">
        <v>434</v>
      </c>
      <c r="F74" s="146"/>
      <c r="G74" s="198"/>
      <c r="H74" s="198"/>
      <c r="I74" s="198"/>
      <c r="J74" s="148"/>
      <c r="K74" s="294"/>
      <c r="L74" s="148"/>
      <c r="M74" s="148"/>
      <c r="N74" s="148"/>
      <c r="O74" s="148"/>
      <c r="P74" s="294"/>
      <c r="Q74" s="148"/>
      <c r="R74" s="197"/>
      <c r="S74" s="138"/>
      <c r="T74" s="111"/>
      <c r="U74" s="111"/>
      <c r="V74" s="111"/>
      <c r="W74" s="111"/>
    </row>
    <row r="75" spans="1:23" s="11" customFormat="1" ht="18.75" customHeight="1">
      <c r="A75" s="280">
        <v>69</v>
      </c>
      <c r="B75" s="148"/>
      <c r="C75" s="368" t="s">
        <v>435</v>
      </c>
      <c r="D75" s="368" t="s">
        <v>436</v>
      </c>
      <c r="E75" s="368" t="s">
        <v>434</v>
      </c>
      <c r="F75" s="146"/>
      <c r="G75" s="198"/>
      <c r="H75" s="198"/>
      <c r="I75" s="198"/>
      <c r="J75" s="148"/>
      <c r="K75" s="294"/>
      <c r="L75" s="148"/>
      <c r="M75" s="148"/>
      <c r="N75" s="148"/>
      <c r="O75" s="148"/>
      <c r="P75" s="294"/>
      <c r="Q75" s="148"/>
      <c r="R75" s="197"/>
      <c r="S75" s="138"/>
      <c r="T75" s="111"/>
      <c r="U75" s="111"/>
      <c r="V75" s="111"/>
      <c r="W75" s="111"/>
    </row>
    <row r="76" spans="1:23" s="11" customFormat="1" ht="18.75" customHeight="1">
      <c r="A76" s="280">
        <v>70</v>
      </c>
      <c r="B76" s="148"/>
      <c r="C76" s="368" t="s">
        <v>437</v>
      </c>
      <c r="D76" s="368" t="s">
        <v>438</v>
      </c>
      <c r="E76" s="368" t="s">
        <v>339</v>
      </c>
      <c r="F76" s="146"/>
      <c r="G76" s="198"/>
      <c r="H76" s="198"/>
      <c r="I76" s="198"/>
      <c r="J76" s="148"/>
      <c r="K76" s="294"/>
      <c r="L76" s="148"/>
      <c r="M76" s="148"/>
      <c r="N76" s="148"/>
      <c r="O76" s="148"/>
      <c r="P76" s="294"/>
      <c r="Q76" s="148"/>
      <c r="R76" s="197"/>
      <c r="S76" s="138"/>
      <c r="T76" s="111"/>
      <c r="U76" s="111"/>
      <c r="V76" s="111"/>
      <c r="W76" s="111"/>
    </row>
    <row r="77" spans="1:23" s="11" customFormat="1" ht="18.75" customHeight="1">
      <c r="A77" s="280">
        <v>71</v>
      </c>
      <c r="B77" s="148"/>
      <c r="C77" s="368" t="s">
        <v>439</v>
      </c>
      <c r="D77" s="368" t="s">
        <v>380</v>
      </c>
      <c r="E77" s="368" t="s">
        <v>440</v>
      </c>
      <c r="F77" s="146"/>
      <c r="G77" s="198"/>
      <c r="H77" s="198"/>
      <c r="I77" s="198"/>
      <c r="J77" s="148"/>
      <c r="K77" s="294"/>
      <c r="L77" s="148"/>
      <c r="M77" s="148"/>
      <c r="N77" s="148"/>
      <c r="O77" s="148"/>
      <c r="P77" s="294"/>
      <c r="Q77" s="148"/>
      <c r="R77" s="197"/>
      <c r="S77" s="138"/>
      <c r="T77" s="111"/>
      <c r="U77" s="111"/>
      <c r="V77" s="111"/>
      <c r="W77" s="111"/>
    </row>
    <row r="78" spans="1:23" s="11" customFormat="1" ht="18.75" customHeight="1">
      <c r="A78" s="280">
        <v>72</v>
      </c>
      <c r="B78" s="148"/>
      <c r="C78" s="368" t="s">
        <v>441</v>
      </c>
      <c r="D78" s="368" t="s">
        <v>442</v>
      </c>
      <c r="E78" s="368" t="s">
        <v>417</v>
      </c>
      <c r="F78" s="146"/>
      <c r="G78" s="198"/>
      <c r="H78" s="198"/>
      <c r="I78" s="198"/>
      <c r="J78" s="148"/>
      <c r="K78" s="294"/>
      <c r="L78" s="148"/>
      <c r="M78" s="148"/>
      <c r="N78" s="148"/>
      <c r="O78" s="148"/>
      <c r="P78" s="294"/>
      <c r="Q78" s="148"/>
      <c r="R78" s="197"/>
      <c r="S78" s="138"/>
      <c r="T78" s="111"/>
      <c r="U78" s="111"/>
      <c r="V78" s="111"/>
      <c r="W78" s="111"/>
    </row>
    <row r="79" spans="1:23" s="11" customFormat="1" ht="18.75" customHeight="1">
      <c r="A79" s="280">
        <v>73</v>
      </c>
      <c r="B79" s="148"/>
      <c r="C79" s="368" t="s">
        <v>443</v>
      </c>
      <c r="D79" s="368" t="s">
        <v>444</v>
      </c>
      <c r="E79" s="368" t="s">
        <v>320</v>
      </c>
      <c r="F79" s="146"/>
      <c r="G79" s="198"/>
      <c r="H79" s="198"/>
      <c r="I79" s="198"/>
      <c r="J79" s="148"/>
      <c r="K79" s="294"/>
      <c r="L79" s="148"/>
      <c r="M79" s="148"/>
      <c r="N79" s="148"/>
      <c r="O79" s="148"/>
      <c r="P79" s="294"/>
      <c r="Q79" s="148"/>
      <c r="R79" s="197"/>
      <c r="S79" s="138"/>
      <c r="T79" s="111"/>
      <c r="U79" s="111"/>
      <c r="V79" s="111"/>
      <c r="W79" s="111"/>
    </row>
    <row r="80" spans="1:23" s="11" customFormat="1" ht="18.75" customHeight="1">
      <c r="A80" s="280">
        <v>74</v>
      </c>
      <c r="B80" s="148"/>
      <c r="C80" s="368" t="s">
        <v>445</v>
      </c>
      <c r="D80" s="368" t="s">
        <v>429</v>
      </c>
      <c r="E80" s="368" t="s">
        <v>417</v>
      </c>
      <c r="F80" s="146"/>
      <c r="G80" s="198"/>
      <c r="H80" s="198"/>
      <c r="I80" s="198"/>
      <c r="J80" s="148"/>
      <c r="K80" s="294"/>
      <c r="L80" s="148"/>
      <c r="M80" s="148"/>
      <c r="N80" s="148"/>
      <c r="O80" s="148"/>
      <c r="P80" s="294"/>
      <c r="Q80" s="148"/>
      <c r="R80" s="197"/>
      <c r="S80" s="138"/>
      <c r="T80" s="111"/>
      <c r="U80" s="111"/>
      <c r="V80" s="111"/>
      <c r="W80" s="111"/>
    </row>
    <row r="81" spans="1:23" s="11" customFormat="1" ht="18.75" customHeight="1">
      <c r="A81" s="280">
        <v>75</v>
      </c>
      <c r="B81" s="148"/>
      <c r="C81" s="368" t="s">
        <v>446</v>
      </c>
      <c r="D81" s="368" t="s">
        <v>408</v>
      </c>
      <c r="E81" s="368" t="s">
        <v>372</v>
      </c>
      <c r="F81" s="146"/>
      <c r="G81" s="198"/>
      <c r="H81" s="198"/>
      <c r="I81" s="198"/>
      <c r="J81" s="148"/>
      <c r="K81" s="294"/>
      <c r="L81" s="148"/>
      <c r="M81" s="148"/>
      <c r="N81" s="148"/>
      <c r="O81" s="148"/>
      <c r="P81" s="294"/>
      <c r="Q81" s="148"/>
      <c r="R81" s="197"/>
      <c r="S81" s="138"/>
      <c r="T81" s="111"/>
      <c r="U81" s="111"/>
      <c r="V81" s="111"/>
      <c r="W81" s="111"/>
    </row>
    <row r="82" spans="1:23" s="11" customFormat="1" ht="18.75" customHeight="1">
      <c r="A82" s="280">
        <v>76</v>
      </c>
      <c r="B82" s="148"/>
      <c r="C82" s="368" t="s">
        <v>447</v>
      </c>
      <c r="D82" s="368" t="s">
        <v>331</v>
      </c>
      <c r="E82" s="368" t="s">
        <v>448</v>
      </c>
      <c r="F82" s="146"/>
      <c r="G82" s="198"/>
      <c r="H82" s="198"/>
      <c r="I82" s="198"/>
      <c r="J82" s="148"/>
      <c r="K82" s="294"/>
      <c r="L82" s="148"/>
      <c r="M82" s="148"/>
      <c r="N82" s="148"/>
      <c r="O82" s="148"/>
      <c r="P82" s="294"/>
      <c r="Q82" s="148"/>
      <c r="R82" s="197"/>
      <c r="S82" s="138"/>
      <c r="T82" s="111"/>
      <c r="U82" s="111"/>
      <c r="V82" s="111"/>
      <c r="W82" s="111"/>
    </row>
    <row r="83" spans="1:23" s="11" customFormat="1" ht="18.75" customHeight="1">
      <c r="A83" s="280">
        <v>77</v>
      </c>
      <c r="B83" s="148"/>
      <c r="C83" s="368" t="s">
        <v>449</v>
      </c>
      <c r="D83" s="368" t="s">
        <v>296</v>
      </c>
      <c r="E83" s="368" t="s">
        <v>325</v>
      </c>
      <c r="F83" s="146"/>
      <c r="G83" s="198"/>
      <c r="H83" s="198"/>
      <c r="I83" s="198"/>
      <c r="J83" s="148"/>
      <c r="K83" s="294"/>
      <c r="L83" s="148"/>
      <c r="M83" s="148"/>
      <c r="N83" s="148"/>
      <c r="O83" s="148"/>
      <c r="P83" s="294"/>
      <c r="Q83" s="148"/>
      <c r="R83" s="197"/>
      <c r="S83" s="138"/>
      <c r="T83" s="111"/>
      <c r="U83" s="111"/>
      <c r="V83" s="111"/>
      <c r="W83" s="111"/>
    </row>
    <row r="84" spans="1:23" s="11" customFormat="1" ht="18.75" customHeight="1">
      <c r="A84" s="280">
        <v>78</v>
      </c>
      <c r="B84" s="148"/>
      <c r="C84" s="368" t="s">
        <v>450</v>
      </c>
      <c r="D84" s="368" t="s">
        <v>296</v>
      </c>
      <c r="E84" s="368" t="s">
        <v>448</v>
      </c>
      <c r="F84" s="146"/>
      <c r="G84" s="198"/>
      <c r="H84" s="198"/>
      <c r="I84" s="198"/>
      <c r="J84" s="148"/>
      <c r="K84" s="294"/>
      <c r="L84" s="148"/>
      <c r="M84" s="148"/>
      <c r="N84" s="148"/>
      <c r="O84" s="148"/>
      <c r="P84" s="294"/>
      <c r="Q84" s="148"/>
      <c r="R84" s="197"/>
      <c r="S84" s="138"/>
      <c r="T84" s="111"/>
      <c r="U84" s="111"/>
      <c r="V84" s="111"/>
      <c r="W84" s="111"/>
    </row>
    <row r="85" spans="1:23" s="11" customFormat="1" ht="18.75" customHeight="1">
      <c r="A85" s="280">
        <v>79</v>
      </c>
      <c r="B85" s="148"/>
      <c r="C85" s="368" t="s">
        <v>451</v>
      </c>
      <c r="D85" s="368" t="s">
        <v>452</v>
      </c>
      <c r="E85" s="368" t="s">
        <v>294</v>
      </c>
      <c r="F85" s="146"/>
      <c r="G85" s="198"/>
      <c r="H85" s="198"/>
      <c r="I85" s="198"/>
      <c r="J85" s="148"/>
      <c r="K85" s="294"/>
      <c r="L85" s="148"/>
      <c r="M85" s="148"/>
      <c r="N85" s="148"/>
      <c r="O85" s="148"/>
      <c r="P85" s="294"/>
      <c r="Q85" s="148"/>
      <c r="R85" s="197"/>
      <c r="S85" s="138"/>
      <c r="T85" s="111"/>
      <c r="U85" s="111"/>
      <c r="V85" s="111"/>
      <c r="W85" s="111"/>
    </row>
    <row r="86" spans="1:23" s="11" customFormat="1" ht="18.75" customHeight="1">
      <c r="A86" s="280">
        <v>80</v>
      </c>
      <c r="B86" s="148"/>
      <c r="C86" s="368" t="s">
        <v>453</v>
      </c>
      <c r="D86" s="368" t="s">
        <v>454</v>
      </c>
      <c r="E86" s="368" t="s">
        <v>294</v>
      </c>
      <c r="F86" s="146"/>
      <c r="G86" s="198"/>
      <c r="H86" s="198"/>
      <c r="I86" s="198"/>
      <c r="J86" s="148"/>
      <c r="K86" s="294"/>
      <c r="L86" s="148"/>
      <c r="M86" s="148"/>
      <c r="N86" s="148"/>
      <c r="O86" s="148"/>
      <c r="P86" s="294"/>
      <c r="Q86" s="148"/>
      <c r="R86" s="197"/>
      <c r="S86" s="138"/>
      <c r="T86" s="111"/>
      <c r="U86" s="111"/>
      <c r="V86" s="111"/>
      <c r="W86" s="111"/>
    </row>
    <row r="87" spans="1:23" s="11" customFormat="1" ht="18.75" customHeight="1">
      <c r="A87" s="280">
        <v>81</v>
      </c>
      <c r="B87" s="148"/>
      <c r="C87" s="368" t="s">
        <v>455</v>
      </c>
      <c r="D87" s="368" t="s">
        <v>456</v>
      </c>
      <c r="E87" s="368" t="s">
        <v>320</v>
      </c>
      <c r="F87" s="146"/>
      <c r="G87" s="198"/>
      <c r="H87" s="198"/>
      <c r="I87" s="198"/>
      <c r="J87" s="148"/>
      <c r="K87" s="294"/>
      <c r="L87" s="148"/>
      <c r="M87" s="148"/>
      <c r="N87" s="148"/>
      <c r="O87" s="148"/>
      <c r="P87" s="294"/>
      <c r="Q87" s="148"/>
      <c r="R87" s="197"/>
      <c r="S87" s="138"/>
      <c r="T87" s="111"/>
      <c r="U87" s="111"/>
      <c r="V87" s="111"/>
      <c r="W87" s="111"/>
    </row>
    <row r="88" spans="1:23" s="11" customFormat="1" ht="18.75" customHeight="1">
      <c r="A88" s="280">
        <v>82</v>
      </c>
      <c r="B88" s="148"/>
      <c r="C88" s="368" t="s">
        <v>457</v>
      </c>
      <c r="D88" s="368" t="s">
        <v>347</v>
      </c>
      <c r="E88" s="368" t="s">
        <v>325</v>
      </c>
      <c r="F88" s="146"/>
      <c r="G88" s="198"/>
      <c r="H88" s="198"/>
      <c r="I88" s="198"/>
      <c r="J88" s="148"/>
      <c r="K88" s="294"/>
      <c r="L88" s="148"/>
      <c r="M88" s="148"/>
      <c r="N88" s="148"/>
      <c r="O88" s="148"/>
      <c r="P88" s="294"/>
      <c r="Q88" s="148"/>
      <c r="R88" s="197"/>
      <c r="S88" s="138"/>
      <c r="T88" s="111"/>
      <c r="U88" s="111"/>
      <c r="V88" s="111"/>
      <c r="W88" s="111"/>
    </row>
    <row r="89" spans="1:23" s="11" customFormat="1" ht="18.75" customHeight="1">
      <c r="A89" s="280">
        <v>83</v>
      </c>
      <c r="B89" s="148"/>
      <c r="C89" s="368" t="s">
        <v>458</v>
      </c>
      <c r="D89" s="368" t="s">
        <v>324</v>
      </c>
      <c r="E89" s="368" t="s">
        <v>325</v>
      </c>
      <c r="F89" s="146"/>
      <c r="G89" s="198"/>
      <c r="H89" s="198"/>
      <c r="I89" s="198"/>
      <c r="J89" s="148"/>
      <c r="K89" s="294"/>
      <c r="L89" s="148"/>
      <c r="M89" s="148"/>
      <c r="N89" s="148"/>
      <c r="O89" s="148"/>
      <c r="P89" s="294"/>
      <c r="Q89" s="148"/>
      <c r="R89" s="197"/>
      <c r="S89" s="138"/>
      <c r="T89" s="111"/>
      <c r="U89" s="111"/>
      <c r="V89" s="111"/>
      <c r="W89" s="111"/>
    </row>
    <row r="90" spans="1:23" s="11" customFormat="1" ht="18.75" customHeight="1">
      <c r="A90" s="280">
        <v>84</v>
      </c>
      <c r="B90" s="148"/>
      <c r="C90" s="368" t="s">
        <v>307</v>
      </c>
      <c r="D90" s="368" t="s">
        <v>314</v>
      </c>
      <c r="E90" s="368" t="s">
        <v>325</v>
      </c>
      <c r="F90" s="146"/>
      <c r="G90" s="198"/>
      <c r="H90" s="198"/>
      <c r="I90" s="198"/>
      <c r="J90" s="148"/>
      <c r="K90" s="294"/>
      <c r="L90" s="148"/>
      <c r="M90" s="148"/>
      <c r="N90" s="148"/>
      <c r="O90" s="148"/>
      <c r="P90" s="294"/>
      <c r="Q90" s="148"/>
      <c r="R90" s="197"/>
      <c r="S90" s="138"/>
      <c r="T90" s="111"/>
      <c r="U90" s="111"/>
      <c r="V90" s="111"/>
      <c r="W90" s="111"/>
    </row>
    <row r="91" spans="1:23" s="11" customFormat="1" ht="18.75" customHeight="1">
      <c r="A91" s="280">
        <v>85</v>
      </c>
      <c r="B91" s="148"/>
      <c r="C91" s="368" t="s">
        <v>459</v>
      </c>
      <c r="D91" s="368" t="s">
        <v>336</v>
      </c>
      <c r="E91" s="368" t="s">
        <v>325</v>
      </c>
      <c r="F91" s="146"/>
      <c r="G91" s="198"/>
      <c r="H91" s="198"/>
      <c r="I91" s="198"/>
      <c r="J91" s="148"/>
      <c r="K91" s="294"/>
      <c r="L91" s="148"/>
      <c r="M91" s="148"/>
      <c r="N91" s="148"/>
      <c r="O91" s="148"/>
      <c r="P91" s="294"/>
      <c r="Q91" s="148"/>
      <c r="R91" s="197"/>
      <c r="S91" s="138"/>
      <c r="T91" s="111"/>
      <c r="U91" s="111"/>
      <c r="V91" s="111"/>
      <c r="W91" s="111"/>
    </row>
    <row r="92" spans="1:23" s="11" customFormat="1" ht="18.75" customHeight="1">
      <c r="A92" s="280">
        <v>86</v>
      </c>
      <c r="B92" s="148"/>
      <c r="C92" s="368" t="s">
        <v>379</v>
      </c>
      <c r="D92" s="368" t="s">
        <v>460</v>
      </c>
      <c r="E92" s="368" t="s">
        <v>325</v>
      </c>
      <c r="F92" s="146"/>
      <c r="G92" s="198"/>
      <c r="H92" s="198"/>
      <c r="I92" s="198"/>
      <c r="J92" s="148"/>
      <c r="K92" s="294"/>
      <c r="L92" s="148"/>
      <c r="M92" s="148"/>
      <c r="N92" s="148"/>
      <c r="O92" s="148"/>
      <c r="P92" s="294"/>
      <c r="Q92" s="148"/>
      <c r="R92" s="197"/>
      <c r="S92" s="138"/>
      <c r="T92" s="111"/>
      <c r="U92" s="111"/>
      <c r="V92" s="111"/>
      <c r="W92" s="111"/>
    </row>
    <row r="93" spans="1:23" s="11" customFormat="1" ht="18.75" customHeight="1">
      <c r="A93" s="280">
        <v>87</v>
      </c>
      <c r="B93" s="148"/>
      <c r="C93" s="368" t="s">
        <v>461</v>
      </c>
      <c r="D93" s="368" t="s">
        <v>429</v>
      </c>
      <c r="E93" s="368" t="s">
        <v>325</v>
      </c>
      <c r="F93" s="146"/>
      <c r="G93" s="198"/>
      <c r="H93" s="198"/>
      <c r="I93" s="198"/>
      <c r="J93" s="148"/>
      <c r="K93" s="294"/>
      <c r="L93" s="148"/>
      <c r="M93" s="148"/>
      <c r="N93" s="148"/>
      <c r="O93" s="148"/>
      <c r="P93" s="294"/>
      <c r="Q93" s="148"/>
      <c r="R93" s="197"/>
      <c r="S93" s="138"/>
      <c r="T93" s="111"/>
      <c r="U93" s="111"/>
      <c r="V93" s="111"/>
      <c r="W93" s="111"/>
    </row>
    <row r="94" spans="1:23" s="11" customFormat="1" ht="18.75" customHeight="1">
      <c r="A94" s="280">
        <v>88</v>
      </c>
      <c r="B94" s="148"/>
      <c r="C94" s="368" t="s">
        <v>462</v>
      </c>
      <c r="D94" s="368" t="s">
        <v>374</v>
      </c>
      <c r="E94" s="368" t="s">
        <v>325</v>
      </c>
      <c r="F94" s="146"/>
      <c r="G94" s="198"/>
      <c r="H94" s="198"/>
      <c r="I94" s="198"/>
      <c r="J94" s="148"/>
      <c r="K94" s="294"/>
      <c r="L94" s="148"/>
      <c r="M94" s="148"/>
      <c r="N94" s="148"/>
      <c r="O94" s="148"/>
      <c r="P94" s="294"/>
      <c r="Q94" s="148"/>
      <c r="R94" s="197"/>
      <c r="S94" s="138"/>
      <c r="T94" s="111"/>
      <c r="U94" s="111"/>
      <c r="V94" s="111"/>
      <c r="W94" s="111"/>
    </row>
    <row r="95" spans="1:23" s="11" customFormat="1" ht="18.75" customHeight="1">
      <c r="A95" s="280">
        <v>89</v>
      </c>
      <c r="B95" s="148"/>
      <c r="C95" s="368" t="s">
        <v>463</v>
      </c>
      <c r="D95" s="368" t="s">
        <v>408</v>
      </c>
      <c r="E95" s="368" t="s">
        <v>325</v>
      </c>
      <c r="F95" s="146"/>
      <c r="G95" s="198"/>
      <c r="H95" s="198"/>
      <c r="I95" s="198"/>
      <c r="J95" s="148"/>
      <c r="K95" s="294"/>
      <c r="L95" s="148"/>
      <c r="M95" s="148"/>
      <c r="N95" s="148"/>
      <c r="O95" s="148"/>
      <c r="P95" s="294"/>
      <c r="Q95" s="148"/>
      <c r="R95" s="197"/>
      <c r="S95" s="138"/>
      <c r="T95" s="111"/>
      <c r="U95" s="111"/>
      <c r="V95" s="111"/>
      <c r="W95" s="111"/>
    </row>
    <row r="96" spans="1:23" s="11" customFormat="1" ht="18.75" customHeight="1">
      <c r="A96" s="280">
        <v>90</v>
      </c>
      <c r="B96" s="148"/>
      <c r="C96" s="368" t="s">
        <v>464</v>
      </c>
      <c r="D96" s="368" t="s">
        <v>465</v>
      </c>
      <c r="E96" s="368" t="s">
        <v>325</v>
      </c>
      <c r="F96" s="146"/>
      <c r="G96" s="198"/>
      <c r="H96" s="198"/>
      <c r="I96" s="198"/>
      <c r="J96" s="148"/>
      <c r="K96" s="294"/>
      <c r="L96" s="148"/>
      <c r="M96" s="148"/>
      <c r="N96" s="148"/>
      <c r="O96" s="148"/>
      <c r="P96" s="294"/>
      <c r="Q96" s="148"/>
      <c r="R96" s="197"/>
      <c r="S96" s="138"/>
      <c r="T96" s="111"/>
      <c r="U96" s="111"/>
      <c r="V96" s="111"/>
      <c r="W96" s="111"/>
    </row>
    <row r="97" spans="1:23" s="11" customFormat="1" ht="18.75" customHeight="1">
      <c r="A97" s="280">
        <v>91</v>
      </c>
      <c r="B97" s="148"/>
      <c r="C97" s="368" t="s">
        <v>466</v>
      </c>
      <c r="D97" s="368" t="s">
        <v>322</v>
      </c>
      <c r="E97" s="368" t="s">
        <v>356</v>
      </c>
      <c r="F97" s="146"/>
      <c r="G97" s="198"/>
      <c r="H97" s="198"/>
      <c r="I97" s="198"/>
      <c r="J97" s="148"/>
      <c r="K97" s="294"/>
      <c r="L97" s="148"/>
      <c r="M97" s="148"/>
      <c r="N97" s="148"/>
      <c r="O97" s="148"/>
      <c r="P97" s="294"/>
      <c r="Q97" s="148"/>
      <c r="R97" s="197"/>
      <c r="S97" s="138"/>
      <c r="T97" s="111"/>
      <c r="U97" s="111"/>
      <c r="V97" s="111"/>
      <c r="W97" s="111"/>
    </row>
    <row r="98" spans="1:23" s="11" customFormat="1" ht="18.75" customHeight="1">
      <c r="A98" s="280">
        <v>92</v>
      </c>
      <c r="B98" s="148"/>
      <c r="C98" s="368" t="s">
        <v>467</v>
      </c>
      <c r="D98" s="368" t="s">
        <v>468</v>
      </c>
      <c r="E98" s="368" t="s">
        <v>356</v>
      </c>
      <c r="F98" s="146"/>
      <c r="G98" s="198"/>
      <c r="H98" s="198"/>
      <c r="I98" s="198"/>
      <c r="J98" s="148"/>
      <c r="K98" s="294"/>
      <c r="L98" s="148"/>
      <c r="M98" s="148"/>
      <c r="N98" s="148"/>
      <c r="O98" s="148"/>
      <c r="P98" s="294"/>
      <c r="Q98" s="148"/>
      <c r="R98" s="197"/>
      <c r="S98" s="138"/>
      <c r="T98" s="111"/>
      <c r="U98" s="111"/>
      <c r="V98" s="111"/>
      <c r="W98" s="111"/>
    </row>
    <row r="99" spans="1:23" s="11" customFormat="1" ht="18.75" customHeight="1">
      <c r="A99" s="280">
        <v>93</v>
      </c>
      <c r="B99" s="148"/>
      <c r="C99" s="368" t="s">
        <v>469</v>
      </c>
      <c r="D99" s="368" t="s">
        <v>470</v>
      </c>
      <c r="E99" s="368" t="s">
        <v>356</v>
      </c>
      <c r="F99" s="146"/>
      <c r="G99" s="198"/>
      <c r="H99" s="198"/>
      <c r="I99" s="198"/>
      <c r="J99" s="148"/>
      <c r="K99" s="294"/>
      <c r="L99" s="148"/>
      <c r="M99" s="148"/>
      <c r="N99" s="148"/>
      <c r="O99" s="148"/>
      <c r="P99" s="294"/>
      <c r="Q99" s="148"/>
      <c r="R99" s="197"/>
      <c r="S99" s="138"/>
      <c r="T99" s="111"/>
      <c r="U99" s="111"/>
      <c r="V99" s="111"/>
      <c r="W99" s="111"/>
    </row>
    <row r="100" spans="1:23" s="11" customFormat="1" ht="18.75" customHeight="1">
      <c r="A100" s="280">
        <v>94</v>
      </c>
      <c r="B100" s="148"/>
      <c r="C100" s="368" t="s">
        <v>471</v>
      </c>
      <c r="D100" s="368" t="s">
        <v>472</v>
      </c>
      <c r="E100" s="368" t="s">
        <v>473</v>
      </c>
      <c r="F100" s="146"/>
      <c r="G100" s="198"/>
      <c r="H100" s="198"/>
      <c r="I100" s="198"/>
      <c r="J100" s="148"/>
      <c r="K100" s="294"/>
      <c r="L100" s="148"/>
      <c r="M100" s="148"/>
      <c r="N100" s="148"/>
      <c r="O100" s="148"/>
      <c r="P100" s="294"/>
      <c r="Q100" s="148"/>
      <c r="R100" s="197"/>
      <c r="S100" s="138"/>
      <c r="T100" s="111"/>
      <c r="U100" s="111"/>
      <c r="V100" s="111"/>
      <c r="W100" s="111"/>
    </row>
    <row r="101" spans="1:23" s="11" customFormat="1" ht="18.75" customHeight="1">
      <c r="A101" s="280">
        <v>95</v>
      </c>
      <c r="B101" s="148"/>
      <c r="C101" s="368" t="s">
        <v>474</v>
      </c>
      <c r="D101" s="368" t="s">
        <v>475</v>
      </c>
      <c r="E101" s="368" t="s">
        <v>473</v>
      </c>
      <c r="F101" s="146"/>
      <c r="G101" s="198"/>
      <c r="H101" s="198"/>
      <c r="I101" s="198"/>
      <c r="J101" s="148"/>
      <c r="K101" s="294"/>
      <c r="L101" s="148"/>
      <c r="M101" s="148"/>
      <c r="N101" s="148"/>
      <c r="O101" s="148"/>
      <c r="P101" s="294"/>
      <c r="Q101" s="148"/>
      <c r="R101" s="197"/>
      <c r="S101" s="138"/>
      <c r="T101" s="111"/>
      <c r="U101" s="111"/>
      <c r="V101" s="111"/>
      <c r="W101" s="111"/>
    </row>
    <row r="102" spans="1:23" s="11" customFormat="1" ht="18.75" customHeight="1">
      <c r="A102" s="280">
        <v>96</v>
      </c>
      <c r="B102" s="148"/>
      <c r="C102" s="368" t="s">
        <v>476</v>
      </c>
      <c r="D102" s="368" t="s">
        <v>477</v>
      </c>
      <c r="E102" s="368" t="s">
        <v>473</v>
      </c>
      <c r="F102" s="146"/>
      <c r="G102" s="198"/>
      <c r="H102" s="198"/>
      <c r="I102" s="198"/>
      <c r="J102" s="148"/>
      <c r="K102" s="294"/>
      <c r="L102" s="148"/>
      <c r="M102" s="148"/>
      <c r="N102" s="148"/>
      <c r="O102" s="148"/>
      <c r="P102" s="294"/>
      <c r="Q102" s="148"/>
      <c r="R102" s="197"/>
      <c r="S102" s="138"/>
      <c r="T102" s="111"/>
      <c r="U102" s="111"/>
      <c r="V102" s="111"/>
      <c r="W102" s="111"/>
    </row>
    <row r="103" spans="1:23" s="11" customFormat="1" ht="18.75" customHeight="1">
      <c r="A103" s="280">
        <v>97</v>
      </c>
      <c r="B103" s="148"/>
      <c r="C103" s="368" t="s">
        <v>478</v>
      </c>
      <c r="D103" s="368" t="s">
        <v>465</v>
      </c>
      <c r="E103" s="368" t="s">
        <v>473</v>
      </c>
      <c r="F103" s="146"/>
      <c r="G103" s="198"/>
      <c r="H103" s="198"/>
      <c r="I103" s="198"/>
      <c r="J103" s="148"/>
      <c r="K103" s="294"/>
      <c r="L103" s="148"/>
      <c r="M103" s="148"/>
      <c r="N103" s="148"/>
      <c r="O103" s="148"/>
      <c r="P103" s="294"/>
      <c r="Q103" s="148"/>
      <c r="R103" s="197"/>
      <c r="S103" s="138"/>
      <c r="T103" s="111"/>
      <c r="U103" s="111"/>
      <c r="V103" s="111"/>
      <c r="W103" s="111"/>
    </row>
    <row r="104" spans="1:23" s="11" customFormat="1" ht="18.75" customHeight="1">
      <c r="A104" s="280">
        <v>98</v>
      </c>
      <c r="B104" s="148"/>
      <c r="C104" s="368" t="s">
        <v>479</v>
      </c>
      <c r="D104" s="368" t="s">
        <v>351</v>
      </c>
      <c r="E104" s="368" t="s">
        <v>473</v>
      </c>
      <c r="F104" s="146"/>
      <c r="G104" s="198"/>
      <c r="H104" s="198"/>
      <c r="I104" s="198"/>
      <c r="J104" s="148"/>
      <c r="K104" s="294"/>
      <c r="L104" s="148"/>
      <c r="M104" s="148"/>
      <c r="N104" s="148"/>
      <c r="O104" s="148"/>
      <c r="P104" s="294"/>
      <c r="Q104" s="148"/>
      <c r="R104" s="197"/>
      <c r="S104" s="138"/>
      <c r="T104" s="111"/>
      <c r="U104" s="111"/>
      <c r="V104" s="111"/>
      <c r="W104" s="111"/>
    </row>
    <row r="105" spans="1:23" s="11" customFormat="1" ht="18.75" customHeight="1">
      <c r="A105" s="280">
        <v>99</v>
      </c>
      <c r="B105" s="148"/>
      <c r="C105" s="368" t="s">
        <v>480</v>
      </c>
      <c r="D105" s="368" t="s">
        <v>481</v>
      </c>
      <c r="E105" s="368" t="s">
        <v>378</v>
      </c>
      <c r="F105" s="146"/>
      <c r="G105" s="198"/>
      <c r="H105" s="198"/>
      <c r="I105" s="198"/>
      <c r="J105" s="148"/>
      <c r="K105" s="294"/>
      <c r="L105" s="148"/>
      <c r="M105" s="148"/>
      <c r="N105" s="148"/>
      <c r="O105" s="148"/>
      <c r="P105" s="294"/>
      <c r="Q105" s="148"/>
      <c r="R105" s="197"/>
      <c r="S105" s="138"/>
      <c r="T105" s="111"/>
      <c r="U105" s="111"/>
      <c r="V105" s="111"/>
      <c r="W105" s="111"/>
    </row>
    <row r="106" spans="1:23" s="11" customFormat="1" ht="18.75" customHeight="1">
      <c r="A106" s="280">
        <v>100</v>
      </c>
      <c r="B106" s="148"/>
      <c r="C106" s="368" t="s">
        <v>482</v>
      </c>
      <c r="D106" s="368" t="s">
        <v>329</v>
      </c>
      <c r="E106" s="368" t="s">
        <v>378</v>
      </c>
      <c r="F106" s="146"/>
      <c r="G106" s="198"/>
      <c r="H106" s="198"/>
      <c r="I106" s="198"/>
      <c r="J106" s="148"/>
      <c r="K106" s="294"/>
      <c r="L106" s="148"/>
      <c r="M106" s="148"/>
      <c r="N106" s="148"/>
      <c r="O106" s="148"/>
      <c r="P106" s="294"/>
      <c r="Q106" s="148"/>
      <c r="R106" s="197"/>
      <c r="S106" s="138"/>
      <c r="T106" s="111"/>
      <c r="U106" s="111"/>
      <c r="V106" s="111"/>
      <c r="W106" s="111"/>
    </row>
    <row r="107" spans="1:23" s="11" customFormat="1" ht="18.75" customHeight="1">
      <c r="A107" s="280">
        <v>101</v>
      </c>
      <c r="B107" s="148"/>
      <c r="C107" s="368" t="s">
        <v>483</v>
      </c>
      <c r="D107" s="368" t="s">
        <v>477</v>
      </c>
      <c r="E107" s="368" t="s">
        <v>300</v>
      </c>
      <c r="F107" s="146"/>
      <c r="G107" s="198"/>
      <c r="H107" s="198"/>
      <c r="I107" s="198"/>
      <c r="J107" s="148"/>
      <c r="K107" s="294"/>
      <c r="L107" s="148"/>
      <c r="M107" s="148"/>
      <c r="N107" s="148"/>
      <c r="O107" s="148"/>
      <c r="P107" s="294"/>
      <c r="Q107" s="148"/>
      <c r="R107" s="197"/>
      <c r="S107" s="138"/>
      <c r="T107" s="111"/>
      <c r="U107" s="111"/>
      <c r="V107" s="111"/>
      <c r="W107" s="111"/>
    </row>
    <row r="108" spans="1:23" s="11" customFormat="1" ht="18.75" customHeight="1">
      <c r="A108" s="280">
        <v>102</v>
      </c>
      <c r="B108" s="148"/>
      <c r="C108" s="368" t="s">
        <v>484</v>
      </c>
      <c r="D108" s="368" t="s">
        <v>408</v>
      </c>
      <c r="E108" s="368" t="s">
        <v>378</v>
      </c>
      <c r="F108" s="146"/>
      <c r="G108" s="198"/>
      <c r="H108" s="198"/>
      <c r="I108" s="198"/>
      <c r="J108" s="148"/>
      <c r="K108" s="294"/>
      <c r="L108" s="148"/>
      <c r="M108" s="148"/>
      <c r="N108" s="148"/>
      <c r="O108" s="148"/>
      <c r="P108" s="294"/>
      <c r="Q108" s="148"/>
      <c r="R108" s="197"/>
      <c r="S108" s="138"/>
      <c r="T108" s="111"/>
      <c r="U108" s="111"/>
      <c r="V108" s="111"/>
      <c r="W108" s="111"/>
    </row>
    <row r="109" spans="1:23" s="11" customFormat="1" ht="18.75" customHeight="1">
      <c r="A109" s="280">
        <v>103</v>
      </c>
      <c r="B109" s="148"/>
      <c r="C109" s="368" t="s">
        <v>485</v>
      </c>
      <c r="D109" s="368" t="s">
        <v>486</v>
      </c>
      <c r="E109" s="368" t="s">
        <v>312</v>
      </c>
      <c r="F109" s="146"/>
      <c r="G109" s="198"/>
      <c r="H109" s="198"/>
      <c r="I109" s="198"/>
      <c r="J109" s="148"/>
      <c r="K109" s="294"/>
      <c r="L109" s="148"/>
      <c r="M109" s="148"/>
      <c r="N109" s="148"/>
      <c r="O109" s="148"/>
      <c r="P109" s="294"/>
      <c r="Q109" s="148"/>
      <c r="R109" s="197"/>
      <c r="S109" s="138"/>
      <c r="T109" s="111"/>
      <c r="U109" s="111"/>
      <c r="V109" s="111"/>
      <c r="W109" s="111"/>
    </row>
    <row r="110" spans="1:23" s="11" customFormat="1" ht="18.75" customHeight="1">
      <c r="A110" s="280">
        <v>104</v>
      </c>
      <c r="B110" s="148"/>
      <c r="C110" s="368" t="s">
        <v>487</v>
      </c>
      <c r="D110" s="368" t="s">
        <v>283</v>
      </c>
      <c r="E110" s="368" t="s">
        <v>312</v>
      </c>
      <c r="F110" s="146"/>
      <c r="G110" s="198"/>
      <c r="H110" s="198"/>
      <c r="I110" s="198"/>
      <c r="J110" s="148"/>
      <c r="K110" s="294"/>
      <c r="L110" s="148"/>
      <c r="M110" s="148"/>
      <c r="N110" s="148"/>
      <c r="O110" s="148"/>
      <c r="P110" s="294"/>
      <c r="Q110" s="148"/>
      <c r="R110" s="197"/>
      <c r="S110" s="138"/>
      <c r="T110" s="111"/>
      <c r="U110" s="111"/>
      <c r="V110" s="111"/>
      <c r="W110" s="111"/>
    </row>
    <row r="111" spans="1:23" s="11" customFormat="1" ht="18.75" customHeight="1">
      <c r="A111" s="280">
        <v>105</v>
      </c>
      <c r="B111" s="148"/>
      <c r="C111" s="368" t="s">
        <v>488</v>
      </c>
      <c r="D111" s="368" t="s">
        <v>296</v>
      </c>
      <c r="E111" s="368" t="s">
        <v>312</v>
      </c>
      <c r="F111" s="146"/>
      <c r="G111" s="198"/>
      <c r="H111" s="198"/>
      <c r="I111" s="198"/>
      <c r="J111" s="148"/>
      <c r="K111" s="294"/>
      <c r="L111" s="148"/>
      <c r="M111" s="148"/>
      <c r="N111" s="148"/>
      <c r="O111" s="148"/>
      <c r="P111" s="294"/>
      <c r="Q111" s="148"/>
      <c r="R111" s="197"/>
      <c r="S111" s="138"/>
      <c r="T111" s="111"/>
      <c r="U111" s="111"/>
      <c r="V111" s="111"/>
      <c r="W111" s="111"/>
    </row>
    <row r="112" spans="1:23" s="11" customFormat="1" ht="18.75" customHeight="1">
      <c r="A112" s="280">
        <v>106</v>
      </c>
      <c r="B112" s="148"/>
      <c r="C112" s="368" t="s">
        <v>489</v>
      </c>
      <c r="D112" s="368" t="s">
        <v>490</v>
      </c>
      <c r="E112" s="368" t="s">
        <v>312</v>
      </c>
      <c r="F112" s="146"/>
      <c r="G112" s="198"/>
      <c r="H112" s="198"/>
      <c r="I112" s="198"/>
      <c r="J112" s="148"/>
      <c r="K112" s="294"/>
      <c r="L112" s="148"/>
      <c r="M112" s="148"/>
      <c r="N112" s="148"/>
      <c r="O112" s="148"/>
      <c r="P112" s="294"/>
      <c r="Q112" s="148"/>
      <c r="R112" s="197"/>
      <c r="S112" s="138"/>
      <c r="T112" s="111"/>
      <c r="U112" s="111"/>
      <c r="V112" s="111"/>
      <c r="W112" s="111"/>
    </row>
    <row r="113" spans="1:23" s="11" customFormat="1" ht="18.75" customHeight="1">
      <c r="A113" s="280">
        <v>107</v>
      </c>
      <c r="B113" s="148"/>
      <c r="C113" s="368" t="s">
        <v>491</v>
      </c>
      <c r="D113" s="368" t="s">
        <v>492</v>
      </c>
      <c r="E113" s="368" t="s">
        <v>306</v>
      </c>
      <c r="F113" s="146"/>
      <c r="G113" s="198"/>
      <c r="H113" s="198"/>
      <c r="I113" s="198"/>
      <c r="J113" s="148"/>
      <c r="K113" s="294"/>
      <c r="L113" s="148"/>
      <c r="M113" s="148"/>
      <c r="N113" s="148"/>
      <c r="O113" s="148"/>
      <c r="P113" s="294"/>
      <c r="Q113" s="148"/>
      <c r="R113" s="197"/>
      <c r="S113" s="138"/>
      <c r="T113" s="111"/>
      <c r="U113" s="111"/>
      <c r="V113" s="111"/>
      <c r="W113" s="111"/>
    </row>
    <row r="114" spans="1:23" s="11" customFormat="1" ht="18.75" customHeight="1">
      <c r="A114" s="280">
        <v>108</v>
      </c>
      <c r="B114" s="148"/>
      <c r="C114" s="368" t="s">
        <v>493</v>
      </c>
      <c r="D114" s="368" t="s">
        <v>494</v>
      </c>
      <c r="E114" s="368" t="s">
        <v>306</v>
      </c>
      <c r="F114" s="146"/>
      <c r="G114" s="198"/>
      <c r="H114" s="198"/>
      <c r="I114" s="198"/>
      <c r="J114" s="148"/>
      <c r="K114" s="294"/>
      <c r="L114" s="148"/>
      <c r="M114" s="148"/>
      <c r="N114" s="148"/>
      <c r="O114" s="148"/>
      <c r="P114" s="294"/>
      <c r="Q114" s="148"/>
      <c r="R114" s="197"/>
      <c r="S114" s="138"/>
      <c r="T114" s="111"/>
      <c r="U114" s="111"/>
      <c r="V114" s="111"/>
      <c r="W114" s="111"/>
    </row>
    <row r="115" spans="1:23" s="11" customFormat="1" ht="18.75" customHeight="1">
      <c r="A115" s="280">
        <v>109</v>
      </c>
      <c r="B115" s="148"/>
      <c r="C115" s="368" t="s">
        <v>495</v>
      </c>
      <c r="D115" s="368" t="s">
        <v>421</v>
      </c>
      <c r="E115" s="368" t="s">
        <v>306</v>
      </c>
      <c r="F115" s="146"/>
      <c r="G115" s="198"/>
      <c r="H115" s="198"/>
      <c r="I115" s="198"/>
      <c r="J115" s="148"/>
      <c r="K115" s="294"/>
      <c r="L115" s="148"/>
      <c r="M115" s="148"/>
      <c r="N115" s="148"/>
      <c r="O115" s="148"/>
      <c r="P115" s="294"/>
      <c r="Q115" s="148"/>
      <c r="R115" s="197"/>
      <c r="S115" s="138"/>
      <c r="T115" s="111"/>
      <c r="U115" s="111"/>
      <c r="V115" s="111"/>
      <c r="W115" s="111"/>
    </row>
    <row r="116" spans="1:23" s="11" customFormat="1" ht="18.75" customHeight="1">
      <c r="A116" s="280">
        <v>110</v>
      </c>
      <c r="B116" s="148"/>
      <c r="C116" s="368" t="s">
        <v>496</v>
      </c>
      <c r="D116" s="368" t="s">
        <v>317</v>
      </c>
      <c r="E116" s="368" t="s">
        <v>497</v>
      </c>
      <c r="F116" s="146"/>
      <c r="G116" s="198"/>
      <c r="H116" s="198"/>
      <c r="I116" s="198"/>
      <c r="J116" s="148"/>
      <c r="K116" s="294"/>
      <c r="L116" s="148"/>
      <c r="M116" s="148"/>
      <c r="N116" s="148"/>
      <c r="O116" s="148"/>
      <c r="P116" s="294"/>
      <c r="Q116" s="148"/>
      <c r="R116" s="197"/>
      <c r="S116" s="138"/>
      <c r="T116" s="112"/>
      <c r="U116" s="112"/>
      <c r="V116" s="112"/>
      <c r="W116" s="112"/>
    </row>
    <row r="117" spans="1:23" s="11" customFormat="1" ht="18.75" customHeight="1">
      <c r="A117" s="280">
        <v>111</v>
      </c>
      <c r="B117" s="148"/>
      <c r="C117" s="368" t="s">
        <v>498</v>
      </c>
      <c r="D117" s="368" t="s">
        <v>499</v>
      </c>
      <c r="E117" s="368" t="s">
        <v>497</v>
      </c>
      <c r="F117" s="146"/>
      <c r="G117" s="198"/>
      <c r="H117" s="198"/>
      <c r="I117" s="198"/>
      <c r="J117" s="148"/>
      <c r="K117" s="294"/>
      <c r="L117" s="148"/>
      <c r="M117" s="148"/>
      <c r="N117" s="148"/>
      <c r="O117" s="148"/>
      <c r="P117" s="294"/>
      <c r="Q117" s="148"/>
      <c r="R117" s="197"/>
      <c r="S117" s="138"/>
      <c r="T117" s="111"/>
      <c r="U117" s="111"/>
      <c r="V117" s="111"/>
      <c r="W117" s="111"/>
    </row>
    <row r="118" spans="1:23" s="11" customFormat="1" ht="18.75" customHeight="1">
      <c r="A118" s="280">
        <v>112</v>
      </c>
      <c r="B118" s="148"/>
      <c r="C118" s="368" t="s">
        <v>500</v>
      </c>
      <c r="D118" s="368" t="s">
        <v>501</v>
      </c>
      <c r="E118" s="368" t="s">
        <v>502</v>
      </c>
      <c r="F118" s="146"/>
      <c r="G118" s="198"/>
      <c r="H118" s="198"/>
      <c r="I118" s="198"/>
      <c r="J118" s="148"/>
      <c r="K118" s="294"/>
      <c r="L118" s="148"/>
      <c r="M118" s="148"/>
      <c r="N118" s="148"/>
      <c r="O118" s="148"/>
      <c r="P118" s="294"/>
      <c r="Q118" s="148"/>
      <c r="R118" s="197"/>
      <c r="S118" s="138"/>
      <c r="T118" s="111"/>
      <c r="U118" s="111"/>
      <c r="V118" s="111"/>
      <c r="W118" s="111"/>
    </row>
    <row r="119" spans="1:23" s="11" customFormat="1" ht="18.75" customHeight="1">
      <c r="A119" s="280">
        <v>113</v>
      </c>
      <c r="B119" s="148"/>
      <c r="C119" s="368" t="s">
        <v>503</v>
      </c>
      <c r="D119" s="368" t="s">
        <v>492</v>
      </c>
      <c r="E119" s="368" t="s">
        <v>504</v>
      </c>
      <c r="F119" s="146"/>
      <c r="G119" s="198"/>
      <c r="H119" s="198"/>
      <c r="I119" s="198"/>
      <c r="J119" s="148"/>
      <c r="K119" s="294"/>
      <c r="L119" s="148"/>
      <c r="M119" s="148"/>
      <c r="N119" s="148"/>
      <c r="O119" s="148"/>
      <c r="P119" s="294"/>
      <c r="Q119" s="148"/>
      <c r="R119" s="197"/>
      <c r="S119" s="138"/>
      <c r="T119" s="111"/>
      <c r="U119" s="111"/>
      <c r="V119" s="111"/>
      <c r="W119" s="111"/>
    </row>
    <row r="120" spans="1:23" s="11" customFormat="1" ht="18.75" customHeight="1">
      <c r="A120" s="280">
        <v>114</v>
      </c>
      <c r="B120" s="148"/>
      <c r="C120" s="368" t="s">
        <v>505</v>
      </c>
      <c r="D120" s="368" t="s">
        <v>506</v>
      </c>
      <c r="E120" s="368" t="s">
        <v>507</v>
      </c>
      <c r="F120" s="146"/>
      <c r="G120" s="198"/>
      <c r="H120" s="198"/>
      <c r="I120" s="198"/>
      <c r="J120" s="148"/>
      <c r="K120" s="294"/>
      <c r="L120" s="148"/>
      <c r="M120" s="148"/>
      <c r="N120" s="148"/>
      <c r="O120" s="148"/>
      <c r="P120" s="294"/>
      <c r="Q120" s="148"/>
      <c r="R120" s="197"/>
      <c r="S120" s="138"/>
      <c r="T120" s="111"/>
      <c r="U120" s="111"/>
      <c r="V120" s="111"/>
      <c r="W120" s="111"/>
    </row>
    <row r="121" spans="1:23" s="11" customFormat="1" ht="18.75" customHeight="1">
      <c r="A121" s="280">
        <v>115</v>
      </c>
      <c r="B121" s="148"/>
      <c r="C121" s="368" t="s">
        <v>508</v>
      </c>
      <c r="D121" s="368" t="s">
        <v>509</v>
      </c>
      <c r="E121" s="368" t="s">
        <v>294</v>
      </c>
      <c r="F121" s="146"/>
      <c r="G121" s="198"/>
      <c r="H121" s="198"/>
      <c r="I121" s="198"/>
      <c r="J121" s="148"/>
      <c r="K121" s="294"/>
      <c r="L121" s="148"/>
      <c r="M121" s="148"/>
      <c r="N121" s="148"/>
      <c r="O121" s="148"/>
      <c r="P121" s="294"/>
      <c r="Q121" s="148"/>
      <c r="R121" s="197"/>
      <c r="S121" s="138"/>
      <c r="T121" s="111"/>
      <c r="U121" s="111"/>
      <c r="V121" s="111"/>
      <c r="W121" s="111"/>
    </row>
    <row r="122" spans="1:23" s="11" customFormat="1" ht="18.75" customHeight="1">
      <c r="A122" s="280">
        <v>116</v>
      </c>
      <c r="B122" s="148"/>
      <c r="C122" s="368" t="s">
        <v>510</v>
      </c>
      <c r="D122" s="368" t="s">
        <v>380</v>
      </c>
      <c r="E122" s="368" t="s">
        <v>294</v>
      </c>
      <c r="F122" s="146"/>
      <c r="G122" s="198"/>
      <c r="H122" s="198"/>
      <c r="I122" s="198"/>
      <c r="J122" s="148"/>
      <c r="K122" s="294"/>
      <c r="L122" s="148"/>
      <c r="M122" s="148"/>
      <c r="N122" s="148"/>
      <c r="O122" s="148"/>
      <c r="P122" s="294"/>
      <c r="Q122" s="148"/>
      <c r="R122" s="197"/>
      <c r="S122" s="138"/>
      <c r="T122" s="111"/>
      <c r="U122" s="111"/>
      <c r="V122" s="111"/>
      <c r="W122" s="111"/>
    </row>
    <row r="123" spans="1:23" s="11" customFormat="1" ht="18.75" customHeight="1">
      <c r="A123" s="280">
        <v>117</v>
      </c>
      <c r="B123" s="148"/>
      <c r="C123" s="368" t="s">
        <v>511</v>
      </c>
      <c r="D123" s="368" t="s">
        <v>512</v>
      </c>
      <c r="E123" s="368" t="s">
        <v>294</v>
      </c>
      <c r="F123" s="146"/>
      <c r="G123" s="198"/>
      <c r="H123" s="198"/>
      <c r="I123" s="198"/>
      <c r="J123" s="148"/>
      <c r="K123" s="294"/>
      <c r="L123" s="148"/>
      <c r="M123" s="148"/>
      <c r="N123" s="148"/>
      <c r="O123" s="148"/>
      <c r="P123" s="294"/>
      <c r="Q123" s="148"/>
      <c r="R123" s="197"/>
      <c r="S123" s="138"/>
      <c r="T123" s="111"/>
      <c r="U123" s="111"/>
      <c r="V123" s="111"/>
      <c r="W123" s="111"/>
    </row>
    <row r="124" spans="1:23" s="11" customFormat="1" ht="18.75" customHeight="1">
      <c r="A124" s="280">
        <v>118</v>
      </c>
      <c r="B124" s="148"/>
      <c r="C124" s="368" t="s">
        <v>399</v>
      </c>
      <c r="D124" s="368" t="s">
        <v>472</v>
      </c>
      <c r="E124" s="368" t="s">
        <v>294</v>
      </c>
      <c r="F124" s="146"/>
      <c r="G124" s="198"/>
      <c r="H124" s="198"/>
      <c r="I124" s="198"/>
      <c r="J124" s="148"/>
      <c r="K124" s="294"/>
      <c r="L124" s="148"/>
      <c r="M124" s="148"/>
      <c r="N124" s="148"/>
      <c r="O124" s="148"/>
      <c r="P124" s="294"/>
      <c r="Q124" s="148"/>
      <c r="R124" s="197"/>
      <c r="S124" s="138"/>
      <c r="T124" s="111"/>
      <c r="U124" s="111"/>
      <c r="V124" s="111"/>
      <c r="W124" s="111"/>
    </row>
    <row r="125" spans="1:23" s="11" customFormat="1" ht="18.75" customHeight="1">
      <c r="A125" s="280">
        <v>119</v>
      </c>
      <c r="B125" s="148"/>
      <c r="C125" s="368" t="s">
        <v>513</v>
      </c>
      <c r="D125" s="368" t="s">
        <v>296</v>
      </c>
      <c r="E125" s="368" t="s">
        <v>294</v>
      </c>
      <c r="F125" s="146"/>
      <c r="G125" s="198"/>
      <c r="H125" s="198"/>
      <c r="I125" s="198"/>
      <c r="J125" s="148"/>
      <c r="K125" s="294"/>
      <c r="L125" s="148"/>
      <c r="M125" s="148"/>
      <c r="N125" s="148"/>
      <c r="O125" s="148"/>
      <c r="P125" s="294"/>
      <c r="Q125" s="148"/>
      <c r="R125" s="197"/>
      <c r="S125" s="138"/>
      <c r="T125" s="111"/>
      <c r="U125" s="111"/>
      <c r="V125" s="111"/>
      <c r="W125" s="111"/>
    </row>
    <row r="126" spans="1:23" s="11" customFormat="1" ht="18.75" customHeight="1">
      <c r="A126" s="280">
        <v>120</v>
      </c>
      <c r="B126" s="148"/>
      <c r="C126" s="368" t="s">
        <v>514</v>
      </c>
      <c r="D126" s="368" t="s">
        <v>515</v>
      </c>
      <c r="E126" s="368" t="s">
        <v>294</v>
      </c>
      <c r="F126" s="146"/>
      <c r="G126" s="198"/>
      <c r="H126" s="198"/>
      <c r="I126" s="198"/>
      <c r="J126" s="148"/>
      <c r="K126" s="294"/>
      <c r="L126" s="148"/>
      <c r="M126" s="148"/>
      <c r="N126" s="148"/>
      <c r="O126" s="148"/>
      <c r="P126" s="294"/>
      <c r="Q126" s="148"/>
      <c r="R126" s="197"/>
      <c r="S126" s="138"/>
      <c r="T126" s="111"/>
      <c r="U126" s="111"/>
      <c r="V126" s="111"/>
      <c r="W126" s="111"/>
    </row>
    <row r="127" spans="1:23" s="11" customFormat="1" ht="18.75" customHeight="1">
      <c r="A127" s="280">
        <v>121</v>
      </c>
      <c r="B127" s="148"/>
      <c r="C127" s="368" t="s">
        <v>453</v>
      </c>
      <c r="D127" s="368" t="s">
        <v>516</v>
      </c>
      <c r="E127" s="368" t="s">
        <v>294</v>
      </c>
      <c r="F127" s="146"/>
      <c r="G127" s="198"/>
      <c r="H127" s="198"/>
      <c r="I127" s="198"/>
      <c r="J127" s="148"/>
      <c r="K127" s="294"/>
      <c r="L127" s="148"/>
      <c r="M127" s="148"/>
      <c r="N127" s="148"/>
      <c r="O127" s="148"/>
      <c r="P127" s="294"/>
      <c r="Q127" s="148"/>
      <c r="R127" s="197"/>
      <c r="S127" s="138"/>
      <c r="T127" s="111"/>
      <c r="U127" s="111"/>
      <c r="V127" s="111"/>
      <c r="W127" s="111"/>
    </row>
    <row r="128" spans="1:23" s="11" customFormat="1" ht="18.75" customHeight="1">
      <c r="A128" s="280">
        <v>122</v>
      </c>
      <c r="B128" s="148"/>
      <c r="C128" s="144"/>
      <c r="D128" s="144"/>
      <c r="E128" s="145"/>
      <c r="F128" s="146"/>
      <c r="G128" s="198"/>
      <c r="H128" s="198"/>
      <c r="I128" s="198"/>
      <c r="J128" s="148"/>
      <c r="K128" s="294"/>
      <c r="L128" s="148"/>
      <c r="M128" s="148"/>
      <c r="N128" s="148"/>
      <c r="O128" s="148"/>
      <c r="P128" s="294"/>
      <c r="Q128" s="148"/>
      <c r="R128" s="197"/>
      <c r="S128" s="138"/>
      <c r="T128" s="111"/>
      <c r="U128" s="111"/>
      <c r="V128" s="111"/>
      <c r="W128" s="111"/>
    </row>
    <row r="129" spans="1:23" s="11" customFormat="1" ht="18.75" customHeight="1">
      <c r="A129" s="280">
        <v>123</v>
      </c>
      <c r="B129" s="148"/>
      <c r="C129" s="144"/>
      <c r="D129" s="144"/>
      <c r="E129" s="145"/>
      <c r="F129" s="146"/>
      <c r="G129" s="198"/>
      <c r="H129" s="198"/>
      <c r="I129" s="198"/>
      <c r="J129" s="148"/>
      <c r="K129" s="294"/>
      <c r="L129" s="148"/>
      <c r="M129" s="148"/>
      <c r="N129" s="148"/>
      <c r="O129" s="148"/>
      <c r="P129" s="294"/>
      <c r="Q129" s="148"/>
      <c r="R129" s="197"/>
      <c r="S129" s="138"/>
      <c r="T129" s="111"/>
      <c r="U129" s="111"/>
      <c r="V129" s="111"/>
      <c r="W129" s="111"/>
    </row>
    <row r="130" spans="1:23" s="11" customFormat="1" ht="18.75" customHeight="1">
      <c r="A130" s="280">
        <v>124</v>
      </c>
      <c r="B130" s="148"/>
      <c r="C130" s="144"/>
      <c r="D130" s="144"/>
      <c r="E130" s="145"/>
      <c r="F130" s="146"/>
      <c r="G130" s="198"/>
      <c r="H130" s="198"/>
      <c r="I130" s="198"/>
      <c r="J130" s="148"/>
      <c r="K130" s="294"/>
      <c r="L130" s="148"/>
      <c r="M130" s="148"/>
      <c r="N130" s="148"/>
      <c r="O130" s="148"/>
      <c r="P130" s="294"/>
      <c r="Q130" s="148"/>
      <c r="R130" s="197"/>
      <c r="S130" s="138"/>
      <c r="T130" s="111"/>
      <c r="U130" s="111"/>
      <c r="V130" s="111"/>
      <c r="W130" s="111"/>
    </row>
    <row r="131" spans="1:23" s="11" customFormat="1" ht="18.75" customHeight="1">
      <c r="A131" s="280">
        <v>125</v>
      </c>
      <c r="B131" s="148"/>
      <c r="C131" s="144"/>
      <c r="D131" s="144"/>
      <c r="E131" s="145"/>
      <c r="F131" s="146"/>
      <c r="G131" s="198"/>
      <c r="H131" s="198"/>
      <c r="I131" s="198"/>
      <c r="J131" s="148"/>
      <c r="K131" s="294"/>
      <c r="L131" s="148"/>
      <c r="M131" s="148"/>
      <c r="N131" s="148"/>
      <c r="O131" s="148"/>
      <c r="P131" s="294"/>
      <c r="Q131" s="148"/>
      <c r="R131" s="197"/>
      <c r="S131" s="138"/>
      <c r="T131" s="111"/>
      <c r="U131" s="111"/>
      <c r="V131" s="111"/>
      <c r="W131" s="111"/>
    </row>
    <row r="132" spans="1:23" s="11" customFormat="1" ht="18.75" customHeight="1">
      <c r="A132" s="280">
        <v>126</v>
      </c>
      <c r="B132" s="148"/>
      <c r="C132" s="144"/>
      <c r="D132" s="144"/>
      <c r="E132" s="145"/>
      <c r="F132" s="146"/>
      <c r="G132" s="198"/>
      <c r="H132" s="198"/>
      <c r="I132" s="198"/>
      <c r="J132" s="148"/>
      <c r="K132" s="294"/>
      <c r="L132" s="148"/>
      <c r="M132" s="148"/>
      <c r="N132" s="148"/>
      <c r="O132" s="148"/>
      <c r="P132" s="294"/>
      <c r="Q132" s="148"/>
      <c r="R132" s="197"/>
      <c r="S132" s="138"/>
      <c r="T132" s="111"/>
      <c r="U132" s="111"/>
      <c r="V132" s="111"/>
      <c r="W132" s="111"/>
    </row>
    <row r="133" spans="1:23" s="11" customFormat="1" ht="18.75" customHeight="1">
      <c r="A133" s="280">
        <v>127</v>
      </c>
      <c r="B133" s="148"/>
      <c r="C133" s="144"/>
      <c r="D133" s="144"/>
      <c r="E133" s="145"/>
      <c r="F133" s="146"/>
      <c r="G133" s="198"/>
      <c r="H133" s="198"/>
      <c r="I133" s="198"/>
      <c r="J133" s="148"/>
      <c r="K133" s="294"/>
      <c r="L133" s="148"/>
      <c r="M133" s="148"/>
      <c r="N133" s="148"/>
      <c r="O133" s="148"/>
      <c r="P133" s="294"/>
      <c r="Q133" s="148"/>
      <c r="R133" s="197"/>
      <c r="S133" s="138"/>
      <c r="T133" s="111"/>
      <c r="U133" s="111"/>
      <c r="V133" s="111"/>
      <c r="W133" s="111"/>
    </row>
    <row r="134" spans="1:23" s="11" customFormat="1" ht="18.75" customHeight="1">
      <c r="A134" s="280">
        <v>128</v>
      </c>
      <c r="B134" s="148"/>
      <c r="C134" s="144" t="s">
        <v>517</v>
      </c>
      <c r="D134" s="144"/>
      <c r="E134" s="145"/>
      <c r="F134" s="146"/>
      <c r="G134" s="198"/>
      <c r="H134" s="198"/>
      <c r="I134" s="198"/>
      <c r="J134" s="148"/>
      <c r="K134" s="294"/>
      <c r="L134" s="148"/>
      <c r="M134" s="148"/>
      <c r="N134" s="148"/>
      <c r="O134" s="148"/>
      <c r="P134" s="294"/>
      <c r="Q134" s="148"/>
      <c r="R134" s="197"/>
      <c r="S134" s="138"/>
      <c r="T134" s="111"/>
      <c r="U134" s="111"/>
      <c r="V134" s="111"/>
      <c r="W134" s="111"/>
    </row>
    <row r="135" ht="12.75">
      <c r="C135" s="128"/>
    </row>
    <row r="136" ht="12.75">
      <c r="C136" s="128"/>
    </row>
    <row r="137" ht="12.75">
      <c r="C137" s="128"/>
    </row>
    <row r="138" ht="12.75">
      <c r="C138" s="129"/>
    </row>
    <row r="139" ht="12.75">
      <c r="C139" s="129"/>
    </row>
    <row r="140" ht="12.75">
      <c r="C140" s="129"/>
    </row>
    <row r="141" ht="12.75">
      <c r="C141" s="129"/>
    </row>
    <row r="142" ht="12.75">
      <c r="C142" s="128"/>
    </row>
    <row r="143" ht="12.75">
      <c r="C143" s="128"/>
    </row>
    <row r="144" ht="12.75">
      <c r="C144" s="128"/>
    </row>
    <row r="145" ht="12.75">
      <c r="C145" s="128"/>
    </row>
    <row r="146" ht="12.75">
      <c r="C146" s="128"/>
    </row>
    <row r="147" ht="12.75">
      <c r="C147" s="129"/>
    </row>
    <row r="148" ht="12.75">
      <c r="C148" s="129"/>
    </row>
    <row r="149" ht="12.75">
      <c r="C149" s="129"/>
    </row>
    <row r="150" ht="12.75">
      <c r="C150" s="129"/>
    </row>
  </sheetData>
  <sheetProtection/>
  <mergeCells count="1">
    <mergeCell ref="P3:R5"/>
  </mergeCells>
  <conditionalFormatting sqref="A7:A134 C135:C150">
    <cfRule type="expression" priority="6" dxfId="3" stopIfTrue="1">
      <formula>$T7&gt;=1</formula>
    </cfRule>
  </conditionalFormatting>
  <conditionalFormatting sqref="C128:C131 C132:E134 D128:E130">
    <cfRule type="expression" priority="7" dxfId="3" stopIfTrue="1">
      <formula>$U128&gt;=1</formula>
    </cfRule>
  </conditionalFormatting>
  <conditionalFormatting sqref="D130:E132 C128:E129 C134:E134 C130:C133">
    <cfRule type="expression" priority="5" dxfId="3" stopIfTrue="1">
      <formula>$S128&gt;=1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153"/>
  <dimension ref="A1:AW170"/>
  <sheetViews>
    <sheetView showGridLines="0" showZeros="0" zoomScale="130" zoomScaleNormal="130" zoomScalePageLayoutView="0" workbookViewId="0" topLeftCell="A43">
      <selection activeCell="D71" sqref="D71"/>
    </sheetView>
  </sheetViews>
  <sheetFormatPr defaultColWidth="9.140625" defaultRowHeight="12.75"/>
  <cols>
    <col min="1" max="1" width="3.28125" style="0" customWidth="1"/>
    <col min="2" max="2" width="3.5742187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05" customWidth="1"/>
    <col min="10" max="10" width="10.7109375" style="0" customWidth="1"/>
    <col min="11" max="11" width="1.7109375" style="205" customWidth="1"/>
    <col min="12" max="12" width="10.7109375" style="0" customWidth="1"/>
    <col min="13" max="13" width="1.7109375" style="51" customWidth="1"/>
    <col min="14" max="14" width="10.7109375" style="0" customWidth="1"/>
    <col min="15" max="15" width="1.7109375" style="65" customWidth="1"/>
    <col min="16" max="16" width="12.7109375" style="0" customWidth="1"/>
    <col min="17" max="17" width="3.140625" style="66" customWidth="1"/>
    <col min="18" max="19" width="4.57421875" style="255" customWidth="1"/>
    <col min="20" max="20" width="4.7109375" style="0" hidden="1" customWidth="1"/>
    <col min="21" max="21" width="3.57421875" style="0" customWidth="1"/>
    <col min="25" max="26" width="8.8515625" style="0" customWidth="1"/>
    <col min="27" max="27" width="11.140625" style="0" customWidth="1"/>
    <col min="28" max="28" width="9.28125" style="0" customWidth="1"/>
    <col min="29" max="30" width="9.140625" style="0" hidden="1" customWidth="1"/>
    <col min="31" max="31" width="9.7109375" style="0" customWidth="1"/>
    <col min="32" max="32" width="1.421875" style="0" customWidth="1"/>
    <col min="33" max="33" width="1.7109375" style="66" customWidth="1"/>
    <col min="34" max="34" width="3.28125" style="0" customWidth="1"/>
    <col min="40" max="42" width="9.140625" style="0" hidden="1" customWidth="1"/>
    <col min="43" max="43" width="10.00390625" style="0" customWidth="1"/>
    <col min="44" max="44" width="3.00390625" style="0" customWidth="1"/>
    <col min="45" max="45" width="4.140625" style="0" customWidth="1"/>
    <col min="48" max="48" width="10.00390625" style="0" customWidth="1"/>
  </cols>
  <sheetData>
    <row r="1" spans="1:33" s="67" customFormat="1" ht="21.75" customHeight="1">
      <c r="A1" s="97" t="str">
        <f>'vnos podatkov'!$A$6</f>
        <v>DP ČL MEDVODE</v>
      </c>
      <c r="B1" s="44"/>
      <c r="C1" s="68"/>
      <c r="D1" s="68"/>
      <c r="E1" s="68"/>
      <c r="F1" s="68"/>
      <c r="G1" s="68"/>
      <c r="H1" s="98"/>
      <c r="I1" s="68"/>
      <c r="J1" s="57" t="s">
        <v>89</v>
      </c>
      <c r="K1" s="57"/>
      <c r="L1" s="45"/>
      <c r="M1" s="68"/>
      <c r="N1" s="69" t="s">
        <v>284</v>
      </c>
      <c r="O1" s="69"/>
      <c r="P1" s="68"/>
      <c r="Q1" s="69"/>
      <c r="R1" s="254"/>
      <c r="S1" s="254"/>
      <c r="U1" s="235" t="str">
        <f>'vnos podatkov'!$A$6</f>
        <v>DP ČL MEDVODE</v>
      </c>
      <c r="AG1" s="121"/>
    </row>
    <row r="2" spans="1:49" s="51" customFormat="1" ht="12.75">
      <c r="A2" s="247" t="str">
        <f>'vnos podatkov'!$A$8</f>
        <v>ČL</v>
      </c>
      <c r="B2" s="47" t="str">
        <f>'vnos podatkov'!$B$8</f>
        <v>M</v>
      </c>
      <c r="C2" s="228">
        <f>'vnos podatkov'!$C$8</f>
        <v>0</v>
      </c>
      <c r="D2" s="47"/>
      <c r="E2" s="47"/>
      <c r="F2" s="70"/>
      <c r="G2" s="53"/>
      <c r="H2" s="53"/>
      <c r="I2" s="53"/>
      <c r="J2" s="57" t="s">
        <v>128</v>
      </c>
      <c r="K2" s="57"/>
      <c r="L2" s="57"/>
      <c r="M2" s="53"/>
      <c r="N2" s="53"/>
      <c r="O2" s="71"/>
      <c r="P2" s="53"/>
      <c r="Q2" s="71"/>
      <c r="R2" s="255"/>
      <c r="S2" s="255"/>
      <c r="U2" s="260" t="str">
        <f>'vnos podatkov'!$A$8</f>
        <v>ČL</v>
      </c>
      <c r="V2" s="208" t="str">
        <f>'vnos podatkov'!$B$8</f>
        <v>M</v>
      </c>
      <c r="W2" s="208">
        <f>'vnos podatkov'!$C$8</f>
        <v>0</v>
      </c>
      <c r="X2" s="259" t="str">
        <f>'vnos podatkov'!$A$10</f>
        <v>12./22.12.2020</v>
      </c>
      <c r="AG2" s="66"/>
      <c r="AH2" s="306"/>
      <c r="AI2" s="306"/>
      <c r="AJ2" s="306"/>
      <c r="AK2" s="306"/>
      <c r="AL2" s="306"/>
      <c r="AM2" s="306"/>
      <c r="AN2" s="306"/>
      <c r="AO2" s="306"/>
      <c r="AP2" s="306"/>
      <c r="AQ2" s="306"/>
      <c r="AR2" s="306"/>
      <c r="AS2" s="306"/>
      <c r="AT2" s="306"/>
      <c r="AU2" s="306"/>
      <c r="AV2" s="306"/>
      <c r="AW2" s="306"/>
    </row>
    <row r="3" spans="1:49" s="16" customFormat="1" ht="11.25">
      <c r="A3" s="39" t="s">
        <v>170</v>
      </c>
      <c r="B3" s="39"/>
      <c r="C3" s="39"/>
      <c r="D3" s="39" t="s">
        <v>67</v>
      </c>
      <c r="E3" s="39"/>
      <c r="F3" s="39" t="s">
        <v>73</v>
      </c>
      <c r="G3" s="39"/>
      <c r="H3" s="39"/>
      <c r="I3" s="204"/>
      <c r="J3" s="39" t="s">
        <v>100</v>
      </c>
      <c r="K3" s="204"/>
      <c r="L3" s="42" t="s">
        <v>79</v>
      </c>
      <c r="M3" s="204"/>
      <c r="N3" s="101" t="s">
        <v>217</v>
      </c>
      <c r="O3" s="72"/>
      <c r="P3" s="39"/>
      <c r="Q3" s="40" t="s">
        <v>68</v>
      </c>
      <c r="R3" s="256"/>
      <c r="S3" s="256"/>
      <c r="U3" s="234" t="s">
        <v>153</v>
      </c>
      <c r="V3" s="236"/>
      <c r="W3" s="237"/>
      <c r="X3" s="238"/>
      <c r="Y3" s="212"/>
      <c r="Z3" s="143"/>
      <c r="AA3" s="213"/>
      <c r="AB3" s="213"/>
      <c r="AC3" s="213"/>
      <c r="AD3" s="213"/>
      <c r="AE3" s="48"/>
      <c r="AG3" s="256"/>
      <c r="AH3" s="300" t="s">
        <v>177</v>
      </c>
      <c r="AI3" s="298"/>
      <c r="AJ3" s="298"/>
      <c r="AK3" s="307"/>
      <c r="AL3" s="299"/>
      <c r="AM3" s="299"/>
      <c r="AN3" s="299"/>
      <c r="AO3" s="299"/>
      <c r="AP3" s="299"/>
      <c r="AQ3" s="305"/>
      <c r="AR3" s="301"/>
      <c r="AS3" s="300" t="s">
        <v>178</v>
      </c>
      <c r="AT3" s="301"/>
      <c r="AU3" s="301"/>
      <c r="AV3" s="301"/>
      <c r="AW3" s="301"/>
    </row>
    <row r="4" spans="1:49" s="25" customFormat="1" ht="11.25" customHeight="1" thickBot="1">
      <c r="A4" s="287" t="str">
        <f>'vnos podatkov'!$D$8</f>
        <v>DP</v>
      </c>
      <c r="B4" s="287"/>
      <c r="C4" s="287"/>
      <c r="D4" s="287" t="str">
        <f>'vnos podatkov'!$A$10</f>
        <v>12./22.12.2020</v>
      </c>
      <c r="E4" s="194"/>
      <c r="F4" s="194" t="str">
        <f>'vnos podatkov'!$C$10</f>
        <v>TK Medvode</v>
      </c>
      <c r="G4" s="291"/>
      <c r="H4" s="194"/>
      <c r="I4" s="194"/>
      <c r="J4" s="289">
        <f>'vnos podatkov'!$D$10</f>
        <v>1</v>
      </c>
      <c r="K4" s="194"/>
      <c r="L4" s="290" t="str">
        <f>'vnos podatkov'!$B$10</f>
        <v>Domen Knez</v>
      </c>
      <c r="M4" s="194"/>
      <c r="N4" s="296">
        <v>121</v>
      </c>
      <c r="O4" s="288"/>
      <c r="P4" s="194"/>
      <c r="Q4" s="292" t="str">
        <f>'vnos podatkov'!$E$10</f>
        <v>Boštjan Kreutz</v>
      </c>
      <c r="R4" s="257"/>
      <c r="S4" s="257"/>
      <c r="U4" s="209"/>
      <c r="V4" s="209"/>
      <c r="W4" s="209"/>
      <c r="X4" s="211"/>
      <c r="Y4" s="211"/>
      <c r="Z4" s="211"/>
      <c r="AA4" s="211"/>
      <c r="AB4" s="211"/>
      <c r="AC4" s="211"/>
      <c r="AD4" s="211"/>
      <c r="AE4" s="211"/>
      <c r="AG4" s="257"/>
      <c r="AH4" s="300"/>
      <c r="AI4" s="300"/>
      <c r="AJ4" s="300"/>
      <c r="AK4" s="302"/>
      <c r="AL4" s="302"/>
      <c r="AM4" s="302"/>
      <c r="AN4" s="302"/>
      <c r="AO4" s="302"/>
      <c r="AP4" s="302"/>
      <c r="AQ4" s="302"/>
      <c r="AR4" s="300"/>
      <c r="AS4" s="300"/>
      <c r="AT4" s="300"/>
      <c r="AU4" s="300"/>
      <c r="AV4" s="300"/>
      <c r="AW4" s="300"/>
    </row>
    <row r="5" spans="1:49" s="16" customFormat="1" ht="11.25">
      <c r="A5" s="175"/>
      <c r="B5" s="161" t="s">
        <v>80</v>
      </c>
      <c r="C5" s="161" t="s">
        <v>102</v>
      </c>
      <c r="D5" s="161" t="s">
        <v>76</v>
      </c>
      <c r="E5" s="161" t="s">
        <v>70</v>
      </c>
      <c r="F5" s="180" t="s">
        <v>71</v>
      </c>
      <c r="G5" s="180"/>
      <c r="H5" s="180" t="s">
        <v>73</v>
      </c>
      <c r="I5" s="180"/>
      <c r="J5" s="161" t="s">
        <v>108</v>
      </c>
      <c r="K5" s="161"/>
      <c r="L5" s="161" t="s">
        <v>218</v>
      </c>
      <c r="M5" s="161"/>
      <c r="N5" s="161" t="s">
        <v>81</v>
      </c>
      <c r="O5" s="188"/>
      <c r="P5" s="161" t="s">
        <v>90</v>
      </c>
      <c r="Q5" s="162"/>
      <c r="R5" s="256"/>
      <c r="S5" s="256"/>
      <c r="U5" s="203" t="s">
        <v>148</v>
      </c>
      <c r="V5" s="193" t="s">
        <v>70</v>
      </c>
      <c r="W5" s="207" t="s">
        <v>71</v>
      </c>
      <c r="X5" s="212" t="s">
        <v>147</v>
      </c>
      <c r="Y5" s="135" t="s">
        <v>88</v>
      </c>
      <c r="Z5" s="135" t="s">
        <v>218</v>
      </c>
      <c r="AA5" s="135" t="s">
        <v>154</v>
      </c>
      <c r="AB5" s="135" t="s">
        <v>155</v>
      </c>
      <c r="AC5" s="135"/>
      <c r="AD5" s="135"/>
      <c r="AE5" s="267" t="s">
        <v>149</v>
      </c>
      <c r="AG5" s="256"/>
      <c r="AH5" s="301" t="s">
        <v>148</v>
      </c>
      <c r="AI5" s="298" t="s">
        <v>70</v>
      </c>
      <c r="AJ5" s="298" t="s">
        <v>71</v>
      </c>
      <c r="AK5" s="299" t="s">
        <v>147</v>
      </c>
      <c r="AL5" s="299" t="s">
        <v>88</v>
      </c>
      <c r="AM5" s="299" t="s">
        <v>81</v>
      </c>
      <c r="AN5" s="299" t="s">
        <v>155</v>
      </c>
      <c r="AO5" s="299"/>
      <c r="AP5" s="299"/>
      <c r="AQ5" s="302" t="s">
        <v>149</v>
      </c>
      <c r="AR5" s="301"/>
      <c r="AS5" s="301" t="s">
        <v>148</v>
      </c>
      <c r="AT5" s="298" t="s">
        <v>70</v>
      </c>
      <c r="AU5" s="298" t="s">
        <v>71</v>
      </c>
      <c r="AV5" s="302" t="s">
        <v>149</v>
      </c>
      <c r="AW5" s="301"/>
    </row>
    <row r="6" spans="1:49" s="16" customFormat="1" ht="3.75" customHeight="1" thickBot="1">
      <c r="A6" s="185"/>
      <c r="B6" s="73"/>
      <c r="C6" s="48"/>
      <c r="D6" s="73"/>
      <c r="E6" s="74"/>
      <c r="F6" s="74"/>
      <c r="G6" s="75"/>
      <c r="H6" s="74"/>
      <c r="I6" s="73"/>
      <c r="J6" s="73"/>
      <c r="K6" s="73"/>
      <c r="L6" s="73"/>
      <c r="M6" s="73"/>
      <c r="N6" s="73"/>
      <c r="O6" s="76"/>
      <c r="P6" s="73"/>
      <c r="Q6" s="77"/>
      <c r="R6" s="256"/>
      <c r="S6" s="256"/>
      <c r="U6" s="215"/>
      <c r="V6" s="216"/>
      <c r="W6" s="217"/>
      <c r="X6" s="218"/>
      <c r="Y6" s="219"/>
      <c r="Z6" s="219"/>
      <c r="AA6" s="219"/>
      <c r="AB6" s="219"/>
      <c r="AC6" s="219"/>
      <c r="AD6" s="219"/>
      <c r="AE6" s="268"/>
      <c r="AG6" s="256"/>
      <c r="AH6" s="301"/>
      <c r="AI6" s="298"/>
      <c r="AJ6" s="298"/>
      <c r="AK6" s="299"/>
      <c r="AL6" s="299"/>
      <c r="AM6" s="299"/>
      <c r="AN6" s="299"/>
      <c r="AO6" s="299"/>
      <c r="AP6" s="299"/>
      <c r="AQ6" s="308"/>
      <c r="AR6" s="301"/>
      <c r="AS6" s="301"/>
      <c r="AT6" s="298"/>
      <c r="AU6" s="298"/>
      <c r="AV6" s="308"/>
      <c r="AW6" s="301"/>
    </row>
    <row r="7" spans="1:49" s="31" customFormat="1" ht="9" customHeight="1">
      <c r="A7" s="186" t="s">
        <v>2</v>
      </c>
      <c r="B7" s="80">
        <f>UPPER(IF($D7="","",VLOOKUP($D7,'m kvalifikacije žrebna lista'!$A$7:$R$134,17)))</f>
      </c>
      <c r="C7" s="80">
        <f>IF(D7="","",VLOOKUP(D7,'m kvalifikacije žrebna lista'!$A$7:$R$134,2))</f>
        <v>0</v>
      </c>
      <c r="D7" s="79">
        <v>1</v>
      </c>
      <c r="E7" s="344" t="str">
        <f>UPPER(IF($D7="","",VLOOKUP($D7,'m kvalifikacije žrebna lista'!$A$7:$R$134,3)))</f>
        <v>JURMAN</v>
      </c>
      <c r="F7" s="344" t="str">
        <f>PROPER(IF($D7="","",VLOOKUP($D7,'m kvalifikacije žrebna lista'!$A$7:$R$134,4)))</f>
        <v>Matjaž</v>
      </c>
      <c r="G7" s="344"/>
      <c r="H7" s="344" t="str">
        <f>UPPER(IF($D7="","",VLOOKUP($D7,'m kvalifikacije žrebna lista'!$A$7:$R$134,5)))</f>
        <v>TR-KR</v>
      </c>
      <c r="I7" s="240"/>
      <c r="J7" s="85" t="str">
        <f>UPPER(IF(OR(I8="a",I8="as"),E7,IF(OR(I8="b",I8="bs"),E8,)))</f>
        <v>JURMAN</v>
      </c>
      <c r="K7" s="283">
        <f>IF(OR(I8="a",I8="as"),S7,IF(OR(I8="b",I8="bs"),S8,))</f>
        <v>0</v>
      </c>
      <c r="L7" s="90"/>
      <c r="M7" s="122"/>
      <c r="N7" s="90"/>
      <c r="O7" s="90"/>
      <c r="P7" s="90"/>
      <c r="Q7" s="90"/>
      <c r="R7" s="256">
        <f>IF(OR(I8="a",I8="as"),C7,IF(OR(I8="b",I8="bs"),C8,""))</f>
        <v>0</v>
      </c>
      <c r="S7" s="256">
        <f>IF($D7="","",VLOOKUP($D7,'m kvalifikacije žrebna lista'!$A$7:$R$38,14))</f>
        <v>0</v>
      </c>
      <c r="T7" s="82" t="e">
        <f>#REF!</f>
        <v>#REF!</v>
      </c>
      <c r="U7" s="193">
        <v>1</v>
      </c>
      <c r="V7" s="193" t="str">
        <f>UPPER(IF($D7="","",VLOOKUP($D7,'m kvalifikacije žrebna lista'!$A$7:$R$78,3)))</f>
        <v>JURMAN</v>
      </c>
      <c r="W7" s="193" t="str">
        <f>PROPER(IF($D7="","",VLOOKUP($D7,'m kvalifikacije žrebna lista'!$A$7:$R$78,4)))</f>
        <v>Matjaž</v>
      </c>
      <c r="X7" s="243" t="b">
        <f aca="true" t="shared" si="0" ref="X7:X70">IF(V7="","",IF($Q$65=1,6,IF($Q$65=2,4,IF($Q$65=3,2))))</f>
        <v>0</v>
      </c>
      <c r="Y7" s="231">
        <f>IF($V7="","",IF(AND($Q$65=1,$R7=$C7),3,IF(AND($Q$65=2,$R7=$C7),2,IF(AND($Q$65=3,$R7=$C$7),1,""))))</f>
      </c>
      <c r="Z7" s="231"/>
      <c r="AA7" s="231">
        <f>IF($V7="","",IF(AND($Q$65=1,$R7=$C7,$R8=$R7),3,IF(AND($Q$65=2,$R7=$C7,$R8=$R7),2,IF(AND($Q$65=3,$R7=$C7,$R8=$R7),1,""))))</f>
      </c>
      <c r="AB7" s="135">
        <f>IF($V7="","",IF(AND($Q$65=1,$R$10=$R$8,$R7=$C7,$R8=$R7),3,IF(AND($Q$65=2,$R$10=$R$8,$R7=$C7,$R8=$R7),2,IF(AND($Q$65=3,$R$10=$R$8,$R7=$C7,$R8=$R7),1,""))))</f>
      </c>
      <c r="AC7" s="135"/>
      <c r="AD7" s="135"/>
      <c r="AE7" s="269">
        <f>IF($C$2="B turnir",SUM(X7:AD7)*0.1,SUM(X7:AD7))</f>
        <v>0</v>
      </c>
      <c r="AG7" s="256">
        <f>IF($D7="","",VLOOKUP($D7,'m kvalifikacije žrebna lista'!$A$7:$R$38,14))</f>
        <v>0</v>
      </c>
      <c r="AH7" s="298">
        <v>1</v>
      </c>
      <c r="AI7" s="298" t="str">
        <f>UPPER(IF($D7="","",VLOOKUP($D7,'m kvalifikacije žrebna lista'!$A$7:$R$78,3)))</f>
        <v>JURMAN</v>
      </c>
      <c r="AJ7" s="298" t="str">
        <f>PROPER(IF($D7="","",VLOOKUP($D7,'m kvalifikacije žrebna lista'!$A$7:$R$78,4)))</f>
        <v>Matjaž</v>
      </c>
      <c r="AK7" s="309" t="str">
        <f>IF($V$7="","",IF($R7&lt;&gt;$C7,"",IF(OR($J8="bb",$J8=""),"0",$S8)))</f>
        <v>0</v>
      </c>
      <c r="AL7" s="303">
        <f>IF($V$7="","",IF($R$8&lt;&gt;$C7,"",IF(OR($L$9="bb",$L$9=""),"0",$K9)))</f>
      </c>
      <c r="AM7" s="303">
        <f>IF($V$7="","",IF($R$10&lt;&gt;$C7,"",IF(OR($N$11="bb",$N$11=""),"0",$M$12)))</f>
      </c>
      <c r="AN7" s="299" t="str">
        <f>IF($V7="","",IF(AND($Q$65=1,$R$18=$R$8,$R7=$C7,$R8=$R7),0.3,IF(AND($Q$65=2,$R$18=$R$8,$R7=$C7,$R8=$R7),0.2,IF(AND($Q$65=3,$R$18=$R$8,$R7=$C7,$R8=$R7),0.1,"0"))))</f>
        <v>0</v>
      </c>
      <c r="AO7" s="299"/>
      <c r="AP7" s="299"/>
      <c r="AQ7" s="310">
        <f aca="true" t="shared" si="1" ref="AQ7:AQ70">IF($C$2="A turnir",SUM(AK7:AP7),SUM(AK7:AP7)*0.1)</f>
        <v>0</v>
      </c>
      <c r="AR7" s="297"/>
      <c r="AS7" s="298">
        <v>1</v>
      </c>
      <c r="AT7" s="298" t="str">
        <f>UPPER(IF($D7="","",VLOOKUP($D7,'m kvalifikacije žrebna lista'!$A$7:$R$78,3)))</f>
        <v>JURMAN</v>
      </c>
      <c r="AU7" s="298" t="str">
        <f>PROPER(IF($D7="","",VLOOKUP($D7,'m kvalifikacije žrebna lista'!$A$7:$R$78,4)))</f>
        <v>Matjaž</v>
      </c>
      <c r="AV7" s="310">
        <f>SUM(AE7,AQ7)</f>
        <v>0</v>
      </c>
      <c r="AW7" s="297"/>
    </row>
    <row r="8" spans="1:49" s="31" customFormat="1" ht="9" customHeight="1">
      <c r="A8" s="189" t="s">
        <v>3</v>
      </c>
      <c r="B8" s="78">
        <f>UPPER(IF($D8="","",VLOOKUP($D8,'m kvalifikacije žrebna lista'!$A$7:$R$134,17)))</f>
      </c>
      <c r="C8" s="78">
        <f>IF(D8="","",VLOOKUP(D8,'m kvalifikacije žrebna lista'!$A$7:$R$134,2))</f>
        <v>0</v>
      </c>
      <c r="D8" s="79">
        <v>128</v>
      </c>
      <c r="E8" s="87" t="str">
        <f>UPPER(IF($D8="","",VLOOKUP($D8,'m kvalifikacije žrebna lista'!$A$7:$R$134,3)))</f>
        <v>PROSTO</v>
      </c>
      <c r="F8" s="87">
        <f>PROPER(IF($D8="","",VLOOKUP($D8,'m kvalifikacije žrebna lista'!$A$7:$R$134,4)))</f>
      </c>
      <c r="G8" s="87"/>
      <c r="H8" s="87">
        <f>UPPER(IF($D8="","",VLOOKUP($D8,'m kvalifikacije žrebna lista'!$A$7:$R$134,5)))</f>
      </c>
      <c r="I8" s="366" t="s">
        <v>521</v>
      </c>
      <c r="J8" s="293"/>
      <c r="K8" s="84"/>
      <c r="L8" s="85">
        <f>UPPER(IF(OR(K8="a",K8="as"),J7,IF(OR(K8="b",K8="bs"),J9,)))</f>
      </c>
      <c r="M8" s="283">
        <f>IF(OR(K8="a",K8="as"),K7,IF(OR(K8="b",K8="bs"),K9,))</f>
        <v>0</v>
      </c>
      <c r="N8" s="90"/>
      <c r="O8" s="90"/>
      <c r="P8" s="90"/>
      <c r="Q8" s="90"/>
      <c r="R8" s="256">
        <f>IF(OR(K8="a",K8="as"),R7,IF(OR(K8="b",K8="bs"),R9,""))</f>
      </c>
      <c r="S8" s="256">
        <f>IF($D8="","",VLOOKUP($D8,'m kvalifikacije žrebna lista'!$A$7:$R$38,14))</f>
        <v>0</v>
      </c>
      <c r="T8" s="86" t="e">
        <f>#REF!</f>
        <v>#REF!</v>
      </c>
      <c r="U8" s="221">
        <v>2</v>
      </c>
      <c r="V8" s="222" t="str">
        <f>UPPER(IF($D8="","",VLOOKUP($D8,'m kvalifikacije žrebna lista'!$A$7:$R$78,3)))</f>
        <v>BABIČ</v>
      </c>
      <c r="W8" s="222" t="str">
        <f>PROPER(IF($D8="","",VLOOKUP($D8,'m kvalifikacije žrebna lista'!$A$7:$R$78,4)))</f>
        <v>Manuel</v>
      </c>
      <c r="X8" s="223" t="b">
        <f t="shared" si="0"/>
        <v>0</v>
      </c>
      <c r="Y8" s="232">
        <f>IF($V8="","",IF(AND($Q$65=1,$R7=$C8),3,IF(AND($Q$65=2,$R7=$C8),2,IF(AND($Q$65=3,$R7=$C8),1,""))))</f>
      </c>
      <c r="Z8" s="232"/>
      <c r="AA8" s="232">
        <f>IF($V8="","",IF(AND($Q$65=1,$R7=$R8,$R8=$C8),3,IF(AND($Q$65=2,$R7=$C8,$R7=$R8),2,IF(AND($Q$65=3,$R8=$C8,$R7=$R8),1,""))))</f>
      </c>
      <c r="AB8" s="223">
        <f>IF($V8="","",IF(AND($Q$65=1,$R$10=$R$8,$R8=$R7,$R7=$C8),3,IF(AND($Q$65=2,$R$10=$R$8,$R8=$R7,$R7=$C8),2,IF(AND($Q$65=3,$R$10=$R$8,$R8=$R7,$R7=$C8),1,""))))</f>
      </c>
      <c r="AC8" s="223"/>
      <c r="AD8" s="223"/>
      <c r="AE8" s="270">
        <f aca="true" t="shared" si="2" ref="AE8:AE70">IF($C$2="B turnir",SUM(X8:AD8)*0.1,SUM(X8:AD8))</f>
        <v>0</v>
      </c>
      <c r="AG8" s="256">
        <f>IF($D8="","",VLOOKUP($D8,'m kvalifikacije žrebna lista'!$A$7:$R$38,14))</f>
        <v>0</v>
      </c>
      <c r="AH8" s="298">
        <v>2</v>
      </c>
      <c r="AI8" s="311" t="str">
        <f>UPPER(IF($D8="","",VLOOKUP($D8,'m kvalifikacije žrebna lista'!$A$7:$R$78,3)))</f>
        <v>BABIČ</v>
      </c>
      <c r="AJ8" s="311" t="str">
        <f>PROPER(IF($D8="","",VLOOKUP($D8,'m kvalifikacije žrebna lista'!$A$7:$R$78,4)))</f>
        <v>Manuel</v>
      </c>
      <c r="AK8" s="303" t="str">
        <f>IF($V$8="","",IF($R7&lt;&gt;$C8,"",IF(OR($J8="bb",$J8=""),"0",$S7)))</f>
        <v>0</v>
      </c>
      <c r="AL8" s="303">
        <f>IF($V$8="","",IF($R$8&lt;&gt;$C8,"",IF(OR($L$9="bb",$L$9=""),"0",$K9)))</f>
      </c>
      <c r="AM8" s="303">
        <f>IF($V$8="","",IF($R$10&lt;&gt;$C8,"",IF(OR($N$11="bb",$N$11=""),"0",$M$12)))</f>
      </c>
      <c r="AN8" s="299" t="str">
        <f>IF($V8="","",IF(AND($Q$65=1,$R$18=$R$8,$R8=$R7,$R7=$C8),0.3,IF(AND($Q$65=2,$R$18=$R$8,$R8=$R7,$R7=$C8),0.2,IF(AND($Q$65=3,$R$18=$R$8,$R8=$R7,$R7=$C8),0.1,"0"))))</f>
        <v>0</v>
      </c>
      <c r="AO8" s="299"/>
      <c r="AP8" s="299"/>
      <c r="AQ8" s="310">
        <f t="shared" si="1"/>
        <v>0</v>
      </c>
      <c r="AR8" s="297"/>
      <c r="AS8" s="298">
        <v>2</v>
      </c>
      <c r="AT8" s="311" t="str">
        <f>UPPER(IF($D8="","",VLOOKUP($D8,'m kvalifikacije žrebna lista'!$A$7:$R$78,3)))</f>
        <v>BABIČ</v>
      </c>
      <c r="AU8" s="311" t="str">
        <f>PROPER(IF($D8="","",VLOOKUP($D8,'m kvalifikacije žrebna lista'!$A$7:$R$78,4)))</f>
        <v>Manuel</v>
      </c>
      <c r="AV8" s="310">
        <f aca="true" t="shared" si="3" ref="AV8:AV70">SUM(AE8,AQ8)</f>
        <v>0</v>
      </c>
      <c r="AW8" s="297"/>
    </row>
    <row r="9" spans="1:49" s="31" customFormat="1" ht="9" customHeight="1">
      <c r="A9" s="187" t="s">
        <v>4</v>
      </c>
      <c r="B9" s="80">
        <f>UPPER(IF($D9="","",VLOOKUP($D9,'m kvalifikacije žrebna lista'!$A$7:$R$134,17)))</f>
      </c>
      <c r="C9" s="80">
        <f>IF(D9="","",VLOOKUP(D9,'m kvalifikacije žrebna lista'!$A$7:$R$134,2))</f>
        <v>0</v>
      </c>
      <c r="D9" s="79">
        <v>52</v>
      </c>
      <c r="E9" s="78" t="str">
        <f>UPPER(IF($D9="","",VLOOKUP($D9,'m kvalifikacije žrebna lista'!$A$7:$R$134,3)))</f>
        <v>ŽNUDERL</v>
      </c>
      <c r="F9" s="78" t="str">
        <f>PROPER(IF($D9="","",VLOOKUP($D9,'m kvalifikacije žrebna lista'!$A$7:$R$134,4)))</f>
        <v>Marsel</v>
      </c>
      <c r="G9" s="78"/>
      <c r="H9" s="78" t="str">
        <f>UPPER(IF($D9="","",VLOOKUP($D9,'m kvalifikacije žrebna lista'!$A$7:$R$134,5)))</f>
        <v>ŽTKMB</v>
      </c>
      <c r="I9" s="369"/>
      <c r="J9" s="85">
        <f>UPPER(IF(OR(I10="a",I10="as"),E9,IF(OR(I10="b",I10="bs"),E10,)))</f>
      </c>
      <c r="K9" s="262">
        <f>IF(OR(I10="a",I10="as"),S9,IF(OR(I10="b",I10="bs"),S10,))</f>
        <v>0</v>
      </c>
      <c r="L9" s="293"/>
      <c r="M9" s="244"/>
      <c r="N9" s="90"/>
      <c r="O9" s="90"/>
      <c r="P9" s="90"/>
      <c r="Q9" s="90"/>
      <c r="R9" s="256">
        <f>IF(OR(I10="a",I10="as"),C9,IF(OR(I10="b",I10="bs"),C10,""))</f>
      </c>
      <c r="S9" s="256">
        <f>IF($D9="","",VLOOKUP($D9,'m kvalifikacije žrebna lista'!$A$7:$R$38,14))</f>
        <v>0</v>
      </c>
      <c r="T9" s="86" t="e">
        <f>#REF!</f>
        <v>#REF!</v>
      </c>
      <c r="U9" s="193">
        <v>3</v>
      </c>
      <c r="V9" s="193" t="str">
        <f>UPPER(IF($D9="","",VLOOKUP($D9,'m kvalifikacije žrebna lista'!$A$7:$R$78,3)))</f>
        <v>ŽNUDERL</v>
      </c>
      <c r="W9" s="193" t="str">
        <f>PROPER(IF($D9="","",VLOOKUP($D9,'m kvalifikacije žrebna lista'!$A$7:$R$78,4)))</f>
        <v>Marsel</v>
      </c>
      <c r="X9" s="135" t="b">
        <f t="shared" si="0"/>
        <v>0</v>
      </c>
      <c r="Y9" s="233">
        <f>IF($V9="","",IF(AND($Q$65=1,$R9=$C9),3,IF(AND($Q$65=2,$R9=$C9),2,IF(AND($Q$65=3,$R9=$C9),1,""))))</f>
      </c>
      <c r="Z9" s="233"/>
      <c r="AA9" s="231">
        <f>IF($V9="","",IF(AND($Q$65=1,$R8=$R9,$R9=$C9),3,IF(AND($Q$65=2,$R8=$C9,$R8=$R9),2,IF(AND($Q$65=3,$R9=$C9,$R8=$R9),1,""))))</f>
      </c>
      <c r="AB9" s="135">
        <f>IF($V9="","",IF(AND($Q$65=1,$R$10=$R$8,$R8=$R9,$R9=$C9),3,IF(AND($Q$65=2,$R$10=$R$8,$R8=$C9,$R8=$R9),2,IF(AND($Q$65=3,$R$10=$R$8,$R9=$C9,$R8=$R9),1,""))))</f>
      </c>
      <c r="AC9" s="135"/>
      <c r="AD9" s="135"/>
      <c r="AE9" s="269">
        <f t="shared" si="2"/>
        <v>0</v>
      </c>
      <c r="AG9" s="256">
        <f>IF($D9="","",VLOOKUP($D9,'m kvalifikacije žrebna lista'!$A$7:$R$38,14))</f>
        <v>0</v>
      </c>
      <c r="AH9" s="298">
        <v>3</v>
      </c>
      <c r="AI9" s="298" t="str">
        <f>UPPER(IF($D9="","",VLOOKUP($D9,'m kvalifikacije žrebna lista'!$A$7:$R$78,3)))</f>
        <v>ŽNUDERL</v>
      </c>
      <c r="AJ9" s="298" t="str">
        <f>PROPER(IF($D9="","",VLOOKUP($D9,'m kvalifikacije žrebna lista'!$A$7:$R$78,4)))</f>
        <v>Marsel</v>
      </c>
      <c r="AK9" s="303">
        <f>IF($V$9="","",IF($R9&lt;&gt;$C9,"",IF(OR($J10="bb",$J10=""),"0",$S10)))</f>
      </c>
      <c r="AL9" s="303">
        <f>IF($V$9="","",IF($R$8&lt;&gt;$C9,"",IF(OR($L$9="bb",$L$9=""),"0",$K7)))</f>
      </c>
      <c r="AM9" s="303">
        <f>IF($V$9="","",IF($R$10&lt;&gt;$C9,"",IF(OR($N$11="bb",$N$11=""),"0",$M$12)))</f>
      </c>
      <c r="AN9" s="299" t="str">
        <f>IF($V9="","",IF(AND($Q$65=1,$R$18=$R$8,$R8=$R9,$R9=$C9),0.3,IF(AND($Q$65=2,$R$18=$R$8,$R8=$C9,$R8=$R9),0.2,IF(AND($Q$65=3,$R$18=$R$8,$R9=$C9,$R8=$R9),0.1,"0"))))</f>
        <v>0</v>
      </c>
      <c r="AO9" s="299"/>
      <c r="AP9" s="299"/>
      <c r="AQ9" s="310">
        <f t="shared" si="1"/>
        <v>0</v>
      </c>
      <c r="AR9" s="297"/>
      <c r="AS9" s="298">
        <v>3</v>
      </c>
      <c r="AT9" s="298" t="str">
        <f>UPPER(IF($D9="","",VLOOKUP($D9,'m kvalifikacije žrebna lista'!$A$7:$R$78,3)))</f>
        <v>ŽNUDERL</v>
      </c>
      <c r="AU9" s="298" t="str">
        <f>PROPER(IF($D9="","",VLOOKUP($D9,'m kvalifikacije žrebna lista'!$A$7:$R$78,4)))</f>
        <v>Marsel</v>
      </c>
      <c r="AV9" s="310">
        <f t="shared" si="3"/>
        <v>0</v>
      </c>
      <c r="AW9" s="297"/>
    </row>
    <row r="10" spans="1:49" s="31" customFormat="1" ht="9" customHeight="1">
      <c r="A10" s="187" t="s">
        <v>5</v>
      </c>
      <c r="B10" s="78">
        <f>UPPER(IF($D10="","",VLOOKUP($D10,'m kvalifikacije žrebna lista'!$A$7:$R$134,17)))</f>
      </c>
      <c r="C10" s="78">
        <f>IF(D10="","",VLOOKUP(D10,'m kvalifikacije žrebna lista'!$A$7:$R$134,2))</f>
        <v>0</v>
      </c>
      <c r="D10" s="79">
        <v>121</v>
      </c>
      <c r="E10" s="87" t="str">
        <f>UPPER(IF($D10="","",VLOOKUP($D10,'m kvalifikacije žrebna lista'!$A$7:$R$134,3)))</f>
        <v>RENER</v>
      </c>
      <c r="F10" s="87" t="str">
        <f>PROPER(IF($D10="","",VLOOKUP($D10,'m kvalifikacije žrebna lista'!$A$7:$R$134,4)))</f>
        <v>Andraž</v>
      </c>
      <c r="G10" s="87"/>
      <c r="H10" s="87" t="str">
        <f>UPPER(IF($D10="","",VLOOKUP($D10,'m kvalifikacije žrebna lista'!$A$7:$R$134,5)))</f>
        <v>TR-KR</v>
      </c>
      <c r="I10" s="366"/>
      <c r="J10" s="293"/>
      <c r="K10" s="245"/>
      <c r="L10" s="83" t="s">
        <v>122</v>
      </c>
      <c r="M10" s="88"/>
      <c r="N10" s="85">
        <f>UPPER(IF(OR(M10="a",M10="as"),L8,IF(OR(M10="b",M10="bs"),L12,)))</f>
      </c>
      <c r="O10" s="89"/>
      <c r="P10" s="90"/>
      <c r="Q10" s="90"/>
      <c r="R10" s="256">
        <f>IF(OR(M10="a",M10="as"),R8,IF(OR(M10="b",M10="bs"),R12,""))</f>
      </c>
      <c r="S10" s="256">
        <f>IF($D10="","",VLOOKUP($D10,'m kvalifikacije žrebna lista'!$A$7:$R$38,14))</f>
        <v>0</v>
      </c>
      <c r="T10" s="86" t="e">
        <f>#REF!</f>
        <v>#REF!</v>
      </c>
      <c r="U10" s="221">
        <v>4</v>
      </c>
      <c r="V10" s="221" t="str">
        <f>UPPER(IF($D10="","",VLOOKUP($D10,'m kvalifikacije žrebna lista'!$A$7:$R$78,3)))</f>
        <v>BABIČ</v>
      </c>
      <c r="W10" s="221" t="str">
        <f>PROPER(IF($D10="","",VLOOKUP($D10,'m kvalifikacije žrebna lista'!$A$7:$R$78,4)))</f>
        <v>Manuel</v>
      </c>
      <c r="X10" s="223" t="b">
        <f t="shared" si="0"/>
        <v>0</v>
      </c>
      <c r="Y10" s="232">
        <f>IF($V10="","",IF(AND($Q$65=1,$R9=$C10),3,IF(AND($Q$65=2,$R9=$C10),2,IF(AND($Q$65=3,$R9=$C10),1,""))))</f>
      </c>
      <c r="Z10" s="232"/>
      <c r="AA10" s="232">
        <f>IF($V10="","",IF(AND($Q$65=1,$R$8=$R$9,$R$9=$C$10),3,IF(AND($Q$65=2,$R$8=$R$9,$R$9=$C$10),2,IF(AND($Q$65=3,$R$8=$R$9,$R$9=$C$10),1,""))))</f>
      </c>
      <c r="AB10" s="223">
        <f>IF($V10="","",IF(AND($Q$65=1,$R$10=$R$8,$R$8=$R$9,$R$9=$C$10),3,IF(AND($Q$65=2,$R$10=$R$8,$R$8=$R$9,$R$9=$C$10),2,IF(AND($Q$65=3,$R$10=$R$8,$R$8=$R$9,$R$9=$C$10),1,""))))</f>
      </c>
      <c r="AC10" s="223"/>
      <c r="AD10" s="223"/>
      <c r="AE10" s="270">
        <f t="shared" si="2"/>
        <v>0</v>
      </c>
      <c r="AG10" s="256">
        <f>IF($D10="","",VLOOKUP($D10,'m kvalifikacije žrebna lista'!$A$7:$R$38,14))</f>
        <v>0</v>
      </c>
      <c r="AH10" s="298">
        <v>4</v>
      </c>
      <c r="AI10" s="298" t="str">
        <f>UPPER(IF($D10="","",VLOOKUP($D10,'m kvalifikacije žrebna lista'!$A$7:$R$78,3)))</f>
        <v>BABIČ</v>
      </c>
      <c r="AJ10" s="298" t="str">
        <f>PROPER(IF($D10="","",VLOOKUP($D10,'m kvalifikacije žrebna lista'!$A$7:$R$78,4)))</f>
        <v>Manuel</v>
      </c>
      <c r="AK10" s="303">
        <f>IF($V$10="","",IF($R9&lt;&gt;$C10,"",IF(OR($J10="bb",$J10=""),"0",$S9)))</f>
      </c>
      <c r="AL10" s="303">
        <f>IF($V$10="","",IF($R$8&lt;&gt;$C10,"",IF(OR($L$9="bb",$L$9=""),"0",$K7)))</f>
      </c>
      <c r="AM10" s="303">
        <f>IF($V$10="","",IF($R$10&lt;&gt;$C10,"",IF(OR($N$11="bb",$N$11=""),"0",$M$12)))</f>
      </c>
      <c r="AN10" s="299" t="str">
        <f>IF($V10="","",IF(AND($Q$65=1,$R$18=$R$8,$R$8=$R$9,$R$9=$C$10),0.3,IF(AND($Q$65=2,$R$18=$R$8,$R$8=$R$9,$R$9=$C$10),0.2,IF(AND($Q$65=3,$R$18=$R$8,$R$8=$R$9,$R$9=$C$10),0.1,"0"))))</f>
        <v>0</v>
      </c>
      <c r="AO10" s="299"/>
      <c r="AP10" s="299"/>
      <c r="AQ10" s="310">
        <f t="shared" si="1"/>
        <v>0</v>
      </c>
      <c r="AR10" s="297"/>
      <c r="AS10" s="298">
        <v>4</v>
      </c>
      <c r="AT10" s="298" t="str">
        <f>UPPER(IF($D10="","",VLOOKUP($D10,'m kvalifikacije žrebna lista'!$A$7:$R$78,3)))</f>
        <v>BABIČ</v>
      </c>
      <c r="AU10" s="298" t="str">
        <f>PROPER(IF($D10="","",VLOOKUP($D10,'m kvalifikacije žrebna lista'!$A$7:$R$78,4)))</f>
        <v>Manuel</v>
      </c>
      <c r="AV10" s="310">
        <f t="shared" si="3"/>
        <v>0</v>
      </c>
      <c r="AW10" s="297"/>
    </row>
    <row r="11" spans="1:49" s="31" customFormat="1" ht="9" customHeight="1">
      <c r="A11" s="187" t="s">
        <v>6</v>
      </c>
      <c r="B11" s="80">
        <f>UPPER(IF($D11="","",VLOOKUP($D11,'m kvalifikacije žrebna lista'!$A$7:$R$134,17)))</f>
      </c>
      <c r="C11" s="80">
        <f>IF(D11="","",VLOOKUP(D11,'m kvalifikacije žrebna lista'!$A$7:$R$134,2))</f>
        <v>0</v>
      </c>
      <c r="D11" s="79">
        <v>86</v>
      </c>
      <c r="E11" s="78" t="str">
        <f>UPPER(IF($D11="","",VLOOKUP($D11,'m kvalifikacije žrebna lista'!$A$7:$R$134,3)))</f>
        <v>BOLE</v>
      </c>
      <c r="F11" s="78" t="str">
        <f>PROPER(IF($D11="","",VLOOKUP($D11,'m kvalifikacije žrebna lista'!$A$7:$R$134,4)))</f>
        <v>Niki Gaber</v>
      </c>
      <c r="G11" s="78"/>
      <c r="H11" s="78" t="str">
        <f>UPPER(IF($D11="","",VLOOKUP($D11,'m kvalifikacije žrebna lista'!$A$7:$R$134,5)))</f>
        <v>TK-CC</v>
      </c>
      <c r="I11" s="367"/>
      <c r="J11" s="85">
        <f>UPPER(IF(OR(I12="a",I12="as"),E11,IF(OR(I12="b",I12="bs"),E12,)))</f>
      </c>
      <c r="K11" s="261">
        <f>IF(OR(I12="a",I12="as"),S11,IF(OR(I12="b",I12="bs"),S12,))</f>
        <v>0</v>
      </c>
      <c r="L11" s="92"/>
      <c r="M11" s="264"/>
      <c r="N11" s="346"/>
      <c r="O11" s="347"/>
      <c r="P11" s="90"/>
      <c r="Q11" s="90"/>
      <c r="R11" s="256">
        <f>IF(OR(I12="a",I12="as"),C11,IF(OR(I12="b",I12="bs"),C12,""))</f>
      </c>
      <c r="S11" s="256">
        <f>IF($D11="","",VLOOKUP($D11,'m kvalifikacije žrebna lista'!$A$7:$R$38,14))</f>
        <v>0</v>
      </c>
      <c r="T11" s="86" t="e">
        <f>#REF!</f>
        <v>#REF!</v>
      </c>
      <c r="U11" s="193">
        <v>5</v>
      </c>
      <c r="V11" s="193" t="str">
        <f>UPPER(IF($D11="","",VLOOKUP($D11,'m kvalifikacije žrebna lista'!$A$7:$R$78,3)))</f>
        <v>BABIČ</v>
      </c>
      <c r="W11" s="193" t="str">
        <f>PROPER(IF($D11="","",VLOOKUP($D11,'m kvalifikacije žrebna lista'!$A$7:$R$78,4)))</f>
        <v>Manuel</v>
      </c>
      <c r="X11" s="135" t="b">
        <f t="shared" si="0"/>
        <v>0</v>
      </c>
      <c r="Y11" s="231">
        <f>IF($V11="","",IF(AND($Q$65=1,$R11=$C11),3,IF(AND($Q$65=2,$R11=$C11),2,IF(AND($Q$65=3,$R11=$C11),1,""))))</f>
      </c>
      <c r="Z11" s="231"/>
      <c r="AA11" s="231">
        <f>IF($V11="","",IF(AND($Q$65=1,$R$12=$R$11,$R$11=$C$11),3,IF(AND($Q$65=2,$R$12=$R$11,$R$11=$C$11),2,IF(AND($Q$65=3,$R$12=$R$11,$R$11=$C$11),1,""))))</f>
      </c>
      <c r="AB11" s="135">
        <f>IF($V11="","",IF(AND($Q$65=1,$R$10=$R$12,$R$12=$R$11,$R$11=$C$11),3,IF(AND($Q$65=2,$R$10=$R$12,$R$12=$R$11,$R$11=$C$11),2,IF(AND($Q$65=3,$R$10=$R$12,$R$12=$R$11,$R$11=$C$11),1,""))))</f>
      </c>
      <c r="AC11" s="135"/>
      <c r="AD11" s="135"/>
      <c r="AE11" s="269">
        <f t="shared" si="2"/>
        <v>0</v>
      </c>
      <c r="AG11" s="256">
        <f>IF($D11="","",VLOOKUP($D11,'m kvalifikacije žrebna lista'!$A$7:$R$38,14))</f>
        <v>0</v>
      </c>
      <c r="AH11" s="298">
        <v>5</v>
      </c>
      <c r="AI11" s="298" t="str">
        <f>UPPER(IF($D11="","",VLOOKUP($D11,'m kvalifikacije žrebna lista'!$A$7:$R$78,3)))</f>
        <v>BABIČ</v>
      </c>
      <c r="AJ11" s="298" t="str">
        <f>PROPER(IF($D11="","",VLOOKUP($D11,'m kvalifikacije žrebna lista'!$A$7:$R$78,4)))</f>
        <v>Manuel</v>
      </c>
      <c r="AK11" s="303">
        <f>IF($V$11="","",IF($R11&lt;&gt;$C11,"",IF(OR($J12="bb",$J12=""),"0",$S12)))</f>
      </c>
      <c r="AL11" s="303">
        <f>IF($V$11="","",IF($R$12&lt;&gt;$C11,"",IF(OR($L$13="bb",$L$13=""),"0",$K$13)))</f>
      </c>
      <c r="AM11" s="303">
        <f>IF($V$11="","",IF($R$10&lt;&gt;$C11,"",IF(OR($N$11="bb",$N$11=""),"0",$M$8)))</f>
      </c>
      <c r="AN11" s="299" t="str">
        <f>IF($V11="","",IF(AND($Q$65=1,$R$18=$R$12,$R$12=$R$11,$R$11=$C$11),0.3,IF(AND($Q$65=2,$R$18=$R$12,$R$12=$R$11,$R$11=$C$11),0.2,IF(AND($Q$65=3,$R$18=$R$12,$R$12=$R$11,$R$11=$C$11),0.1,"0"))))</f>
        <v>0</v>
      </c>
      <c r="AO11" s="299"/>
      <c r="AP11" s="299"/>
      <c r="AQ11" s="310">
        <f t="shared" si="1"/>
        <v>0</v>
      </c>
      <c r="AR11" s="297"/>
      <c r="AS11" s="298">
        <v>5</v>
      </c>
      <c r="AT11" s="298" t="str">
        <f>UPPER(IF($D11="","",VLOOKUP($D11,'m kvalifikacije žrebna lista'!$A$7:$R$78,3)))</f>
        <v>BABIČ</v>
      </c>
      <c r="AU11" s="298" t="str">
        <f>PROPER(IF($D11="","",VLOOKUP($D11,'m kvalifikacije žrebna lista'!$A$7:$R$78,4)))</f>
        <v>Manuel</v>
      </c>
      <c r="AV11" s="310">
        <f t="shared" si="3"/>
        <v>0</v>
      </c>
      <c r="AW11" s="297"/>
    </row>
    <row r="12" spans="1:49" s="31" customFormat="1" ht="9" customHeight="1">
      <c r="A12" s="187" t="s">
        <v>7</v>
      </c>
      <c r="B12" s="78">
        <f>UPPER(IF($D12="","",VLOOKUP($D12,'m kvalifikacije žrebna lista'!$A$7:$R$134,17)))</f>
      </c>
      <c r="C12" s="78">
        <f>IF(D12="","",VLOOKUP(D12,'m kvalifikacije žrebna lista'!$A$7:$R$134,2))</f>
        <v>0</v>
      </c>
      <c r="D12" s="79">
        <v>75</v>
      </c>
      <c r="E12" s="87" t="str">
        <f>UPPER(IF($D12="","",VLOOKUP($D12,'m kvalifikacije žrebna lista'!$A$7:$R$134,3)))</f>
        <v>KOMEL</v>
      </c>
      <c r="F12" s="87" t="str">
        <f>PROPER(IF($D12="","",VLOOKUP($D12,'m kvalifikacije žrebna lista'!$A$7:$R$134,4)))</f>
        <v>Jakob</v>
      </c>
      <c r="G12" s="87"/>
      <c r="H12" s="87" t="str">
        <f>UPPER(IF($D12="","",VLOOKUP($D12,'m kvalifikacije žrebna lista'!$A$7:$R$134,5)))</f>
        <v>ZKLUB</v>
      </c>
      <c r="I12" s="366"/>
      <c r="J12" s="293"/>
      <c r="K12" s="84"/>
      <c r="L12" s="85">
        <f>UPPER(IF(OR(K12="a",K12="as"),J11,IF(OR(K12="b",K12="bs"),J13,)))</f>
      </c>
      <c r="M12" s="284">
        <f>IF(OR(K12="a",K12="as"),K11,IF(OR(K12="b",K12="bs"),K13,))</f>
        <v>0</v>
      </c>
      <c r="N12" s="102"/>
      <c r="O12" s="348"/>
      <c r="P12" s="90"/>
      <c r="Q12" s="90"/>
      <c r="R12" s="256">
        <f>IF(OR(K12="a",K12="as"),R11,IF(OR(K12="b",K12="bs"),R13,""))</f>
      </c>
      <c r="S12" s="256">
        <f>IF($D12="","",VLOOKUP($D12,'m kvalifikacije žrebna lista'!$A$7:$R$38,14))</f>
        <v>0</v>
      </c>
      <c r="T12" s="86" t="e">
        <f>#REF!</f>
        <v>#REF!</v>
      </c>
      <c r="U12" s="221">
        <v>6</v>
      </c>
      <c r="V12" s="221" t="str">
        <f>UPPER(IF($D12="","",VLOOKUP($D12,'m kvalifikacije žrebna lista'!$A$7:$R$78,3)))</f>
        <v>BABIČ</v>
      </c>
      <c r="W12" s="221" t="str">
        <f>PROPER(IF($D12="","",VLOOKUP($D12,'m kvalifikacije žrebna lista'!$A$7:$R$78,4)))</f>
        <v>Manuel</v>
      </c>
      <c r="X12" s="223" t="b">
        <f t="shared" si="0"/>
        <v>0</v>
      </c>
      <c r="Y12" s="232">
        <f>IF($V12="","",IF(AND($Q$65=1,$R11=$C12),3,IF(AND($Q$65=2,$R11=$C12),2,IF(AND($Q$65=3,$R11=$C12),1,""))))</f>
      </c>
      <c r="Z12" s="232"/>
      <c r="AA12" s="232">
        <f>IF($V12="","",IF(AND($Q$65=1,$R$12=$R$11,$R$11=$C$12),3,IF(AND($Q$65=2,$R$12=$R$11,$R$11=$C$12),2,IF(AND($Q$65=3,$R$12=$R$11,$R$11=$C$12),1,""))))</f>
      </c>
      <c r="AB12" s="223">
        <f>IF($V12="","",IF(AND($Q$65=1,$R$10=$R$12,$R$12=$R$11,$R$11=$C$12),3,IF(AND($Q$65=2,$R$10=$R$12,$R$12=$R$11,$R$11=$C$12),2,IF(AND($Q$65=3,$R$10=$R$12,$R$12=$R$11,$R$11=$C$12),1,""))))</f>
      </c>
      <c r="AC12" s="223"/>
      <c r="AD12" s="223"/>
      <c r="AE12" s="270">
        <f t="shared" si="2"/>
        <v>0</v>
      </c>
      <c r="AG12" s="256">
        <f>IF($D12="","",VLOOKUP($D12,'m kvalifikacije žrebna lista'!$A$7:$R$38,14))</f>
        <v>0</v>
      </c>
      <c r="AH12" s="298">
        <v>6</v>
      </c>
      <c r="AI12" s="298" t="str">
        <f>UPPER(IF($D12="","",VLOOKUP($D12,'m kvalifikacije žrebna lista'!$A$7:$R$78,3)))</f>
        <v>BABIČ</v>
      </c>
      <c r="AJ12" s="298" t="str">
        <f>PROPER(IF($D12="","",VLOOKUP($D12,'m kvalifikacije žrebna lista'!$A$7:$R$78,4)))</f>
        <v>Manuel</v>
      </c>
      <c r="AK12" s="303">
        <f>IF($V$12="","",IF($R11&lt;&gt;$C12,"",IF(OR($J12="bb",$J12=""),"0",$S11)))</f>
      </c>
      <c r="AL12" s="303">
        <f>IF($V$12="","",IF($R$12&lt;&gt;$C12,"",IF(OR($L$13="bb",$L$13=""),"0",$K$13)))</f>
      </c>
      <c r="AM12" s="303">
        <f>IF($V$12="","",IF($R$10&lt;&gt;$C12,"",IF(OR($N$11="bb",$N$11=""),"0",$M$8)))</f>
      </c>
      <c r="AN12" s="299" t="str">
        <f>IF($V12="","",IF(AND($Q$65=1,$R$18=$R$12,$R$12=$R$11,$R$11=$C$12),0.3,IF(AND($Q$65=2,$R$18=$R$12,$R$12=$R$11,$R$11=$C$12),0.2,IF(AND($Q$65=3,$R$18=$R$12,$R$12=$R$11,$R$11=$C$12),0.1,"0"))))</f>
        <v>0</v>
      </c>
      <c r="AO12" s="299"/>
      <c r="AP12" s="299"/>
      <c r="AQ12" s="310">
        <f t="shared" si="1"/>
        <v>0</v>
      </c>
      <c r="AR12" s="297"/>
      <c r="AS12" s="298">
        <v>6</v>
      </c>
      <c r="AT12" s="298" t="str">
        <f>UPPER(IF($D12="","",VLOOKUP($D12,'m kvalifikacije žrebna lista'!$A$7:$R$78,3)))</f>
        <v>BABIČ</v>
      </c>
      <c r="AU12" s="298" t="str">
        <f>PROPER(IF($D12="","",VLOOKUP($D12,'m kvalifikacije žrebna lista'!$A$7:$R$78,4)))</f>
        <v>Manuel</v>
      </c>
      <c r="AV12" s="310">
        <f t="shared" si="3"/>
        <v>0</v>
      </c>
      <c r="AW12" s="297"/>
    </row>
    <row r="13" spans="1:49" s="31" customFormat="1" ht="9" customHeight="1">
      <c r="A13" s="189" t="s">
        <v>8</v>
      </c>
      <c r="B13" s="80">
        <f>UPPER(IF($D13="","",VLOOKUP($D13,'m kvalifikacije žrebna lista'!$A$7:$R$134,17)))</f>
      </c>
      <c r="C13" s="80">
        <f>IF(D13="","",VLOOKUP(D13,'m kvalifikacije žrebna lista'!$A$7:$R$134,2))</f>
        <v>0</v>
      </c>
      <c r="D13" s="79">
        <v>105</v>
      </c>
      <c r="E13" s="78" t="str">
        <f>UPPER(IF($D13="","",VLOOKUP($D13,'m kvalifikacije žrebna lista'!$A$7:$R$134,3)))</f>
        <v>MARKOVIĆ</v>
      </c>
      <c r="F13" s="78" t="str">
        <f>PROPER(IF($D13="","",VLOOKUP($D13,'m kvalifikacije žrebna lista'!$A$7:$R$134,4)))</f>
        <v>Luka</v>
      </c>
      <c r="G13" s="78"/>
      <c r="H13" s="78" t="str">
        <f>UPPER(IF($D13="","",VLOOKUP($D13,'m kvalifikacije žrebna lista'!$A$7:$R$134,5)))</f>
        <v>MAJA</v>
      </c>
      <c r="I13" s="367"/>
      <c r="J13" s="85">
        <f>UPPER(IF(OR(I14="a",I14="as"),E13,IF(OR(I14="b",I14="bs"),E14,)))</f>
      </c>
      <c r="K13" s="263">
        <f>IF(OR(I14="a",I14="as"),S13,IF(OR(I14="b",I14="bs"),S14,))</f>
        <v>0</v>
      </c>
      <c r="L13" s="81"/>
      <c r="M13" s="245"/>
      <c r="N13" s="102"/>
      <c r="O13" s="348"/>
      <c r="P13" s="90"/>
      <c r="Q13" s="90"/>
      <c r="R13" s="256">
        <f>IF(OR(I14="a",I14="as"),C13,IF(OR(I14="b",I14="bs"),C14,""))</f>
      </c>
      <c r="S13" s="256">
        <f>IF($D13="","",VLOOKUP($D13,'m kvalifikacije žrebna lista'!$A$7:$R$38,14))</f>
        <v>0</v>
      </c>
      <c r="T13" s="86" t="e">
        <f>#REF!</f>
        <v>#REF!</v>
      </c>
      <c r="U13" s="193">
        <v>7</v>
      </c>
      <c r="V13" s="193" t="str">
        <f>UPPER(IF($D13="","",VLOOKUP($D13,'m kvalifikacije žrebna lista'!$A$7:$R$78,3)))</f>
        <v>BABIČ</v>
      </c>
      <c r="W13" s="193" t="str">
        <f>PROPER(IF($D13="","",VLOOKUP($D13,'m kvalifikacije žrebna lista'!$A$7:$R$78,4)))</f>
        <v>Manuel</v>
      </c>
      <c r="X13" s="135" t="b">
        <f t="shared" si="0"/>
        <v>0</v>
      </c>
      <c r="Y13" s="231">
        <f>IF($V13="","",IF(AND($Q$65=1,$R13=$C13),3,IF(AND($Q$65=2,$R13=$C13),2,IF(AND($Q$65=3,$R13=$C13),1,""))))</f>
      </c>
      <c r="Z13" s="231"/>
      <c r="AA13" s="231">
        <f>IF($V13="","",IF(AND($Q$65=1,$R$12=$R$13,$R$13=$C$13),3,IF(AND($Q$65=2,$R$12=$R$13,$R$13=$C$13),2,IF(AND($Q$65=3,$R$12=$R$13,$R$13=$C$13),1,""))))</f>
      </c>
      <c r="AB13" s="135">
        <f>IF($V13="","",IF(AND($Q$65=1,$R$10=$R$12,$R$12=$R$13,$R$13=$C$13),3,IF(AND($Q$65=2,$R$10=$R$12,$R$12=$R$13,$R$13=$C$13),2,IF(AND($Q$65=3,$R$10=$R$12,$R$12=$R$13,$R$13=$C$13),1,""))))</f>
      </c>
      <c r="AC13" s="135"/>
      <c r="AD13" s="135"/>
      <c r="AE13" s="269">
        <f t="shared" si="2"/>
        <v>0</v>
      </c>
      <c r="AG13" s="256">
        <f>IF($D13="","",VLOOKUP($D13,'m kvalifikacije žrebna lista'!$A$7:$R$38,14))</f>
        <v>0</v>
      </c>
      <c r="AH13" s="298">
        <v>7</v>
      </c>
      <c r="AI13" s="298" t="str">
        <f>UPPER(IF($D13="","",VLOOKUP($D13,'m kvalifikacije žrebna lista'!$A$7:$R$78,3)))</f>
        <v>BABIČ</v>
      </c>
      <c r="AJ13" s="298" t="str">
        <f>PROPER(IF($D13="","",VLOOKUP($D13,'m kvalifikacije žrebna lista'!$A$7:$R$78,4)))</f>
        <v>Manuel</v>
      </c>
      <c r="AK13" s="303">
        <f>IF($V$13="","",IF($R13&lt;&gt;$C13,"",IF(OR($J14="bb",$J14=""),"0",$S14)))</f>
      </c>
      <c r="AL13" s="303">
        <f>IF($V$13="","",IF($R$12&lt;&gt;$C13,"",IF(OR($L$13="bb",$L$13=""),"0",$K$11)))</f>
      </c>
      <c r="AM13" s="303">
        <f>IF($V$13="","",IF($R$10&lt;&gt;$C13,"",IF(OR($N$11="bb",$N$11=""),"0",$M$8)))</f>
      </c>
      <c r="AN13" s="299" t="str">
        <f>IF($V13="","",IF(AND($Q$65=1,$R$18=$R$12,$R$12=$R$13,$R$13=$C$13),0.3,IF(AND($Q$65=2,$R$18=$R$12,$R$12=$R$13,$R$13=$C$13),0.2,IF(AND($Q$65=3,$R$18=$R$12,$R$12=$R$13,$R$13=$C$13),0.1,"0"))))</f>
        <v>0</v>
      </c>
      <c r="AO13" s="299"/>
      <c r="AP13" s="299"/>
      <c r="AQ13" s="310">
        <f t="shared" si="1"/>
        <v>0</v>
      </c>
      <c r="AR13" s="297"/>
      <c r="AS13" s="298">
        <v>7</v>
      </c>
      <c r="AT13" s="298" t="str">
        <f>UPPER(IF($D13="","",VLOOKUP($D13,'m kvalifikacije žrebna lista'!$A$7:$R$78,3)))</f>
        <v>BABIČ</v>
      </c>
      <c r="AU13" s="298" t="str">
        <f>PROPER(IF($D13="","",VLOOKUP($D13,'m kvalifikacije žrebna lista'!$A$7:$R$78,4)))</f>
        <v>Manuel</v>
      </c>
      <c r="AV13" s="310">
        <f t="shared" si="3"/>
        <v>0</v>
      </c>
      <c r="AW13" s="297"/>
    </row>
    <row r="14" spans="1:49" s="31" customFormat="1" ht="9" customHeight="1">
      <c r="A14" s="187" t="s">
        <v>9</v>
      </c>
      <c r="B14" s="78">
        <f>UPPER(IF($D14="","",VLOOKUP($D14,'m kvalifikacije žrebna lista'!$A$7:$R$134,17)))</f>
      </c>
      <c r="C14" s="78">
        <f>IF(D14="","",VLOOKUP(D14,'m kvalifikacije žrebna lista'!$A$7:$R$134,2))</f>
        <v>0</v>
      </c>
      <c r="D14" s="79">
        <v>25</v>
      </c>
      <c r="E14" s="344" t="str">
        <f>UPPER(IF($D14="","",VLOOKUP($D14,'m kvalifikacije žrebna lista'!$A$7:$R$134,3)))</f>
        <v>BUZETI</v>
      </c>
      <c r="F14" s="344" t="str">
        <f>PROPER(IF($D14="","",VLOOKUP($D14,'m kvalifikacije žrebna lista'!$A$7:$R$134,4)))</f>
        <v>Vid</v>
      </c>
      <c r="G14" s="344"/>
      <c r="H14" s="344" t="str">
        <f>UPPER(IF($D14="","",VLOOKUP($D14,'m kvalifikacije žrebna lista'!$A$7:$R$134,5)))</f>
        <v>PTUJ</v>
      </c>
      <c r="I14" s="366"/>
      <c r="J14" s="293"/>
      <c r="K14" s="245"/>
      <c r="L14" s="90"/>
      <c r="M14" s="265"/>
      <c r="N14" s="102"/>
      <c r="O14" s="88" t="s">
        <v>215</v>
      </c>
      <c r="P14" s="85">
        <f>UPPER(IF(OR(O14="a",O14="as"),N10,IF(OR(O14="b",O14="bs"),N18,)))</f>
      </c>
      <c r="Q14" s="90"/>
      <c r="R14" s="256"/>
      <c r="S14" s="256">
        <f>IF($D14="","",VLOOKUP($D14,'m kvalifikacije žrebna lista'!$A$7:$R$38,14))</f>
        <v>0</v>
      </c>
      <c r="T14" s="86" t="e">
        <f>#REF!</f>
        <v>#REF!</v>
      </c>
      <c r="U14" s="221">
        <v>8</v>
      </c>
      <c r="V14" s="221" t="str">
        <f>UPPER(IF($D14="","",VLOOKUP($D14,'m kvalifikacije žrebna lista'!$A$7:$R$78,3)))</f>
        <v>BUZETI</v>
      </c>
      <c r="W14" s="221" t="str">
        <f>PROPER(IF($D14="","",VLOOKUP($D14,'m kvalifikacije žrebna lista'!$A$7:$R$78,4)))</f>
        <v>Vid</v>
      </c>
      <c r="X14" s="223" t="b">
        <f t="shared" si="0"/>
        <v>0</v>
      </c>
      <c r="Y14" s="232">
        <f>IF($V14="","",IF(AND($Q$65=1,$R13=$C14),3,IF(AND($Q$65=2,$R13=$C14),2,IF(AND($Q$65=3,$R13=$C14),1,""))))</f>
      </c>
      <c r="Z14" s="232"/>
      <c r="AA14" s="232">
        <f>IF($V14="","",IF(AND($Q$65=1,$R$12=$R$13,$R$13=$C$14),3,IF(AND($Q$65=2,$R$12=$R$13,$R$13=$C$14),2,IF(AND($Q$65=3,$R$12=$R$13,$R$13=$C$14),1,""))))</f>
      </c>
      <c r="AB14" s="232">
        <f>IF($V14="","",IF(AND($Q$65=1,$R$10=$R$12,$R$12=$R$13,$R$13=$C$14),3,IF(AND($Q$65=2,$R$10=$R$12,$R$12=$R$13,$R$13=$C$14),2,IF(AND($Q$65=3,$R$10=$R$12,$R$12=$R$13,$R$13=$C$14),1,""))))</f>
      </c>
      <c r="AC14" s="223"/>
      <c r="AD14" s="223"/>
      <c r="AE14" s="270">
        <f t="shared" si="2"/>
        <v>0</v>
      </c>
      <c r="AG14" s="256">
        <f>IF($D14="","",VLOOKUP($D14,'m kvalifikacije žrebna lista'!$A$7:$R$38,14))</f>
        <v>0</v>
      </c>
      <c r="AH14" s="298">
        <v>8</v>
      </c>
      <c r="AI14" s="298" t="str">
        <f>UPPER(IF($D14="","",VLOOKUP($D14,'m kvalifikacije žrebna lista'!$A$7:$R$78,3)))</f>
        <v>BUZETI</v>
      </c>
      <c r="AJ14" s="298" t="str">
        <f>PROPER(IF($D14="","",VLOOKUP($D14,'m kvalifikacije žrebna lista'!$A$7:$R$78,4)))</f>
        <v>Vid</v>
      </c>
      <c r="AK14" s="303">
        <f>IF($V$14="","",IF($R13&lt;&gt;$C14,"",IF(OR($J14="bb",$J14=""),"0",$S13)))</f>
      </c>
      <c r="AL14" s="303">
        <f>IF($V$14="","",IF($R$12&lt;&gt;$C14,"",IF(OR($L$13="bb",$L$13=""),"0",$K$11)))</f>
      </c>
      <c r="AM14" s="303">
        <f>IF($V$14="","",IF($R$10&lt;&gt;$C14,"",IF(OR($N$11="bb",$N$11=""),"0",$M$8)))</f>
      </c>
      <c r="AN14" s="312" t="str">
        <f>IF($V14="","",IF(AND($Q$65=1,$R$18=$R$12,$R$12=$R$13,$R$13=$C$14),0.3,IF(AND($Q$65=2,$R$18=$R$12,$R$12=$R$13,$R$13=$C$14),0.2,IF(AND($Q$65=3,$R$18=$R$12,$R$12=$R$13,$R$13=$C$14),0.1,"0"))))</f>
        <v>0</v>
      </c>
      <c r="AO14" s="299"/>
      <c r="AP14" s="299"/>
      <c r="AQ14" s="310">
        <f t="shared" si="1"/>
        <v>0</v>
      </c>
      <c r="AR14" s="297"/>
      <c r="AS14" s="298">
        <v>8</v>
      </c>
      <c r="AT14" s="298" t="str">
        <f>UPPER(IF($D14="","",VLOOKUP($D14,'m kvalifikacije žrebna lista'!$A$7:$R$78,3)))</f>
        <v>BUZETI</v>
      </c>
      <c r="AU14" s="298" t="str">
        <f>PROPER(IF($D14="","",VLOOKUP($D14,'m kvalifikacije žrebna lista'!$A$7:$R$78,4)))</f>
        <v>Vid</v>
      </c>
      <c r="AV14" s="310">
        <f t="shared" si="3"/>
        <v>0</v>
      </c>
      <c r="AW14" s="297"/>
    </row>
    <row r="15" spans="1:49" s="31" customFormat="1" ht="9" customHeight="1">
      <c r="A15" s="186" t="s">
        <v>10</v>
      </c>
      <c r="B15" s="80">
        <f>UPPER(IF($D15="","",VLOOKUP($D15,'m kvalifikacije žrebna lista'!$A$7:$R$134,17)))</f>
      </c>
      <c r="C15" s="80">
        <f>IF(D15="","",VLOOKUP(D15,'m kvalifikacije žrebna lista'!$A$7:$R$134,2))</f>
        <v>0</v>
      </c>
      <c r="D15" s="79">
        <v>19</v>
      </c>
      <c r="E15" s="344" t="str">
        <f>UPPER(IF($D15="","",VLOOKUP($D15,'m kvalifikacije žrebna lista'!$A$7:$R$134,3)))</f>
        <v>KRIČEJ</v>
      </c>
      <c r="F15" s="344" t="str">
        <f>PROPER(IF($D15="","",VLOOKUP($D15,'m kvalifikacije žrebna lista'!$A$7:$R$134,4)))</f>
        <v>Gal</v>
      </c>
      <c r="G15" s="344"/>
      <c r="H15" s="344" t="str">
        <f>UPPER(IF($D15="","",VLOOKUP($D15,'m kvalifikacije žrebna lista'!$A$7:$R$134,5)))</f>
        <v>ŠTKVE</v>
      </c>
      <c r="I15" s="367"/>
      <c r="J15" s="85">
        <f>UPPER(IF(OR(I16="a",I16="as"),E15,IF(OR(I16="b",I16="bs"),E16,)))</f>
      </c>
      <c r="K15" s="261">
        <f>IF(OR(I16="a",I16="as"),S15,IF(OR(I16="b",I16="bs"),S16,))</f>
        <v>0</v>
      </c>
      <c r="L15" s="90"/>
      <c r="M15" s="245"/>
      <c r="N15" s="102"/>
      <c r="O15" s="348"/>
      <c r="P15" s="90"/>
      <c r="Q15" s="90"/>
      <c r="R15" s="256">
        <f>IF(OR(I16="a",I16="as"),C15,IF(OR(I16="b",I16="bs"),C16,""))</f>
      </c>
      <c r="S15" s="256">
        <f>IF($D15="","",VLOOKUP($D15,'m kvalifikacije žrebna lista'!$A$7:$R$38,14))</f>
        <v>0</v>
      </c>
      <c r="T15" s="86" t="e">
        <f>#REF!</f>
        <v>#REF!</v>
      </c>
      <c r="U15" s="193">
        <v>9</v>
      </c>
      <c r="V15" s="193" t="str">
        <f>UPPER(IF($D15="","",VLOOKUP($D15,'m kvalifikacije žrebna lista'!$A$7:$R$78,3)))</f>
        <v>KRIČEJ</v>
      </c>
      <c r="W15" s="193" t="str">
        <f>PROPER(IF($D15="","",VLOOKUP($D15,'m kvalifikacije žrebna lista'!$A$7:$R$78,4)))</f>
        <v>Gal</v>
      </c>
      <c r="X15" s="135" t="b">
        <f t="shared" si="0"/>
        <v>0</v>
      </c>
      <c r="Y15" s="231">
        <f>IF($V15="","",IF(AND($Q$65=1,$R15=$C15),3,IF(AND($Q$65=2,$R15=$C15),2,IF(AND($Q$65=3,$R15=$C15),1,""))))</f>
      </c>
      <c r="Z15" s="231"/>
      <c r="AA15" s="231">
        <f>IF($V15="","",IF(AND($Q$65=1,$R$16=$R$15,$R$15=$C$15),3,IF(AND($Q$65=2,$R$16=$R$15,$R$15=$C$15),2,IF(AND($Q$65=3,$R$16=$R$15,$R$15=$C$15),1,""))))</f>
      </c>
      <c r="AB15" s="135">
        <f>IF($V15="","",IF(AND($Q$65=1,$R$18=$R$16,$R$16=$R$15,$R$15=$C$15),3,IF(AND($Q$65=2,$R$18=$R$16,$R$16=$R$15,$R$15=$C$15),2,IF(AND($Q$65=3,$R$18=$R$16,$R$16=$R$15,$R$15=$C$15),1,""))))</f>
      </c>
      <c r="AC15" s="135"/>
      <c r="AD15" s="135"/>
      <c r="AE15" s="269">
        <f t="shared" si="2"/>
        <v>0</v>
      </c>
      <c r="AG15" s="256">
        <f>IF($D15="","",VLOOKUP($D15,'m kvalifikacije žrebna lista'!$A$7:$R$38,14))</f>
        <v>0</v>
      </c>
      <c r="AH15" s="298">
        <v>9</v>
      </c>
      <c r="AI15" s="298" t="str">
        <f>UPPER(IF($D15="","",VLOOKUP($D15,'m kvalifikacije žrebna lista'!$A$7:$R$78,3)))</f>
        <v>KRIČEJ</v>
      </c>
      <c r="AJ15" s="298" t="str">
        <f>PROPER(IF($D15="","",VLOOKUP($D15,'m kvalifikacije žrebna lista'!$A$7:$R$78,4)))</f>
        <v>Gal</v>
      </c>
      <c r="AK15" s="303">
        <f>IF($V$15="","",IF($R15&lt;&gt;$C15,"",IF(OR($J16="bb",$J16=""),"0",$S16)))</f>
      </c>
      <c r="AL15" s="303">
        <f>IF($V$15="","",IF($R$16&lt;&gt;$C15,"",IF(OR($L$17="bb",$L$17=""),"0",$K$17)))</f>
      </c>
      <c r="AM15" s="303">
        <f>IF($V$15="","",IF($R$18&lt;&gt;$C15,"",IF(OR($N$19="bb",$N$19=""),"0",$M$20)))</f>
      </c>
      <c r="AN15" s="299" t="str">
        <f>IF($V15="","",IF(AND($Q$65=1,$R$18=$R$16,$R$16=$R$15,$R$15=$C$15),0.3,IF(AND($Q$65=2,,$R$18=$R$16,$R$16=$R$15,$R$15=$C$15),0.2,IF(AND($Q$65=3,,$R$18=$R$16,$R$16=$R$15,$R$15=$C$15),0.1,"0"))))</f>
        <v>0</v>
      </c>
      <c r="AO15" s="299"/>
      <c r="AP15" s="299"/>
      <c r="AQ15" s="310">
        <f t="shared" si="1"/>
        <v>0</v>
      </c>
      <c r="AR15" s="297"/>
      <c r="AS15" s="298">
        <v>9</v>
      </c>
      <c r="AT15" s="298" t="str">
        <f>UPPER(IF($D15="","",VLOOKUP($D15,'m kvalifikacije žrebna lista'!$A$7:$R$78,3)))</f>
        <v>KRIČEJ</v>
      </c>
      <c r="AU15" s="298" t="str">
        <f>PROPER(IF($D15="","",VLOOKUP($D15,'m kvalifikacije žrebna lista'!$A$7:$R$78,4)))</f>
        <v>Gal</v>
      </c>
      <c r="AV15" s="310">
        <f t="shared" si="3"/>
        <v>0</v>
      </c>
      <c r="AW15" s="297"/>
    </row>
    <row r="16" spans="1:49" s="31" customFormat="1" ht="9" customHeight="1" thickBot="1">
      <c r="A16" s="189" t="s">
        <v>11</v>
      </c>
      <c r="B16" s="78">
        <f>UPPER(IF($D16="","",VLOOKUP($D16,'m kvalifikacije žrebna lista'!$A$7:$R$134,17)))</f>
      </c>
      <c r="C16" s="78">
        <f>IF(D16="","",VLOOKUP(D16,'m kvalifikacije žrebna lista'!$A$7:$R$134,2))</f>
        <v>0</v>
      </c>
      <c r="D16" s="79">
        <v>66</v>
      </c>
      <c r="E16" s="87" t="str">
        <f>UPPER(IF($D16="","",VLOOKUP($D16,'m kvalifikacije žrebna lista'!$A$7:$R$134,3)))</f>
        <v>SABOLČKI</v>
      </c>
      <c r="F16" s="87" t="str">
        <f>PROPER(IF($D16="","",VLOOKUP($D16,'m kvalifikacije žrebna lista'!$A$7:$R$134,4)))</f>
        <v>Marko</v>
      </c>
      <c r="G16" s="87"/>
      <c r="H16" s="87" t="str">
        <f>UPPER(IF($D16="","",VLOOKUP($D16,'m kvalifikacije žrebna lista'!$A$7:$R$134,5)))</f>
        <v>GFTA</v>
      </c>
      <c r="I16" s="366"/>
      <c r="J16" s="293"/>
      <c r="K16" s="84"/>
      <c r="L16" s="85">
        <f>UPPER(IF(OR(K16="a",K16="as"),J15,IF(OR(K16="b",K16="bs"),J17,)))</f>
      </c>
      <c r="M16" s="261">
        <f>IF(OR(K16="a",K16="as"),K15,IF(OR(K16="b",K16="bs"),K17,))</f>
        <v>0</v>
      </c>
      <c r="N16" s="102"/>
      <c r="O16" s="348"/>
      <c r="P16" s="90"/>
      <c r="Q16" s="90"/>
      <c r="R16" s="256">
        <f>IF(OR(K16="a",K16="as"),R15,IF(OR(K16="b",K16="bs"),R17,""))</f>
      </c>
      <c r="S16" s="256">
        <f>IF($D16="","",VLOOKUP($D16,'m kvalifikacije žrebna lista'!$A$7:$R$38,14))</f>
        <v>0</v>
      </c>
      <c r="T16" s="91" t="e">
        <f>#REF!</f>
        <v>#REF!</v>
      </c>
      <c r="U16" s="221">
        <v>10</v>
      </c>
      <c r="V16" s="221" t="str">
        <f>UPPER(IF($D16="","",VLOOKUP($D16,'m kvalifikacije žrebna lista'!$A$7:$R$78,3)))</f>
        <v>SABOLČKI</v>
      </c>
      <c r="W16" s="221" t="str">
        <f>PROPER(IF($D16="","",VLOOKUP($D16,'m kvalifikacije žrebna lista'!$A$7:$R$78,4)))</f>
        <v>Marko</v>
      </c>
      <c r="X16" s="223" t="b">
        <f t="shared" si="0"/>
        <v>0</v>
      </c>
      <c r="Y16" s="232">
        <f>IF($V16="","",IF(AND($Q$65=1,$R15=$C16),3,IF(AND($Q$65=2,$R15=$C16),2,IF(AND($Q$65=3,$R15=$C16),1,""))))</f>
      </c>
      <c r="Z16" s="232"/>
      <c r="AA16" s="232">
        <f>IF($V16="","",IF(AND($Q$65=1,$R$16=$R$15,$R$15=$C$16),3,IF(AND($Q$65=2,$R$16=$R$15,$R$15=$C$16),2,IF(AND($Q$65=3,$R$16=$R$15,$R$15=$C$16),1,""))))</f>
      </c>
      <c r="AB16" s="223">
        <f>IF($V16="","",IF(AND($Q$65=1,$R$18=$R$16,$R$16=$R$15,$R$15=$C$16),3,IF(AND($Q$65=2,$R$18=$R$16,$R$16=$R$15,$R$15=$C$16),2,IF(AND($Q$65=3,$R$18=$R$16,$R$16=$R$15,$R$15=$C$16),1,""))))</f>
      </c>
      <c r="AC16" s="223"/>
      <c r="AD16" s="223"/>
      <c r="AE16" s="270">
        <f t="shared" si="2"/>
        <v>0</v>
      </c>
      <c r="AG16" s="256">
        <f>IF($D16="","",VLOOKUP($D16,'m kvalifikacije žrebna lista'!$A$7:$R$38,14))</f>
        <v>0</v>
      </c>
      <c r="AH16" s="298">
        <v>10</v>
      </c>
      <c r="AI16" s="298" t="str">
        <f>UPPER(IF($D16="","",VLOOKUP($D16,'m kvalifikacije žrebna lista'!$A$7:$R$78,3)))</f>
        <v>SABOLČKI</v>
      </c>
      <c r="AJ16" s="298" t="str">
        <f>PROPER(IF($D16="","",VLOOKUP($D16,'m kvalifikacije žrebna lista'!$A$7:$R$78,4)))</f>
        <v>Marko</v>
      </c>
      <c r="AK16" s="303">
        <f>IF($V$16="","",IF($R15&lt;&gt;$C16,"",IF(OR($J16="bb",$J16=""),"0",$S15)))</f>
      </c>
      <c r="AL16" s="303">
        <f>IF($V$16="","",IF($R$16&lt;&gt;$C16,"",IF(OR($L$17="bb",$L$17=""),"0",$K$17)))</f>
      </c>
      <c r="AM16" s="303">
        <f>IF($V$16="","",IF($R$18&lt;&gt;$C16,"",IF(OR($N$19="bb",$N$19=""),"0",$M$20)))</f>
      </c>
      <c r="AN16" s="299" t="str">
        <f>IF($V16="","",IF(AND($Q$65=1,$R$18=$R$16,$R$16=$R$15,$R$15=$C$16),0.3,IF(AND($Q$65=2,$R$18=$R$16,$R$16=$R$15,$R$15=$C$16),0.2,IF(AND($Q$65=3,$R$18=$R$16,$R$16=$R$15,$R$15=$C$16),0.1,"0"))))</f>
        <v>0</v>
      </c>
      <c r="AO16" s="299"/>
      <c r="AP16" s="299"/>
      <c r="AQ16" s="310">
        <f t="shared" si="1"/>
        <v>0</v>
      </c>
      <c r="AR16" s="297"/>
      <c r="AS16" s="298">
        <v>10</v>
      </c>
      <c r="AT16" s="298" t="str">
        <f>UPPER(IF($D16="","",VLOOKUP($D16,'m kvalifikacije žrebna lista'!$A$7:$R$78,3)))</f>
        <v>SABOLČKI</v>
      </c>
      <c r="AU16" s="298" t="str">
        <f>PROPER(IF($D16="","",VLOOKUP($D16,'m kvalifikacije žrebna lista'!$A$7:$R$78,4)))</f>
        <v>Marko</v>
      </c>
      <c r="AV16" s="310">
        <f t="shared" si="3"/>
        <v>0</v>
      </c>
      <c r="AW16" s="297"/>
    </row>
    <row r="17" spans="1:49" s="31" customFormat="1" ht="9" customHeight="1">
      <c r="A17" s="187" t="s">
        <v>12</v>
      </c>
      <c r="B17" s="80">
        <f>UPPER(IF($D17="","",VLOOKUP($D17,'m kvalifikacije žrebna lista'!$A$7:$R$134,17)))</f>
      </c>
      <c r="C17" s="80">
        <f>IF(D17="","",VLOOKUP(D17,'m kvalifikacije žrebna lista'!$A$7:$R$134,2))</f>
        <v>0</v>
      </c>
      <c r="D17" s="79">
        <v>102</v>
      </c>
      <c r="E17" s="78" t="str">
        <f>UPPER(IF($D17="","",VLOOKUP($D17,'m kvalifikacije žrebna lista'!$A$7:$R$134,3)))</f>
        <v>LAH</v>
      </c>
      <c r="F17" s="78" t="str">
        <f>PROPER(IF($D17="","",VLOOKUP($D17,'m kvalifikacije žrebna lista'!$A$7:$R$134,4)))</f>
        <v>Jakob</v>
      </c>
      <c r="G17" s="78"/>
      <c r="H17" s="78" t="str">
        <f>UPPER(IF($D17="","",VLOOKUP($D17,'m kvalifikacije žrebna lista'!$A$7:$R$134,5)))</f>
        <v>RADOM</v>
      </c>
      <c r="I17" s="367"/>
      <c r="J17" s="85" t="str">
        <f>UPPER(IF(OR(I18="a",I18="as"),E17,IF(OR(I18="b",I18="bs"),E18,)))</f>
        <v>GRABNAR KOVŠE</v>
      </c>
      <c r="K17" s="262">
        <f>IF(OR(I18="a",I18="as"),S17,IF(OR(I18="b",I18="bs"),S18,))</f>
        <v>0</v>
      </c>
      <c r="L17" s="293"/>
      <c r="M17" s="244"/>
      <c r="N17" s="102"/>
      <c r="O17" s="348"/>
      <c r="P17" s="90"/>
      <c r="Q17" s="90"/>
      <c r="R17" s="256">
        <f>IF(OR(I18="a",I18="as"),C17,IF(OR(I18="b",I18="bs"),C18,""))</f>
        <v>0</v>
      </c>
      <c r="S17" s="256">
        <f>IF($D17="","",VLOOKUP($D17,'m kvalifikacije žrebna lista'!$A$7:$R$38,14))</f>
        <v>0</v>
      </c>
      <c r="U17" s="193">
        <v>11</v>
      </c>
      <c r="V17" s="193" t="str">
        <f>UPPER(IF($D17="","",VLOOKUP($D17,'m kvalifikacije žrebna lista'!$A$7:$R$78,3)))</f>
        <v>BABIČ</v>
      </c>
      <c r="W17" s="193" t="str">
        <f>PROPER(IF($D17="","",VLOOKUP($D17,'m kvalifikacije žrebna lista'!$A$7:$R$78,4)))</f>
        <v>Manuel</v>
      </c>
      <c r="X17" s="135" t="b">
        <f t="shared" si="0"/>
        <v>0</v>
      </c>
      <c r="Y17" s="231">
        <f>IF($V17="","",IF(AND($Q$65=1,$R17=$C17),3,IF(AND($Q$65=2,$R17=$C17),2,IF(AND($Q$65=3,$R17=$C17),1,""))))</f>
      </c>
      <c r="Z17" s="231"/>
      <c r="AA17" s="231">
        <f>IF($V17="","",IF(AND($Q$65=1,$R$16=$R$17,$R$17=$C$17),3,IF(AND($Q$65=2,$R$16=$R$17,$R$17=$C$17),2,IF(AND($Q$65=3,$R$16=$R$17,$R$17=$C$17),1,""))))</f>
      </c>
      <c r="AB17" s="135">
        <f>IF($V17="","",IF(AND($Q$65=1,$R$18=$R$16,$R$16=$R$17,$R$17=$C$17),3,IF(AND($Q$65=2,$R$18=$R$16,$R$16=$R$17,$R$17=$C$17),2,IF(AND($Q$65=3,$R$18=$R$16,$R$16=$R$17,$R$17=$C$17),1,""))))</f>
      </c>
      <c r="AC17" s="135"/>
      <c r="AD17" s="135"/>
      <c r="AE17" s="269">
        <f t="shared" si="2"/>
        <v>0</v>
      </c>
      <c r="AG17" s="256">
        <f>IF($D17="","",VLOOKUP($D17,'m kvalifikacije žrebna lista'!$A$7:$R$38,14))</f>
        <v>0</v>
      </c>
      <c r="AH17" s="298">
        <v>11</v>
      </c>
      <c r="AI17" s="298" t="str">
        <f>UPPER(IF($D17="","",VLOOKUP($D17,'m kvalifikacije žrebna lista'!$A$7:$R$78,3)))</f>
        <v>BABIČ</v>
      </c>
      <c r="AJ17" s="298" t="str">
        <f>PROPER(IF($D17="","",VLOOKUP($D17,'m kvalifikacije žrebna lista'!$A$7:$R$78,4)))</f>
        <v>Manuel</v>
      </c>
      <c r="AK17" s="303">
        <f>IF($V$17="","",IF($R17&lt;&gt;$C17,"",IF(OR($J18="bb",$J18=""),"0",$S18)))</f>
        <v>0</v>
      </c>
      <c r="AL17" s="303">
        <f>IF($V$17="","",IF($R$16&lt;&gt;$C17,"",IF(OR($L$17="bb",$L$17=""),"0",$K$15)))</f>
      </c>
      <c r="AM17" s="303">
        <f>IF($V$17="","",IF($R$18&lt;&gt;$C17,"",IF(OR($N$19="bb",$N$19=""),"0",$M$20)))</f>
      </c>
      <c r="AN17" s="299" t="str">
        <f>IF($V17="","",IF(AND($Q$65=1,$R$18=$R$16,$R$16=$R$17,$R$17=$C$17),0.3,IF(AND($Q$65=2,$R$18=$R$16,$R$16=$R$17,$R$17=$C$17),0.2,IF(AND($Q$65=3,$R$18=$R$16,$R$16=$R$17,$R$17=$C$17),0.1,"0"))))</f>
        <v>0</v>
      </c>
      <c r="AO17" s="299"/>
      <c r="AP17" s="299"/>
      <c r="AQ17" s="310">
        <f t="shared" si="1"/>
        <v>0</v>
      </c>
      <c r="AR17" s="297"/>
      <c r="AS17" s="298">
        <v>11</v>
      </c>
      <c r="AT17" s="298" t="str">
        <f>UPPER(IF($D17="","",VLOOKUP($D17,'m kvalifikacije žrebna lista'!$A$7:$R$78,3)))</f>
        <v>BABIČ</v>
      </c>
      <c r="AU17" s="298" t="str">
        <f>PROPER(IF($D17="","",VLOOKUP($D17,'m kvalifikacije žrebna lista'!$A$7:$R$78,4)))</f>
        <v>Manuel</v>
      </c>
      <c r="AV17" s="310">
        <f t="shared" si="3"/>
        <v>0</v>
      </c>
      <c r="AW17" s="297"/>
    </row>
    <row r="18" spans="1:49" s="31" customFormat="1" ht="9" customHeight="1">
      <c r="A18" s="187" t="s">
        <v>13</v>
      </c>
      <c r="B18" s="78">
        <f>UPPER(IF($D18="","",VLOOKUP($D18,'m kvalifikacije žrebna lista'!$A$7:$R$134,17)))</f>
      </c>
      <c r="C18" s="78">
        <f>IF(D18="","",VLOOKUP(D18,'m kvalifikacije žrebna lista'!$A$7:$R$134,2))</f>
        <v>0</v>
      </c>
      <c r="D18" s="79">
        <v>98</v>
      </c>
      <c r="E18" s="87" t="str">
        <f>UPPER(IF($D18="","",VLOOKUP($D18,'m kvalifikacije žrebna lista'!$A$7:$R$134,3)))</f>
        <v>GRABNAR KOVŠE</v>
      </c>
      <c r="F18" s="87" t="str">
        <f>PROPER(IF($D18="","",VLOOKUP($D18,'m kvalifikacije žrebna lista'!$A$7:$R$134,4)))</f>
        <v>Vid</v>
      </c>
      <c r="G18" s="87"/>
      <c r="H18" s="87" t="str">
        <f>UPPER(IF($D18="","",VLOOKUP($D18,'m kvalifikacije žrebna lista'!$A$7:$R$134,5)))</f>
        <v>SL-LJ</v>
      </c>
      <c r="I18" s="366" t="s">
        <v>522</v>
      </c>
      <c r="J18" s="293" t="s">
        <v>533</v>
      </c>
      <c r="K18" s="245"/>
      <c r="L18" s="83" t="s">
        <v>122</v>
      </c>
      <c r="M18" s="88"/>
      <c r="N18" s="85">
        <f>UPPER(IF(OR(M18="a",M18="as"),L16,IF(OR(M18="b",M18="bs"),L20,)))</f>
      </c>
      <c r="O18" s="349"/>
      <c r="P18" s="90"/>
      <c r="Q18" s="90"/>
      <c r="R18" s="256">
        <f>IF(OR(M18="a",M18="as"),R16,IF(OR(M18="b",M18="bs"),R20,""))</f>
      </c>
      <c r="S18" s="256">
        <f>IF($D18="","",VLOOKUP($D18,'m kvalifikacije žrebna lista'!$A$7:$R$38,14))</f>
        <v>0</v>
      </c>
      <c r="U18" s="221">
        <v>12</v>
      </c>
      <c r="V18" s="221" t="str">
        <f>UPPER(IF($D18="","",VLOOKUP($D18,'m kvalifikacije žrebna lista'!$A$7:$R$78,3)))</f>
        <v>BABIČ</v>
      </c>
      <c r="W18" s="221" t="str">
        <f>PROPER(IF($D18="","",VLOOKUP($D18,'m kvalifikacije žrebna lista'!$A$7:$R$78,4)))</f>
        <v>Manuel</v>
      </c>
      <c r="X18" s="223" t="b">
        <f t="shared" si="0"/>
        <v>0</v>
      </c>
      <c r="Y18" s="232">
        <f>IF($V18="","",IF(AND($Q$65=1,$R17=$C18),3,IF(AND($Q$65=2,$R17=$C18),2,IF(AND($Q$65=3,$R17=$C18),1,""))))</f>
      </c>
      <c r="Z18" s="232"/>
      <c r="AA18" s="232">
        <f>IF($V18="","",IF(AND($Q$65=1,$R$16=$R$17,$R$17=$C$18),3,IF(AND($Q$65=2,$R$16=$R$17,$R$17=$C$18),2,IF(AND($Q$65=3,$R$16=$R$17,$R$17=$C$18),1,""))))</f>
      </c>
      <c r="AB18" s="223">
        <f>IF($V18="","",IF(AND($Q$65=1,$R$18=$R$16,$R$16=$R$17,$R$17=$C$18),3,IF(AND($Q$65=2,$R$18=$R$16,$R$16=$R$17,$R$17=$C$18),2,IF(AND($Q$65=3,$R$18=$R$16,$R$16=$R$17,$R$17=$C$18),1,""))))</f>
      </c>
      <c r="AC18" s="223"/>
      <c r="AD18" s="223"/>
      <c r="AE18" s="270">
        <f t="shared" si="2"/>
        <v>0</v>
      </c>
      <c r="AG18" s="256">
        <f>IF($D18="","",VLOOKUP($D18,'m kvalifikacije žrebna lista'!$A$7:$R$38,14))</f>
        <v>0</v>
      </c>
      <c r="AH18" s="298">
        <v>12</v>
      </c>
      <c r="AI18" s="298" t="str">
        <f>UPPER(IF($D18="","",VLOOKUP($D18,'m kvalifikacije žrebna lista'!$A$7:$R$78,3)))</f>
        <v>BABIČ</v>
      </c>
      <c r="AJ18" s="298" t="str">
        <f>PROPER(IF($D18="","",VLOOKUP($D18,'m kvalifikacije žrebna lista'!$A$7:$R$78,4)))</f>
        <v>Manuel</v>
      </c>
      <c r="AK18" s="303">
        <f>IF($V$18="","",IF($R17&lt;&gt;$C18,"",IF(OR($J18="bb",$J18=""),"0",$S17)))</f>
        <v>0</v>
      </c>
      <c r="AL18" s="303">
        <f>IF($V$18="","",IF($R$16&lt;&gt;$C18,"",IF(OR($L$17="bb",$L$17=""),"0",$K$15)))</f>
      </c>
      <c r="AM18" s="303">
        <f>IF($V$18="","",IF($R$18&lt;&gt;$C18,"",IF(OR($N$19="bb",$N$19=""),"0",$M$20)))</f>
      </c>
      <c r="AN18" s="299" t="str">
        <f>IF($V18="","",IF(AND($Q$65=1,$R$18=$R$16,$R$16=$R$17,$R$17=$C$18),0.3,IF(AND($Q$65=2,$R$18=$R$16,$R$16=$R$17,$R$17=$C$18),0.2,IF(AND($Q$65=3,$R$18=$R$16,$R$16=$R$17,$R$17=$C$18),0.1,"0"))))</f>
        <v>0</v>
      </c>
      <c r="AO18" s="299"/>
      <c r="AP18" s="299"/>
      <c r="AQ18" s="310">
        <f t="shared" si="1"/>
        <v>0</v>
      </c>
      <c r="AR18" s="297"/>
      <c r="AS18" s="298">
        <v>12</v>
      </c>
      <c r="AT18" s="298" t="str">
        <f>UPPER(IF($D18="","",VLOOKUP($D18,'m kvalifikacije žrebna lista'!$A$7:$R$78,3)))</f>
        <v>BABIČ</v>
      </c>
      <c r="AU18" s="298" t="str">
        <f>PROPER(IF($D18="","",VLOOKUP($D18,'m kvalifikacije žrebna lista'!$A$7:$R$78,4)))</f>
        <v>Manuel</v>
      </c>
      <c r="AV18" s="310">
        <f t="shared" si="3"/>
        <v>0</v>
      </c>
      <c r="AW18" s="297"/>
    </row>
    <row r="19" spans="1:49" s="31" customFormat="1" ht="9" customHeight="1">
      <c r="A19" s="187" t="s">
        <v>14</v>
      </c>
      <c r="B19" s="80">
        <f>UPPER(IF($D19="","",VLOOKUP($D19,'m kvalifikacije žrebna lista'!$A$7:$R$134,17)))</f>
      </c>
      <c r="C19" s="80">
        <f>IF(D19="","",VLOOKUP(D19,'m kvalifikacije žrebna lista'!$A$7:$R$134,2))</f>
        <v>0</v>
      </c>
      <c r="D19" s="79">
        <v>104</v>
      </c>
      <c r="E19" s="78" t="str">
        <f>UPPER(IF($D19="","",VLOOKUP($D19,'m kvalifikacije žrebna lista'!$A$7:$R$134,3)))</f>
        <v>SRAKAR</v>
      </c>
      <c r="F19" s="78" t="str">
        <f>PROPER(IF($D19="","",VLOOKUP($D19,'m kvalifikacije žrebna lista'!$A$7:$R$134,4)))</f>
        <v>Tom</v>
      </c>
      <c r="G19" s="78"/>
      <c r="H19" s="78" t="str">
        <f>UPPER(IF($D19="","",VLOOKUP($D19,'m kvalifikacije žrebna lista'!$A$7:$R$134,5)))</f>
        <v>MAJA</v>
      </c>
      <c r="I19" s="367"/>
      <c r="J19" s="85">
        <f>UPPER(IF(OR(I20="a",I20="as"),E19,IF(OR(I20="b",I20="bs"),E20,)))</f>
      </c>
      <c r="K19" s="261">
        <f>IF(OR(I20="a",I20="as"),S19,IF(OR(I20="b",I20="bs"),S20,))</f>
        <v>0</v>
      </c>
      <c r="L19" s="92"/>
      <c r="M19" s="264"/>
      <c r="N19" s="293"/>
      <c r="O19" s="90"/>
      <c r="P19" s="90"/>
      <c r="Q19" s="90"/>
      <c r="R19" s="256">
        <f>IF(OR(I20="a",I20="as"),C19,IF(OR(I20="b",I20="bs"),C20,""))</f>
      </c>
      <c r="S19" s="256">
        <f>IF($D19="","",VLOOKUP($D19,'m kvalifikacije žrebna lista'!$A$7:$R$38,14))</f>
        <v>0</v>
      </c>
      <c r="U19" s="193">
        <v>13</v>
      </c>
      <c r="V19" s="193" t="str">
        <f>UPPER(IF($D19="","",VLOOKUP($D19,'m kvalifikacije žrebna lista'!$A$7:$R$78,3)))</f>
        <v>BABIČ</v>
      </c>
      <c r="W19" s="193" t="str">
        <f>PROPER(IF($D19="","",VLOOKUP($D19,'m kvalifikacije žrebna lista'!$A$7:$R$78,4)))</f>
        <v>Manuel</v>
      </c>
      <c r="X19" s="135" t="b">
        <f t="shared" si="0"/>
        <v>0</v>
      </c>
      <c r="Y19" s="231">
        <f>IF($V19="","",IF(AND($Q$65=1,$R19=$C19),3,IF(AND($Q$65=2,$R19=$C19),2,IF(AND($Q$65=3,$R19=$C19),1,""))))</f>
      </c>
      <c r="Z19" s="231"/>
      <c r="AA19" s="231">
        <f>IF($V19="","",IF(AND($Q$65=1,$R$20=$R$19,$R$19=$C$19),3,IF(AND($Q$65=2,$R$20=$R$19,$R$19=$C$19),2,IF(AND($Q$65=3,$R$20=$R$19,$R$19=$C$19),1,""))))</f>
      </c>
      <c r="AB19" s="135">
        <f>IF($V19="","",IF(AND($Q$65=1,$R$18=$R$20,$R$20=$R$19,$R$19=$C$19),3,IF(AND($Q$65=2,$R$18=$R$20,$R$20=$R$19,$R$19=$C$19),2,IF(AND($Q$65=3,$R$18=$R$20,$R$20=$R$19,$R$19=$C$19),1,""))))</f>
      </c>
      <c r="AC19" s="135"/>
      <c r="AD19" s="135"/>
      <c r="AE19" s="269">
        <f t="shared" si="2"/>
        <v>0</v>
      </c>
      <c r="AG19" s="256">
        <f>IF($D19="","",VLOOKUP($D19,'m kvalifikacije žrebna lista'!$A$7:$R$38,14))</f>
        <v>0</v>
      </c>
      <c r="AH19" s="298">
        <v>13</v>
      </c>
      <c r="AI19" s="298" t="str">
        <f>UPPER(IF($D19="","",VLOOKUP($D19,'m kvalifikacije žrebna lista'!$A$7:$R$78,3)))</f>
        <v>BABIČ</v>
      </c>
      <c r="AJ19" s="298" t="str">
        <f>PROPER(IF($D19="","",VLOOKUP($D19,'m kvalifikacije žrebna lista'!$A$7:$R$78,4)))</f>
        <v>Manuel</v>
      </c>
      <c r="AK19" s="303">
        <f>IF($V$19="","",IF($R19&lt;&gt;$C19,"",IF(OR($J20="bb",$J20=""),"0",$S20)))</f>
      </c>
      <c r="AL19" s="303">
        <f>IF($V$19="","",IF($R$20&lt;&gt;$C19,"",IF(OR($L$21="bb",$L$21=""),"0",$K$21)))</f>
      </c>
      <c r="AM19" s="303">
        <f>IF($V$19="","",IF($R$18&lt;&gt;$C19,"",IF(OR($N$19="bb",$N$19=""),"0",$M$16)))</f>
      </c>
      <c r="AN19" s="299" t="str">
        <f>IF($V19="","",IF(AND($Q$65=1,$R$18=$R$20,$R$20=$R$19,$R$19=$C$19),0.3,IF(AND($Q$65=2,$R$18=$R$20,$R$20=$R$19,$R$19=$C$19),0.2,IF(AND($Q$65=3,$R$18=$R$20,$R$20=$R$19,$R$19=$C$19),0.1,"0"))))</f>
        <v>0</v>
      </c>
      <c r="AO19" s="299"/>
      <c r="AP19" s="299"/>
      <c r="AQ19" s="310">
        <f t="shared" si="1"/>
        <v>0</v>
      </c>
      <c r="AR19" s="297"/>
      <c r="AS19" s="298">
        <v>13</v>
      </c>
      <c r="AT19" s="298" t="str">
        <f>UPPER(IF($D19="","",VLOOKUP($D19,'m kvalifikacije žrebna lista'!$A$7:$R$78,3)))</f>
        <v>BABIČ</v>
      </c>
      <c r="AU19" s="298" t="str">
        <f>PROPER(IF($D19="","",VLOOKUP($D19,'m kvalifikacije žrebna lista'!$A$7:$R$78,4)))</f>
        <v>Manuel</v>
      </c>
      <c r="AV19" s="310">
        <f t="shared" si="3"/>
        <v>0</v>
      </c>
      <c r="AW19" s="297"/>
    </row>
    <row r="20" spans="1:49" s="31" customFormat="1" ht="9" customHeight="1">
      <c r="A20" s="187" t="s">
        <v>15</v>
      </c>
      <c r="B20" s="78">
        <f>UPPER(IF($D20="","",VLOOKUP($D20,'m kvalifikacije žrebna lista'!$A$7:$R$134,17)))</f>
      </c>
      <c r="C20" s="78">
        <f>IF(D20="","",VLOOKUP(D20,'m kvalifikacije žrebna lista'!$A$7:$R$134,2))</f>
        <v>0</v>
      </c>
      <c r="D20" s="79">
        <v>118</v>
      </c>
      <c r="E20" s="87" t="str">
        <f>UPPER(IF($D20="","",VLOOKUP($D20,'m kvalifikacije žrebna lista'!$A$7:$R$134,3)))</f>
        <v>BUKOVEC</v>
      </c>
      <c r="F20" s="87" t="str">
        <f>PROPER(IF($D20="","",VLOOKUP($D20,'m kvalifikacije žrebna lista'!$A$7:$R$134,4)))</f>
        <v>Jan</v>
      </c>
      <c r="G20" s="87"/>
      <c r="H20" s="87" t="str">
        <f>UPPER(IF($D20="","",VLOOKUP($D20,'m kvalifikacije žrebna lista'!$A$7:$R$134,5)))</f>
        <v>TR-KR</v>
      </c>
      <c r="I20" s="366"/>
      <c r="J20" s="293"/>
      <c r="K20" s="84"/>
      <c r="L20" s="85">
        <f>UPPER(IF(OR(K20="a",K20="as"),J19,IF(OR(K20="b",K20="bs"),J21,)))</f>
      </c>
      <c r="M20" s="285">
        <f>IF(OR(K20="a",K20="as"),K19,IF(OR(K20="b",K20="bs"),K21,))</f>
        <v>0</v>
      </c>
      <c r="N20" s="90"/>
      <c r="O20" s="90"/>
      <c r="P20" s="90"/>
      <c r="Q20" s="90"/>
      <c r="R20" s="256">
        <f>IF(OR(K20="a",K20="as"),R19,IF(OR(K20="b",K20="bs"),R21,""))</f>
      </c>
      <c r="S20" s="256">
        <f>IF($D20="","",VLOOKUP($D20,'m kvalifikacije žrebna lista'!$A$7:$R$38,14))</f>
        <v>0</v>
      </c>
      <c r="U20" s="221">
        <v>14</v>
      </c>
      <c r="V20" s="221" t="str">
        <f>UPPER(IF($D20="","",VLOOKUP($D20,'m kvalifikacije žrebna lista'!$A$7:$R$78,3)))</f>
        <v>BABIČ</v>
      </c>
      <c r="W20" s="221" t="str">
        <f>PROPER(IF($D20="","",VLOOKUP($D20,'m kvalifikacije žrebna lista'!$A$7:$R$78,4)))</f>
        <v>Manuel</v>
      </c>
      <c r="X20" s="223" t="b">
        <f t="shared" si="0"/>
        <v>0</v>
      </c>
      <c r="Y20" s="232">
        <f>IF($V20="","",IF(AND($Q$65=1,$R19=$C20),3,IF(AND($Q$65=2,$R19=$C20),2,IF(AND($Q$65=3,$R19=$C20),1,""))))</f>
      </c>
      <c r="Z20" s="232"/>
      <c r="AA20" s="232">
        <f>IF($V20="","",IF(AND($Q$65=1,$R$20=$R$19,$R$19=$C$20),3,IF(AND($Q$65=2,$R$20=$R$19,$R$19=$C$20),2,IF(AND($Q$65=3,$R$20=$R$19,$R$19=$C$20),1,""))))</f>
      </c>
      <c r="AB20" s="223">
        <f>IF($V20="","",IF(AND($Q$65=1,$R$18=$R$20,$R$20=$R$19,$R$19=$C$20),3,IF(AND($Q$65=2,$R$18=$R$20,$R$20=$R$19,$R$19=$C$20),2,IF(AND($Q$65=3,$R$18=$R$20,$R$20=$R$19,$R$19=$C$20),1,""))))</f>
      </c>
      <c r="AC20" s="223"/>
      <c r="AD20" s="223"/>
      <c r="AE20" s="270">
        <f t="shared" si="2"/>
        <v>0</v>
      </c>
      <c r="AG20" s="256">
        <f>IF($D20="","",VLOOKUP($D20,'m kvalifikacije žrebna lista'!$A$7:$R$38,14))</f>
        <v>0</v>
      </c>
      <c r="AH20" s="298">
        <v>14</v>
      </c>
      <c r="AI20" s="298" t="str">
        <f>UPPER(IF($D20="","",VLOOKUP($D20,'m kvalifikacije žrebna lista'!$A$7:$R$78,3)))</f>
        <v>BABIČ</v>
      </c>
      <c r="AJ20" s="298" t="str">
        <f>PROPER(IF($D20="","",VLOOKUP($D20,'m kvalifikacije žrebna lista'!$A$7:$R$78,4)))</f>
        <v>Manuel</v>
      </c>
      <c r="AK20" s="303">
        <f>IF($V$20="","",IF($R19&lt;&gt;$C20,"",IF(OR($J20="bb",$J20=""),"0",$S19)))</f>
      </c>
      <c r="AL20" s="303">
        <f>IF($V$20="","",IF($R$20&lt;&gt;$C20,"",IF(OR($L$21="bb",$L$21=""),"0",$K$21)))</f>
      </c>
      <c r="AM20" s="303">
        <f>IF($V$20="","",IF($R$18&lt;&gt;$C20,"",IF(OR($N$19="bb",$N$19=""),"0",$M$16)))</f>
      </c>
      <c r="AN20" s="299" t="str">
        <f>IF($V20="","",IF(AND($Q$65=1,$R$18=$R$20,$R$20=$R$19,$R$19=$C$20),0.3,IF(AND($Q$65=2,$R$18=$R$20,$R$20=$R$19,$R$19=$C$20),0.2,IF(AND($Q$65=3,$R$18=$R$20,$R$20=$R$19,$R$19=$C$20),0.1,"0"))))</f>
        <v>0</v>
      </c>
      <c r="AO20" s="299"/>
      <c r="AP20" s="299"/>
      <c r="AQ20" s="310">
        <f t="shared" si="1"/>
        <v>0</v>
      </c>
      <c r="AR20" s="297"/>
      <c r="AS20" s="298">
        <v>14</v>
      </c>
      <c r="AT20" s="298" t="str">
        <f>UPPER(IF($D20="","",VLOOKUP($D20,'m kvalifikacije žrebna lista'!$A$7:$R$78,3)))</f>
        <v>BABIČ</v>
      </c>
      <c r="AU20" s="298" t="str">
        <f>PROPER(IF($D20="","",VLOOKUP($D20,'m kvalifikacije žrebna lista'!$A$7:$R$78,4)))</f>
        <v>Manuel</v>
      </c>
      <c r="AV20" s="310">
        <f t="shared" si="3"/>
        <v>0</v>
      </c>
      <c r="AW20" s="297"/>
    </row>
    <row r="21" spans="1:49" s="31" customFormat="1" ht="9" customHeight="1">
      <c r="A21" s="189" t="s">
        <v>16</v>
      </c>
      <c r="B21" s="80">
        <f>UPPER(IF($D21="","",VLOOKUP($D21,'m kvalifikacije žrebna lista'!$A$7:$R$134,17)))</f>
      </c>
      <c r="C21" s="80">
        <f>IF(D21="","",VLOOKUP(D21,'m kvalifikacije žrebna lista'!$A$7:$R$134,2))</f>
        <v>0</v>
      </c>
      <c r="D21" s="79">
        <v>128</v>
      </c>
      <c r="E21" s="78" t="str">
        <f>UPPER(IF($D21="","",VLOOKUP($D21,'m kvalifikacije žrebna lista'!$A$7:$R$134,3)))</f>
        <v>PROSTO</v>
      </c>
      <c r="F21" s="78">
        <f>PROPER(IF($D21="","",VLOOKUP($D21,'m kvalifikacije žrebna lista'!$A$7:$R$134,4)))</f>
      </c>
      <c r="G21" s="78"/>
      <c r="H21" s="78">
        <f>UPPER(IF($D21="","",VLOOKUP($D21,'m kvalifikacije žrebna lista'!$A$7:$R$134,5)))</f>
      </c>
      <c r="I21" s="367"/>
      <c r="J21" s="85" t="str">
        <f>UPPER(IF(OR(I22="a",I22="as"),E21,IF(OR(I22="b",I22="bs"),E22,)))</f>
        <v>BERGHAUS</v>
      </c>
      <c r="K21" s="263">
        <f>IF(OR(I22="a",I22="as"),S21,IF(OR(I22="b",I22="bs"),S22,))</f>
        <v>0</v>
      </c>
      <c r="L21" s="293"/>
      <c r="M21" s="245"/>
      <c r="N21" s="90"/>
      <c r="O21" s="90"/>
      <c r="P21" s="90"/>
      <c r="Q21" s="90"/>
      <c r="R21" s="256">
        <f>IF(OR(I22="a",I22="as"),C21,IF(OR(I22="b",I22="bs"),C22,""))</f>
        <v>0</v>
      </c>
      <c r="S21" s="256">
        <f>IF($D21="","",VLOOKUP($D21,'m kvalifikacije žrebna lista'!$A$7:$R$38,14))</f>
        <v>0</v>
      </c>
      <c r="U21" s="193">
        <v>15</v>
      </c>
      <c r="V21" s="193" t="str">
        <f>UPPER(IF($D21="","",VLOOKUP($D21,'m kvalifikacije žrebna lista'!$A$7:$R$78,3)))</f>
        <v>BABIČ</v>
      </c>
      <c r="W21" s="193" t="str">
        <f>PROPER(IF($D21="","",VLOOKUP($D21,'m kvalifikacije žrebna lista'!$A$7:$R$78,4)))</f>
        <v>Manuel</v>
      </c>
      <c r="X21" s="135" t="b">
        <f t="shared" si="0"/>
        <v>0</v>
      </c>
      <c r="Y21" s="231">
        <f>IF($V21="","",IF(AND($Q$65=1,$R21=$C21),3,IF(AND($Q$65=2,$R21=$C21),2,IF(AND($Q$65=3,$R21=$C21),1,""))))</f>
      </c>
      <c r="Z21" s="231"/>
      <c r="AA21" s="231">
        <f>IF($V21="","",IF(AND($Q$65=1,$R$20=$R$21,$R$21=$C$21),3,IF(AND($Q$65=2,$R$20=$R$21,$R$21=$C$21),2,IF(AND($Q$65=3,$R$20=$R$21,$R$21=$C$21),1,""))))</f>
      </c>
      <c r="AB21" s="135">
        <f>IF($V21="","",IF(AND($Q$65=1,$R$18=$R$20,$R$20=$R$21,$R$21=$C$21),3,IF(AND($Q$65=2,$R$18=$R$20,$R$20=$R$21,$R$21=$C$21),2,IF(AND($Q$65=3,$R$18=$R$20,$R$20=$R$21,$R$21=$C$21),1,""))))</f>
      </c>
      <c r="AC21" s="135"/>
      <c r="AD21" s="135"/>
      <c r="AE21" s="269">
        <f t="shared" si="2"/>
        <v>0</v>
      </c>
      <c r="AG21" s="256">
        <f>IF($D21="","",VLOOKUP($D21,'m kvalifikacije žrebna lista'!$A$7:$R$38,14))</f>
        <v>0</v>
      </c>
      <c r="AH21" s="298">
        <v>15</v>
      </c>
      <c r="AI21" s="298" t="str">
        <f>UPPER(IF($D21="","",VLOOKUP($D21,'m kvalifikacije žrebna lista'!$A$7:$R$78,3)))</f>
        <v>BABIČ</v>
      </c>
      <c r="AJ21" s="298" t="str">
        <f>PROPER(IF($D21="","",VLOOKUP($D21,'m kvalifikacije žrebna lista'!$A$7:$R$78,4)))</f>
        <v>Manuel</v>
      </c>
      <c r="AK21" s="303" t="str">
        <f>IF($V$21="","",IF($R21&lt;&gt;$C21,"",IF(OR($J22="bb",$J22=""),"0",$S22)))</f>
        <v>0</v>
      </c>
      <c r="AL21" s="303">
        <f>IF($V$21="","",IF($R$20&lt;&gt;$C21,"",IF(OR($L$21="bb",$L$21=""),"0",$K$19)))</f>
      </c>
      <c r="AM21" s="303">
        <f>IF($V$21="","",IF($R$18&lt;&gt;$C21,"",IF(OR($N$19="bb",$N$19=""),"0",$M$16)))</f>
      </c>
      <c r="AN21" s="299" t="str">
        <f>IF($V21="","",IF(AND($Q$65=1,$R$18=$R$20,$R$20=$R$21,$R$21=$C$21),0.3,IF(AND($Q$65=2,$R$18=$R$20,$R$20=$R$21,$R$21=$C$21),0.2,IF(AND($Q$65=3,$R$18=$R$20,$R$20=$R$21,$R$21=$C$21),0.1,"0"))))</f>
        <v>0</v>
      </c>
      <c r="AO21" s="299"/>
      <c r="AP21" s="299"/>
      <c r="AQ21" s="310">
        <f t="shared" si="1"/>
        <v>0</v>
      </c>
      <c r="AR21" s="297"/>
      <c r="AS21" s="298">
        <v>15</v>
      </c>
      <c r="AT21" s="298" t="str">
        <f>UPPER(IF($D21="","",VLOOKUP($D21,'m kvalifikacije žrebna lista'!$A$7:$R$78,3)))</f>
        <v>BABIČ</v>
      </c>
      <c r="AU21" s="298" t="str">
        <f>PROPER(IF($D21="","",VLOOKUP($D21,'m kvalifikacije žrebna lista'!$A$7:$R$78,4)))</f>
        <v>Manuel</v>
      </c>
      <c r="AV21" s="310">
        <f t="shared" si="3"/>
        <v>0</v>
      </c>
      <c r="AW21" s="297"/>
    </row>
    <row r="22" spans="1:49" s="31" customFormat="1" ht="9" customHeight="1">
      <c r="A22" s="187" t="s">
        <v>17</v>
      </c>
      <c r="B22" s="78">
        <f>UPPER(IF($D22="","",VLOOKUP($D22,'m kvalifikacije žrebna lista'!$A$7:$R$134,17)))</f>
      </c>
      <c r="C22" s="78">
        <f>IF(D22="","",VLOOKUP(D22,'m kvalifikacije žrebna lista'!$A$7:$R$134,2))</f>
        <v>0</v>
      </c>
      <c r="D22" s="79">
        <v>10</v>
      </c>
      <c r="E22" s="344" t="str">
        <f>UPPER(IF($D22="","",VLOOKUP($D22,'m kvalifikacije žrebna lista'!$A$7:$R$134,3)))</f>
        <v>BERGHAUS</v>
      </c>
      <c r="F22" s="344" t="str">
        <f>PROPER(IF($D22="","",VLOOKUP($D22,'m kvalifikacije žrebna lista'!$A$7:$R$134,4)))</f>
        <v>Enej</v>
      </c>
      <c r="G22" s="344"/>
      <c r="H22" s="344" t="str">
        <f>UPPER(IF($D22="","",VLOOKUP($D22,'m kvalifikacije žrebna lista'!$A$7:$R$134,5)))</f>
        <v>BR-MB</v>
      </c>
      <c r="I22" s="366" t="s">
        <v>522</v>
      </c>
      <c r="J22" s="293"/>
      <c r="K22" s="245"/>
      <c r="L22" s="90"/>
      <c r="M22" s="265"/>
      <c r="N22" s="90"/>
      <c r="O22" s="90"/>
      <c r="P22" s="90"/>
      <c r="Q22" s="90"/>
      <c r="R22" s="256"/>
      <c r="S22" s="256">
        <f>IF($D22="","",VLOOKUP($D22,'m kvalifikacije žrebna lista'!$A$7:$R$38,14))</f>
        <v>0</v>
      </c>
      <c r="U22" s="221">
        <v>16</v>
      </c>
      <c r="V22" s="221" t="str">
        <f>UPPER(IF($D22="","",VLOOKUP($D22,'m kvalifikacije žrebna lista'!$A$7:$R$78,3)))</f>
        <v>BERGHAUS</v>
      </c>
      <c r="W22" s="221" t="str">
        <f>PROPER(IF($D22="","",VLOOKUP($D22,'m kvalifikacije žrebna lista'!$A$7:$R$78,4)))</f>
        <v>Enej</v>
      </c>
      <c r="X22" s="223" t="b">
        <f t="shared" si="0"/>
        <v>0</v>
      </c>
      <c r="Y22" s="232">
        <f>IF($V22="","",IF(AND($Q$65=1,$R21=$C22),3,IF(AND($Q$65=2,$R21=$C22),2,IF(AND($Q$65=3,$R21=$C22),1,""))))</f>
      </c>
      <c r="Z22" s="232"/>
      <c r="AA22" s="232">
        <f>IF($V22="","",IF(AND($Q$65=1,$R$20=$R$21,$R$21=$C$22),3,IF(AND($Q$65=2,$R$20=$R$21,$R$21=$C$22),2,IF(AND($Q$65=3,$R$20=$R$21,$R$21=$C$22),1,""))))</f>
      </c>
      <c r="AB22" s="223">
        <f>IF($V22="","",IF(AND($Q$65=1,$R$18=$R$20,$R$20=$R$21,$R$21=$C$22),3,IF(AND($Q$65=2,$R$18=$R$20,$R$20=$R$21,$R$21=$C$22),2,IF(AND($Q$65=3,$R$18=$R$20,$R$20=$R$21,$R$21=$C$22),1,""))))</f>
      </c>
      <c r="AC22" s="223"/>
      <c r="AD22" s="223"/>
      <c r="AE22" s="270">
        <f t="shared" si="2"/>
        <v>0</v>
      </c>
      <c r="AG22" s="256">
        <f>IF($D22="","",VLOOKUP($D22,'m kvalifikacije žrebna lista'!$A$7:$R$38,14))</f>
        <v>0</v>
      </c>
      <c r="AH22" s="298">
        <v>16</v>
      </c>
      <c r="AI22" s="298" t="str">
        <f>UPPER(IF($D22="","",VLOOKUP($D22,'m kvalifikacije žrebna lista'!$A$7:$R$78,3)))</f>
        <v>BERGHAUS</v>
      </c>
      <c r="AJ22" s="298" t="str">
        <f>PROPER(IF($D22="","",VLOOKUP($D22,'m kvalifikacije žrebna lista'!$A$7:$R$78,4)))</f>
        <v>Enej</v>
      </c>
      <c r="AK22" s="303" t="str">
        <f>IF($V$22="","",IF($R21&lt;&gt;$C22,"",IF(OR($J22="bb",$J22=""),"0",$S21)))</f>
        <v>0</v>
      </c>
      <c r="AL22" s="303">
        <f>IF($V$22="","",IF($R$20&lt;&gt;$C22,"",IF(OR($L$21="bb",$L$21=""),"0",$K$19)))</f>
      </c>
      <c r="AM22" s="303">
        <f>IF($V$22="","",IF($R$18&lt;&gt;$C22,"",IF(OR($N$19="bb",$N$19=""),"0",$M$16)))</f>
      </c>
      <c r="AN22" s="299" t="str">
        <f>IF($V22="","",IF(AND($Q$65=1,$R$18=$R$20,$R$20=$R$21,$R$21=$C$22),0.3,IF(AND($Q$65=2,$R$18=$R$20,$R$20=$R$21,$R$21=$C$22),0.2,IF(AND($Q$65=3,$R$18=$R$20,$R$20=$R$21,$R$21=$C$22),0.1,"0"))))</f>
        <v>0</v>
      </c>
      <c r="AO22" s="299"/>
      <c r="AP22" s="299"/>
      <c r="AQ22" s="310">
        <f t="shared" si="1"/>
        <v>0</v>
      </c>
      <c r="AR22" s="297"/>
      <c r="AS22" s="298">
        <v>16</v>
      </c>
      <c r="AT22" s="298" t="str">
        <f>UPPER(IF($D22="","",VLOOKUP($D22,'m kvalifikacije žrebna lista'!$A$7:$R$78,3)))</f>
        <v>BERGHAUS</v>
      </c>
      <c r="AU22" s="298" t="str">
        <f>PROPER(IF($D22="","",VLOOKUP($D22,'m kvalifikacije žrebna lista'!$A$7:$R$78,4)))</f>
        <v>Enej</v>
      </c>
      <c r="AV22" s="310">
        <f t="shared" si="3"/>
        <v>0</v>
      </c>
      <c r="AW22" s="297"/>
    </row>
    <row r="23" spans="1:49" s="31" customFormat="1" ht="9" customHeight="1">
      <c r="A23" s="186" t="s">
        <v>18</v>
      </c>
      <c r="B23" s="80">
        <f>UPPER(IF($D23="","",VLOOKUP($D23,'m kvalifikacije žrebna lista'!$A$7:$R$134,17)))</f>
      </c>
      <c r="C23" s="80">
        <f>IF(D23="","",VLOOKUP(D23,'m kvalifikacije žrebna lista'!$A$7:$R$134,2))</f>
        <v>0</v>
      </c>
      <c r="D23" s="79">
        <v>2</v>
      </c>
      <c r="E23" s="344" t="str">
        <f>UPPER(IF($D23="","",VLOOKUP($D23,'m kvalifikacije žrebna lista'!$A$7:$R$134,3)))</f>
        <v>MIKLAVČIČ</v>
      </c>
      <c r="F23" s="344" t="str">
        <f>PROPER(IF($D23="","",VLOOKUP($D23,'m kvalifikacije žrebna lista'!$A$7:$R$134,4)))</f>
        <v>Luka</v>
      </c>
      <c r="G23" s="344"/>
      <c r="H23" s="344" t="str">
        <f>UPPER(IF($D23="","",VLOOKUP($D23,'m kvalifikacije žrebna lista'!$A$7:$R$134,5)))</f>
        <v>MAXLJ</v>
      </c>
      <c r="I23" s="367"/>
      <c r="J23" s="85" t="str">
        <f>UPPER(IF(OR(I24="a",I24="as"),E23,IF(OR(I24="b",I24="bs"),E24,)))</f>
        <v>MIKLAVČIČ</v>
      </c>
      <c r="K23" s="261">
        <f>IF(OR(I24="a",I24="as"),S23,IF(OR(I24="b",I24="bs"),S24,))</f>
        <v>0</v>
      </c>
      <c r="L23" s="90"/>
      <c r="M23" s="245"/>
      <c r="N23" s="90"/>
      <c r="O23" s="90"/>
      <c r="P23" s="90"/>
      <c r="Q23" s="90"/>
      <c r="R23" s="256">
        <f>IF(OR(I24="a",I24="as"),C23,IF(OR(I24="b",I24="bs"),C24,""))</f>
        <v>0</v>
      </c>
      <c r="S23" s="256">
        <f>IF($D23="","",VLOOKUP($D23,'m kvalifikacije žrebna lista'!$A$7:$R$38,14))</f>
        <v>0</v>
      </c>
      <c r="U23" s="193">
        <v>17</v>
      </c>
      <c r="V23" s="193" t="str">
        <f>UPPER(IF($D23="","",VLOOKUP($D23,'m kvalifikacije žrebna lista'!$A$7:$R$78,3)))</f>
        <v>MIKLAVČIČ</v>
      </c>
      <c r="W23" s="193" t="str">
        <f>PROPER(IF($D23="","",VLOOKUP($D23,'m kvalifikacije žrebna lista'!$A$7:$R$78,4)))</f>
        <v>Luka</v>
      </c>
      <c r="X23" s="135" t="b">
        <f t="shared" si="0"/>
        <v>0</v>
      </c>
      <c r="Y23" s="231">
        <f>IF($V23="","",IF(AND($Q$65=1,$R23=$C23),3,IF(AND($Q$65=2,$R23=$C23),2,IF(AND($Q$65=3,$R23=$C23),1,""))))</f>
      </c>
      <c r="Z23" s="231"/>
      <c r="AA23" s="231">
        <f>IF($V23="","",IF(AND($Q$65=1,$R$24=$R$23,$R$23=$C$23),3,IF(AND($Q$65=2,$R$24=$R$23,$R$23=$C$23),2,IF(AND($Q$65=3,$R$24=$R$23,$R$23=$C$23),1,""))))</f>
      </c>
      <c r="AB23" s="135">
        <f>IF($V23="","",IF(AND($Q$65=1,$R$26=$R$24,$R$24=$R$23,$R$23=$C$23),3,IF(AND($Q$65=2,$R$26=$R$24,$R$24=$R$23,$R$23=$C$23),2,IF(AND($Q$65=3,$R$26=$R$24,$R$24=$R$23,$R$23=$C$23),1,""))))</f>
      </c>
      <c r="AC23" s="135"/>
      <c r="AD23" s="135"/>
      <c r="AE23" s="269">
        <f t="shared" si="2"/>
        <v>0</v>
      </c>
      <c r="AG23" s="256">
        <f>IF($D23="","",VLOOKUP($D23,'m kvalifikacije žrebna lista'!$A$7:$R$38,14))</f>
        <v>0</v>
      </c>
      <c r="AH23" s="298">
        <v>17</v>
      </c>
      <c r="AI23" s="298" t="str">
        <f>UPPER(IF($D23="","",VLOOKUP($D23,'m kvalifikacije žrebna lista'!$A$7:$R$78,3)))</f>
        <v>MIKLAVČIČ</v>
      </c>
      <c r="AJ23" s="298" t="str">
        <f>PROPER(IF($D23="","",VLOOKUP($D23,'m kvalifikacije žrebna lista'!$A$7:$R$78,4)))</f>
        <v>Luka</v>
      </c>
      <c r="AK23" s="303" t="str">
        <f>IF($V$23="","",IF($R23&lt;&gt;$C23,"",IF(OR($J24="bb",$J24=""),"0",$S24)))</f>
        <v>0</v>
      </c>
      <c r="AL23" s="303">
        <f>IF($V$23="","",IF($R$24&lt;&gt;$C23,"",IF(OR($L$25="bb",$L$25=""),"0",$K$25)))</f>
      </c>
      <c r="AM23" s="303">
        <f>IF($V$23="","",IF($R$26&lt;&gt;$C23,"",IF(OR($N$27="bb",$N$27=""),"0",$M$28)))</f>
      </c>
      <c r="AN23" s="299" t="str">
        <f>IF($V23="","",IF(AND($Q$65=1,$R$26=$R$24,$R$24=$R$23,$R$23=$C$23),0.3,IF(AND($Q$65=2,$R$26=$R$24,$R$24=$R$23,$R$23=$C$23),0.2,IF(AND($Q$65=3,$R$26=$R$24,$R$24=$R$23,$R$23=$C$23),0.1,"0"))))</f>
        <v>0</v>
      </c>
      <c r="AO23" s="299"/>
      <c r="AP23" s="299"/>
      <c r="AQ23" s="310">
        <f t="shared" si="1"/>
        <v>0</v>
      </c>
      <c r="AR23" s="297"/>
      <c r="AS23" s="298">
        <v>17</v>
      </c>
      <c r="AT23" s="298" t="str">
        <f>UPPER(IF($D23="","",VLOOKUP($D23,'m kvalifikacije žrebna lista'!$A$7:$R$78,3)))</f>
        <v>MIKLAVČIČ</v>
      </c>
      <c r="AU23" s="298" t="str">
        <f>PROPER(IF($D23="","",VLOOKUP($D23,'m kvalifikacije žrebna lista'!$A$7:$R$78,4)))</f>
        <v>Luka</v>
      </c>
      <c r="AV23" s="310">
        <f t="shared" si="3"/>
        <v>0</v>
      </c>
      <c r="AW23" s="297"/>
    </row>
    <row r="24" spans="1:49" s="31" customFormat="1" ht="9" customHeight="1">
      <c r="A24" s="189" t="s">
        <v>19</v>
      </c>
      <c r="B24" s="78">
        <f>UPPER(IF($D24="","",VLOOKUP($D24,'m kvalifikacije žrebna lista'!$A$7:$R$134,17)))</f>
      </c>
      <c r="C24" s="78">
        <f>IF(D24="","",VLOOKUP(D24,'m kvalifikacije žrebna lista'!$A$7:$R$134,2))</f>
        <v>0</v>
      </c>
      <c r="D24" s="79">
        <v>128</v>
      </c>
      <c r="E24" s="87" t="str">
        <f>UPPER(IF($D24="","",VLOOKUP($D24,'m kvalifikacije žrebna lista'!$A$7:$R$134,3)))</f>
        <v>PROSTO</v>
      </c>
      <c r="F24" s="87">
        <f>PROPER(IF($D24="","",VLOOKUP($D24,'m kvalifikacije žrebna lista'!$A$7:$R$134,4)))</f>
      </c>
      <c r="G24" s="87"/>
      <c r="H24" s="87">
        <f>UPPER(IF($D24="","",VLOOKUP($D24,'m kvalifikacije žrebna lista'!$A$7:$R$134,5)))</f>
      </c>
      <c r="I24" s="366" t="s">
        <v>521</v>
      </c>
      <c r="J24" s="293"/>
      <c r="K24" s="84"/>
      <c r="L24" s="85">
        <f>UPPER(IF(OR(K24="a",K24="as"),J23,IF(OR(K24="b",K24="bs"),J25,)))</f>
      </c>
      <c r="M24" s="261">
        <f>IF(OR(K24="a",K24="as"),K23,IF(OR(K24="b",K24="bs"),K25,))</f>
        <v>0</v>
      </c>
      <c r="N24" s="90"/>
      <c r="O24" s="90"/>
      <c r="P24" s="90"/>
      <c r="Q24" s="90"/>
      <c r="R24" s="256">
        <f>IF(OR(K24="a",K24="as"),R23,IF(OR(K24="b",K24="bs"),R25,""))</f>
      </c>
      <c r="S24" s="256">
        <f>IF($D24="","",VLOOKUP($D24,'m kvalifikacije žrebna lista'!$A$7:$R$38,14))</f>
        <v>0</v>
      </c>
      <c r="U24" s="221">
        <v>18</v>
      </c>
      <c r="V24" s="221" t="str">
        <f>UPPER(IF($D24="","",VLOOKUP($D24,'m kvalifikacije žrebna lista'!$A$7:$R$78,3)))</f>
        <v>BABIČ</v>
      </c>
      <c r="W24" s="221" t="str">
        <f>PROPER(IF($D24="","",VLOOKUP($D24,'m kvalifikacije žrebna lista'!$A$7:$R$78,4)))</f>
        <v>Manuel</v>
      </c>
      <c r="X24" s="223" t="b">
        <f t="shared" si="0"/>
        <v>0</v>
      </c>
      <c r="Y24" s="232">
        <f>IF($V24="","",IF(AND($Q$65=1,$R23=$C24),3,IF(AND($Q$65=2,$R23=$C24),2,IF(AND($Q$65=3,$R23=$C24),1,""))))</f>
      </c>
      <c r="Z24" s="232"/>
      <c r="AA24" s="232">
        <f>IF($V24="","",IF(AND($Q$65=1,$R$24=$R$23,$R$23=$C$24),3,IF(AND($Q$65=2,$R$24=$R$23,$R$23=$C$24),2,IF(AND($Q$65=3,$R$24=$R$23,$R$23=$C$24),1,""))))</f>
      </c>
      <c r="AB24" s="223">
        <f>IF($V24="","",IF(AND($Q$65=1,$R$26=$R$24,$R$24=$R$23,$R$23=$C$24),3,IF(AND($Q$65=2,$R$26=$R$24,$R$24=$R$23,$R$23=$C$24),2,IF(AND($Q$65=3,$R$26=$R$24,$R$24=$R$23,$R$23=$C$24),1,""))))</f>
      </c>
      <c r="AC24" s="223"/>
      <c r="AD24" s="223"/>
      <c r="AE24" s="270">
        <f t="shared" si="2"/>
        <v>0</v>
      </c>
      <c r="AG24" s="256">
        <f>IF($D24="","",VLOOKUP($D24,'m kvalifikacije žrebna lista'!$A$7:$R$38,14))</f>
        <v>0</v>
      </c>
      <c r="AH24" s="298">
        <v>18</v>
      </c>
      <c r="AI24" s="298" t="str">
        <f>UPPER(IF($D24="","",VLOOKUP($D24,'m kvalifikacije žrebna lista'!$A$7:$R$78,3)))</f>
        <v>BABIČ</v>
      </c>
      <c r="AJ24" s="298" t="str">
        <f>PROPER(IF($D24="","",VLOOKUP($D24,'m kvalifikacije žrebna lista'!$A$7:$R$78,4)))</f>
        <v>Manuel</v>
      </c>
      <c r="AK24" s="303" t="str">
        <f>IF($V$24="","",IF($R23&lt;&gt;$C24,"",IF(OR($J24="bb",$J24=""),"0",$S23)))</f>
        <v>0</v>
      </c>
      <c r="AL24" s="303">
        <f>IF($V$24="","",IF($R$24&lt;&gt;$C24,"",IF(OR($L$25="bb",$L$25=""),"0",$K$25)))</f>
      </c>
      <c r="AM24" s="303">
        <f>IF($V$24="","",IF($R$26&lt;&gt;$C24,"",IF(OR($N$27="bb",$N$27=""),"0",$M$28)))</f>
      </c>
      <c r="AN24" s="299" t="str">
        <f>IF($V24="","",IF(AND($Q$65=1,$R$26=$R$24,$R$24=$R$23,$R$23=$C$24),0.3,IF(AND($Q$65=2,$R$26=$R$24,$R$24=$R$23,$R$23=$C$24),0.2,IF(AND($Q$65=3,$R$26=$R$24,$R$24=$R$23,$R$23=$C$24),0.1,"0"))))</f>
        <v>0</v>
      </c>
      <c r="AO24" s="299"/>
      <c r="AP24" s="299"/>
      <c r="AQ24" s="310">
        <f t="shared" si="1"/>
        <v>0</v>
      </c>
      <c r="AR24" s="297"/>
      <c r="AS24" s="298">
        <v>18</v>
      </c>
      <c r="AT24" s="298" t="str">
        <f>UPPER(IF($D24="","",VLOOKUP($D24,'m kvalifikacije žrebna lista'!$A$7:$R$78,3)))</f>
        <v>BABIČ</v>
      </c>
      <c r="AU24" s="298" t="str">
        <f>PROPER(IF($D24="","",VLOOKUP($D24,'m kvalifikacije žrebna lista'!$A$7:$R$78,4)))</f>
        <v>Manuel</v>
      </c>
      <c r="AV24" s="310">
        <f t="shared" si="3"/>
        <v>0</v>
      </c>
      <c r="AW24" s="297"/>
    </row>
    <row r="25" spans="1:49" s="31" customFormat="1" ht="9" customHeight="1">
      <c r="A25" s="187" t="s">
        <v>20</v>
      </c>
      <c r="B25" s="80">
        <f>UPPER(IF($D25="","",VLOOKUP($D25,'m kvalifikacije žrebna lista'!$A$7:$R$134,17)))</f>
      </c>
      <c r="C25" s="80">
        <f>IF(D25="","",VLOOKUP(D25,'m kvalifikacije žrebna lista'!$A$7:$R$134,2))</f>
        <v>0</v>
      </c>
      <c r="D25" s="79">
        <v>97</v>
      </c>
      <c r="E25" s="78" t="str">
        <f>UPPER(IF($D25="","",VLOOKUP($D25,'m kvalifikacije žrebna lista'!$A$7:$R$134,3)))</f>
        <v>ŠTEBLAJ</v>
      </c>
      <c r="F25" s="78" t="str">
        <f>PROPER(IF($D25="","",VLOOKUP($D25,'m kvalifikacije žrebna lista'!$A$7:$R$134,4)))</f>
        <v>Blaž</v>
      </c>
      <c r="G25" s="78"/>
      <c r="H25" s="78" t="str">
        <f>UPPER(IF($D25="","",VLOOKUP($D25,'m kvalifikacije žrebna lista'!$A$7:$R$134,5)))</f>
        <v>SL-LJ</v>
      </c>
      <c r="I25" s="367"/>
      <c r="J25" s="85">
        <f>UPPER(IF(OR(I26="a",I26="as"),E25,IF(OR(I26="b",I26="bs"),E26,)))</f>
      </c>
      <c r="K25" s="262">
        <f>IF(OR(I26="a",I26="as"),S25,IF(OR(I26="b",I26="bs"),S26,))</f>
        <v>0</v>
      </c>
      <c r="L25" s="293"/>
      <c r="M25" s="244"/>
      <c r="N25" s="90"/>
      <c r="O25" s="90"/>
      <c r="P25" s="90"/>
      <c r="Q25" s="90"/>
      <c r="R25" s="256">
        <f>IF(OR(I26="a",I26="as"),C25,IF(OR(I26="b",I26="bs"),C26,""))</f>
      </c>
      <c r="S25" s="256">
        <f>IF($D25="","",VLOOKUP($D25,'m kvalifikacije žrebna lista'!$A$7:$R$38,14))</f>
        <v>0</v>
      </c>
      <c r="U25" s="193">
        <v>19</v>
      </c>
      <c r="V25" s="193" t="str">
        <f>UPPER(IF($D25="","",VLOOKUP($D25,'m kvalifikacije žrebna lista'!$A$7:$R$78,3)))</f>
        <v>BABIČ</v>
      </c>
      <c r="W25" s="193" t="str">
        <f>PROPER(IF($D25="","",VLOOKUP($D25,'m kvalifikacije žrebna lista'!$A$7:$R$78,4)))</f>
        <v>Manuel</v>
      </c>
      <c r="X25" s="135" t="b">
        <f t="shared" si="0"/>
        <v>0</v>
      </c>
      <c r="Y25" s="231">
        <f>IF($V25="","",IF(AND($Q$65=1,$R25=$C25),3,IF(AND($Q$65=2,$R25=$C25),2,IF(AND($Q$65=3,$R25=$C25),1,""))))</f>
      </c>
      <c r="Z25" s="231"/>
      <c r="AA25" s="231">
        <f>IF($V25="","",IF(AND($Q$65=1,$R$24=$R$25,$R$25=$C$25),3,IF(AND($Q$65=2,$R$24=$R$25,$R$25=$C$25),2,IF(AND($Q$65=3,$R$24=$R$25,$R$25=$C$25),1,""))))</f>
      </c>
      <c r="AB25" s="135">
        <f>IF($V25="","",IF(AND($Q$65=1,$R$26=$R$24,$R$24=$R$25,$R$25=$C$25),3,IF(AND($Q$65=2,$R$26=$R$24,$R$24=$R$25,$R$25=$C$25),2,IF(AND($Q$65=3,$R$26=$R$24,$R$24=$R$25,$R$25=$C$25),1,""))))</f>
      </c>
      <c r="AC25" s="135"/>
      <c r="AD25" s="135"/>
      <c r="AE25" s="269">
        <f t="shared" si="2"/>
        <v>0</v>
      </c>
      <c r="AG25" s="256">
        <f>IF($D25="","",VLOOKUP($D25,'m kvalifikacije žrebna lista'!$A$7:$R$38,14))</f>
        <v>0</v>
      </c>
      <c r="AH25" s="298">
        <v>19</v>
      </c>
      <c r="AI25" s="298" t="str">
        <f>UPPER(IF($D25="","",VLOOKUP($D25,'m kvalifikacije žrebna lista'!$A$7:$R$78,3)))</f>
        <v>BABIČ</v>
      </c>
      <c r="AJ25" s="298" t="str">
        <f>PROPER(IF($D25="","",VLOOKUP($D25,'m kvalifikacije žrebna lista'!$A$7:$R$78,4)))</f>
        <v>Manuel</v>
      </c>
      <c r="AK25" s="303">
        <f>IF($V$25="","",IF($R25&lt;&gt;$C25,"",IF(OR($J26="bb",$J26=""),"0",$S26)))</f>
      </c>
      <c r="AL25" s="303">
        <f>IF($V$25="","",IF($R$24&lt;&gt;$C25,"",IF(OR($L$25="bb",$L$25=""),"0",$K$23)))</f>
      </c>
      <c r="AM25" s="303">
        <f>IF($V$25="","",IF($R$26&lt;&gt;$C25,"",IF(OR($N$27="bb",$N$27=""),"0",$M$28)))</f>
      </c>
      <c r="AN25" s="299" t="str">
        <f>IF($V25="","",IF(AND($Q$65=1,$R$26=$R$24,$R$24=$R$25,$R$25=$C$25),0.3,IF(AND($Q$65=2,$R$26=$R$24,$R$24=$R$25,$R$25=$C$25),0.2,IF(AND($Q$65=3,$R$26=$R$24,$R$24=$R$25,$R$25=$C$25),0.1,"0"))))</f>
        <v>0</v>
      </c>
      <c r="AO25" s="299"/>
      <c r="AP25" s="299"/>
      <c r="AQ25" s="310">
        <f t="shared" si="1"/>
        <v>0</v>
      </c>
      <c r="AR25" s="297"/>
      <c r="AS25" s="298">
        <v>19</v>
      </c>
      <c r="AT25" s="298" t="str">
        <f>UPPER(IF($D25="","",VLOOKUP($D25,'m kvalifikacije žrebna lista'!$A$7:$R$78,3)))</f>
        <v>BABIČ</v>
      </c>
      <c r="AU25" s="298" t="str">
        <f>PROPER(IF($D25="","",VLOOKUP($D25,'m kvalifikacije žrebna lista'!$A$7:$R$78,4)))</f>
        <v>Manuel</v>
      </c>
      <c r="AV25" s="310">
        <f t="shared" si="3"/>
        <v>0</v>
      </c>
      <c r="AW25" s="297"/>
    </row>
    <row r="26" spans="1:49" s="31" customFormat="1" ht="9" customHeight="1">
      <c r="A26" s="187" t="s">
        <v>21</v>
      </c>
      <c r="B26" s="78">
        <f>UPPER(IF($D26="","",VLOOKUP($D26,'m kvalifikacije žrebna lista'!$A$7:$R$134,17)))</f>
      </c>
      <c r="C26" s="78">
        <f>IF(D26="","",VLOOKUP(D26,'m kvalifikacije žrebna lista'!$A$7:$R$134,2))</f>
        <v>0</v>
      </c>
      <c r="D26" s="79">
        <v>107</v>
      </c>
      <c r="E26" s="87" t="str">
        <f>UPPER(IF($D26="","",VLOOKUP($D26,'m kvalifikacije žrebna lista'!$A$7:$R$134,3)))</f>
        <v>STRUHAR</v>
      </c>
      <c r="F26" s="87" t="str">
        <f>PROPER(IF($D26="","",VLOOKUP($D26,'m kvalifikacije žrebna lista'!$A$7:$R$134,4)))</f>
        <v>Tim</v>
      </c>
      <c r="G26" s="87"/>
      <c r="H26" s="87" t="str">
        <f>UPPER(IF($D26="","",VLOOKUP($D26,'m kvalifikacije žrebna lista'!$A$7:$R$134,5)))</f>
        <v>OTOČE</v>
      </c>
      <c r="I26" s="366"/>
      <c r="J26" s="293"/>
      <c r="K26" s="245"/>
      <c r="L26" s="83" t="s">
        <v>122</v>
      </c>
      <c r="M26" s="88"/>
      <c r="N26" s="85">
        <f>UPPER(IF(OR(M26="a",M26="as"),L24,IF(OR(M26="b",M26="bs"),L28,)))</f>
      </c>
      <c r="O26" s="89"/>
      <c r="P26" s="90"/>
      <c r="Q26" s="90"/>
      <c r="R26" s="256">
        <f>IF(OR(M26="a",M26="as"),R24,IF(OR(M26="b",M26="bs"),R28,""))</f>
      </c>
      <c r="S26" s="256">
        <f>IF($D26="","",VLOOKUP($D26,'m kvalifikacije žrebna lista'!$A$7:$R$38,14))</f>
        <v>0</v>
      </c>
      <c r="U26" s="221">
        <v>20</v>
      </c>
      <c r="V26" s="221" t="str">
        <f>UPPER(IF($D26="","",VLOOKUP($D26,'m kvalifikacije žrebna lista'!$A$7:$R$78,3)))</f>
        <v>BABIČ</v>
      </c>
      <c r="W26" s="221" t="str">
        <f>PROPER(IF($D26="","",VLOOKUP($D26,'m kvalifikacije žrebna lista'!$A$7:$R$78,4)))</f>
        <v>Manuel</v>
      </c>
      <c r="X26" s="223" t="b">
        <f t="shared" si="0"/>
        <v>0</v>
      </c>
      <c r="Y26" s="232">
        <f>IF($V26="","",IF(AND($Q$65=1,$R25=$C26),3,IF(AND($Q$65=2,$R25=$C26),2,IF(AND($Q$65=3,$R25=$C26),1,""))))</f>
      </c>
      <c r="Z26" s="232"/>
      <c r="AA26" s="232">
        <f>IF($V26="","",IF(AND($Q$65=1,$R$24=$R$25,$R$25=$C$26),3,IF(AND($Q$65=2,$R$24=$R$25,$R$25=$C$26),2,IF(AND($Q$65=3,$R$24=$R$25,$R$25=$C$26),1,""))))</f>
      </c>
      <c r="AB26" s="223">
        <f>IF($V26="","",IF(AND($Q$65=1,$R$26=$R$24,$R$24=$R$25,$R$25=$C$26),3,IF(AND($Q$65=2,$R$26=$R$24,$R$24=$R$25,$R$25=$C$26),2,IF(AND($Q$65=3,$R$26=$R$24,$R$24=$R$25,$R$25=$C$26),1,""))))</f>
      </c>
      <c r="AC26" s="223"/>
      <c r="AD26" s="223"/>
      <c r="AE26" s="270">
        <f t="shared" si="2"/>
        <v>0</v>
      </c>
      <c r="AG26" s="256">
        <f>IF($D26="","",VLOOKUP($D26,'m kvalifikacije žrebna lista'!$A$7:$R$38,14))</f>
        <v>0</v>
      </c>
      <c r="AH26" s="298">
        <v>20</v>
      </c>
      <c r="AI26" s="298" t="str">
        <f>UPPER(IF($D26="","",VLOOKUP($D26,'m kvalifikacije žrebna lista'!$A$7:$R$78,3)))</f>
        <v>BABIČ</v>
      </c>
      <c r="AJ26" s="298" t="str">
        <f>PROPER(IF($D26="","",VLOOKUP($D26,'m kvalifikacije žrebna lista'!$A$7:$R$78,4)))</f>
        <v>Manuel</v>
      </c>
      <c r="AK26" s="303">
        <f>IF($V$26="","",IF($R25&lt;&gt;$C26,"",IF(OR($J26="bb",$J26=""),"0",$S25)))</f>
      </c>
      <c r="AL26" s="303">
        <f>IF($V$26="","",IF($R$24&lt;&gt;$C26,"",IF(OR($L$25="bb",$L$25=""),"0",$K$23)))</f>
      </c>
      <c r="AM26" s="303">
        <f>IF($V$26="","",IF($R$26&lt;&gt;$C26,"",IF(OR($N$27="bb",$N$27=""),"0",$M$28)))</f>
      </c>
      <c r="AN26" s="299" t="str">
        <f>IF($V26="","",IF(AND($Q$65=1,$R$26=$R$24,$R$24=$R$25,$R$25=$C$26),0.3,IF(AND($Q$65=2,$R$26=$R$24,$R$24=$R$25,$R$25=$C$26),0.2,IF(AND($Q$65=3,$R$26=$R$24,$R$24=$R$25,$R$25=$C$26),0.1,"0"))))</f>
        <v>0</v>
      </c>
      <c r="AO26" s="299"/>
      <c r="AP26" s="299"/>
      <c r="AQ26" s="310">
        <f t="shared" si="1"/>
        <v>0</v>
      </c>
      <c r="AR26" s="297"/>
      <c r="AS26" s="298">
        <v>20</v>
      </c>
      <c r="AT26" s="298" t="str">
        <f>UPPER(IF($D26="","",VLOOKUP($D26,'m kvalifikacije žrebna lista'!$A$7:$R$78,3)))</f>
        <v>BABIČ</v>
      </c>
      <c r="AU26" s="298" t="str">
        <f>PROPER(IF($D26="","",VLOOKUP($D26,'m kvalifikacije žrebna lista'!$A$7:$R$78,4)))</f>
        <v>Manuel</v>
      </c>
      <c r="AV26" s="310">
        <f t="shared" si="3"/>
        <v>0</v>
      </c>
      <c r="AW26" s="297"/>
    </row>
    <row r="27" spans="1:49" s="31" customFormat="1" ht="9" customHeight="1">
      <c r="A27" s="187" t="s">
        <v>22</v>
      </c>
      <c r="B27" s="80">
        <f>UPPER(IF($D27="","",VLOOKUP($D27,'m kvalifikacije žrebna lista'!$A$7:$R$134,17)))</f>
      </c>
      <c r="C27" s="80">
        <f>IF(D27="","",VLOOKUP(D27,'m kvalifikacije žrebna lista'!$A$7:$R$134,2))</f>
        <v>0</v>
      </c>
      <c r="D27" s="79">
        <v>64</v>
      </c>
      <c r="E27" s="78" t="str">
        <f>UPPER(IF($D27="","",VLOOKUP($D27,'m kvalifikacije žrebna lista'!$A$7:$R$134,3)))</f>
        <v>ŠMARČAN</v>
      </c>
      <c r="F27" s="78" t="str">
        <f>PROPER(IF($D27="","",VLOOKUP($D27,'m kvalifikacije žrebna lista'!$A$7:$R$134,4)))</f>
        <v>Leon</v>
      </c>
      <c r="G27" s="78"/>
      <c r="H27" s="78" t="str">
        <f>UPPER(IF($D27="","",VLOOKUP($D27,'m kvalifikacije žrebna lista'!$A$7:$R$134,5)))</f>
        <v>ŠD_LOK</v>
      </c>
      <c r="I27" s="369"/>
      <c r="J27" s="85">
        <f>UPPER(IF(OR(I28="a",I28="as"),E27,IF(OR(I28="b",I28="bs"),E28,)))</f>
      </c>
      <c r="K27" s="283">
        <f>IF(OR(I28="a",I28="as"),S27,IF(OR(I28="b",I28="bs"),S28,0))</f>
        <v>0</v>
      </c>
      <c r="L27" s="92"/>
      <c r="M27" s="264"/>
      <c r="N27" s="293"/>
      <c r="O27" s="347"/>
      <c r="P27" s="90"/>
      <c r="Q27" s="90"/>
      <c r="R27" s="256">
        <f>IF(OR(I28="a",I28="as"),C27,IF(OR(I28="b",I28="bs"),C28,""))</f>
      </c>
      <c r="S27" s="258">
        <f>IF($D27="","",VLOOKUP($D27,'m kvalifikacije žrebna lista'!$A$7:$R$38,14))</f>
        <v>0</v>
      </c>
      <c r="U27" s="193">
        <v>21</v>
      </c>
      <c r="V27" s="193" t="str">
        <f>UPPER(IF($D27="","",VLOOKUP($D27,'m kvalifikacije žrebna lista'!$A$7:$R$78,3)))</f>
        <v>ŠMARČAN</v>
      </c>
      <c r="W27" s="193" t="str">
        <f>PROPER(IF($D27="","",VLOOKUP($D27,'m kvalifikacije žrebna lista'!$A$7:$R$78,4)))</f>
        <v>Leon</v>
      </c>
      <c r="X27" s="135" t="b">
        <f t="shared" si="0"/>
        <v>0</v>
      </c>
      <c r="Y27" s="231">
        <f>IF($V27="","",IF(AND($Q$65=1,$R27=$C27),3,IF(AND($Q$65=2,$R27=$C27),2,IF(AND($Q$65=3,$R27=$C27),1,""))))</f>
      </c>
      <c r="Z27" s="231"/>
      <c r="AA27" s="231">
        <f>IF($V27="","",IF(AND($Q$65=1,$R$28=$R$27,$R$27=$C$27),3,IF(AND($Q$65=2,$R$28=$R$27,$R$27=$C$27),2,IF(AND($Q$65=3,$R$28=$R$27,$R$27=$C$27),1,""))))</f>
      </c>
      <c r="AB27" s="231">
        <f>IF($V27="","",IF(AND($Q$65=1,$R$26=$R$28,R$28=$R$27,$R$27=$C$27),3,IF(AND($Q$65=2,$R$26=$R$28,$R$28=$R$27,$R$27=$C$27),2,IF(AND($Q$65=3,$R$26=$R$28,$R$28=$R$27,$R$27=$C$27),1,""))))</f>
      </c>
      <c r="AC27" s="135"/>
      <c r="AD27" s="135"/>
      <c r="AE27" s="269">
        <f t="shared" si="2"/>
        <v>0</v>
      </c>
      <c r="AG27" s="258">
        <f>IF($D27="","",VLOOKUP($D27,'m kvalifikacije žrebna lista'!$A$7:$R$38,14))</f>
        <v>0</v>
      </c>
      <c r="AH27" s="298">
        <v>21</v>
      </c>
      <c r="AI27" s="298" t="str">
        <f>UPPER(IF($D27="","",VLOOKUP($D27,'m kvalifikacije žrebna lista'!$A$7:$R$78,3)))</f>
        <v>ŠMARČAN</v>
      </c>
      <c r="AJ27" s="298" t="str">
        <f>PROPER(IF($D27="","",VLOOKUP($D27,'m kvalifikacije žrebna lista'!$A$7:$R$78,4)))</f>
        <v>Leon</v>
      </c>
      <c r="AK27" s="303">
        <f>IF($V$27="","",IF($R27&lt;&gt;$C27,"",IF(OR($J28="bb",$J28=""),"0",$S28)))</f>
      </c>
      <c r="AL27" s="303">
        <f>IF($V$27="","",IF($R$28&lt;&gt;$C27,"",IF(OR($L$29="bb",$L$29=""),"0",$K$29)))</f>
      </c>
      <c r="AM27" s="303">
        <f>IF($V$27="","",IF($R$26&lt;&gt;$C27,"",IF(OR($N$27="bb",$N$27=""),"0",$M$24)))</f>
      </c>
      <c r="AN27" s="312" t="str">
        <f>IF($V27="","",IF(AND($Q$65=1,$R$26=$R$28,AF$28=$R$27,$R$27=$C$27),0.3,IF(AND($Q$65=2,$R$26=$R$28,$R$28=$R$27,$R$27=$C$27),0.2,IF(AND($Q$65=3,$R$26=$R$28,$R$28=$R$27,$R$27=$C$27),0.1,"0"))))</f>
        <v>0</v>
      </c>
      <c r="AO27" s="299"/>
      <c r="AP27" s="299"/>
      <c r="AQ27" s="310">
        <f t="shared" si="1"/>
        <v>0</v>
      </c>
      <c r="AR27" s="297"/>
      <c r="AS27" s="298">
        <v>21</v>
      </c>
      <c r="AT27" s="298" t="str">
        <f>UPPER(IF($D27="","",VLOOKUP($D27,'m kvalifikacije žrebna lista'!$A$7:$R$78,3)))</f>
        <v>ŠMARČAN</v>
      </c>
      <c r="AU27" s="298" t="str">
        <f>PROPER(IF($D27="","",VLOOKUP($D27,'m kvalifikacije žrebna lista'!$A$7:$R$78,4)))</f>
        <v>Leon</v>
      </c>
      <c r="AV27" s="310">
        <f t="shared" si="3"/>
        <v>0</v>
      </c>
      <c r="AW27" s="297"/>
    </row>
    <row r="28" spans="1:49" s="31" customFormat="1" ht="9" customHeight="1">
      <c r="A28" s="187" t="s">
        <v>23</v>
      </c>
      <c r="B28" s="78">
        <f>UPPER(IF($D28="","",VLOOKUP($D28,'m kvalifikacije žrebna lista'!$A$7:$R$134,17)))</f>
      </c>
      <c r="C28" s="78">
        <f>IF(D28="","",VLOOKUP(D28,'m kvalifikacije žrebna lista'!$A$7:$R$134,2))</f>
        <v>0</v>
      </c>
      <c r="D28" s="79">
        <v>85</v>
      </c>
      <c r="E28" s="87" t="str">
        <f>UPPER(IF($D28="","",VLOOKUP($D28,'m kvalifikacije žrebna lista'!$A$7:$R$134,3)))</f>
        <v>MODER</v>
      </c>
      <c r="F28" s="87" t="str">
        <f>PROPER(IF($D28="","",VLOOKUP($D28,'m kvalifikacije žrebna lista'!$A$7:$R$134,4)))</f>
        <v>Nik</v>
      </c>
      <c r="G28" s="87"/>
      <c r="H28" s="87" t="str">
        <f>UPPER(IF($D28="","",VLOOKUP($D28,'m kvalifikacije žrebna lista'!$A$7:$R$134,5)))</f>
        <v>TK-CC</v>
      </c>
      <c r="I28" s="366"/>
      <c r="J28" s="293"/>
      <c r="K28" s="84"/>
      <c r="L28" s="85">
        <f>UPPER(IF(OR(K28="a",K28="as"),J27,IF(OR(K28="b",K28="bs"),J29,)))</f>
      </c>
      <c r="M28" s="284">
        <f>IF(OR(K28="a",K28="as"),K27,IF(OR(K28="b",K28="bs"),K29,))</f>
        <v>0</v>
      </c>
      <c r="N28" s="90"/>
      <c r="O28" s="348"/>
      <c r="P28" s="90"/>
      <c r="Q28" s="90"/>
      <c r="R28" s="256">
        <f>IF(OR(K28="a",K28="as"),R27,IF(OR(K28="b",K28="bs"),R29,""))</f>
      </c>
      <c r="S28" s="256">
        <f>IF($D28="","",VLOOKUP($D28,'m kvalifikacije žrebna lista'!$A$7:$R$38,14))</f>
        <v>0</v>
      </c>
      <c r="U28" s="221">
        <v>22</v>
      </c>
      <c r="V28" s="221" t="str">
        <f>UPPER(IF($D28="","",VLOOKUP($D28,'m kvalifikacije žrebna lista'!$A$7:$R$78,3)))</f>
        <v>BABIČ</v>
      </c>
      <c r="W28" s="221" t="str">
        <f>PROPER(IF($D28="","",VLOOKUP($D28,'m kvalifikacije žrebna lista'!$A$7:$R$78,4)))</f>
        <v>Manuel</v>
      </c>
      <c r="X28" s="223" t="b">
        <f t="shared" si="0"/>
        <v>0</v>
      </c>
      <c r="Y28" s="232">
        <f>IF($V28="","",IF(AND($Q$65=1,$R27=$C28),3,IF(AND($Q$65=2,$R27=$C28),2,IF(AND($Q$65=3,$R27=$C28),1,""))))</f>
      </c>
      <c r="Z28" s="232"/>
      <c r="AA28" s="232">
        <f>IF($V28="","",IF(AND($Q$65=1,$R$28=$R$27,$R$27=$C$28),3,IF(AND($Q$65=2,$R$28=$R$27,$R$27=$C$28),2,IF(AND($Q$65=3,$R$28=$R$27,$R$27=$C$28),1,""))))</f>
      </c>
      <c r="AB28" s="223">
        <f>IF($V28="","",IF(AND($Q$65=1,$R$26=$R$28,$R$28=$R$27,$R$27=$C$28),3,IF(AND($Q$65=2,$R$26=$R$28,$R$28=$R$27,$R$27=$C$28),2,IF(AND($Q$65=3,$R$26=$R$28,$R$28=$R$27,$R$27=$C$28),1,""))))</f>
      </c>
      <c r="AC28" s="223"/>
      <c r="AD28" s="223"/>
      <c r="AE28" s="270">
        <f t="shared" si="2"/>
        <v>0</v>
      </c>
      <c r="AG28" s="256">
        <f>IF($D28="","",VLOOKUP($D28,'m kvalifikacije žrebna lista'!$A$7:$R$38,14))</f>
        <v>0</v>
      </c>
      <c r="AH28" s="298">
        <v>22</v>
      </c>
      <c r="AI28" s="298" t="str">
        <f>UPPER(IF($D28="","",VLOOKUP($D28,'m kvalifikacije žrebna lista'!$A$7:$R$78,3)))</f>
        <v>BABIČ</v>
      </c>
      <c r="AJ28" s="298" t="str">
        <f>PROPER(IF($D28="","",VLOOKUP($D28,'m kvalifikacije žrebna lista'!$A$7:$R$78,4)))</f>
        <v>Manuel</v>
      </c>
      <c r="AK28" s="303">
        <f>IF($V$28="","",IF($R27&lt;&gt;$C28,"",IF(OR($J28="bb",$J28=""),"0",$S27)))</f>
      </c>
      <c r="AL28" s="303">
        <f>IF($V$28="","",IF($R$28&lt;&gt;$C28,"",IF(OR($L$29="bb",$L$29=""),"0",$K$29)))</f>
      </c>
      <c r="AM28" s="303">
        <f>IF($V$28="","",IF($R$26&lt;&gt;$C28,"",IF(OR($N$27="bb",$N$27=""),"0",$M$24)))</f>
      </c>
      <c r="AN28" s="299" t="str">
        <f>IF($V28="","",IF(AND($Q$65=1,$R$26=$R$28,$R$28=$R$27,$R$27=$C$28),0.3,IF(AND($Q$65=2,$R$26=$R$28,$R$28=$R$27,$R$27=$C$28),0.2,IF(AND($Q$65=3,$R$26=$R$28,$R$28=$R$27,$R$27=$C$28),0.1,"0"))))</f>
        <v>0</v>
      </c>
      <c r="AO28" s="299"/>
      <c r="AP28" s="299"/>
      <c r="AQ28" s="310">
        <f t="shared" si="1"/>
        <v>0</v>
      </c>
      <c r="AR28" s="297"/>
      <c r="AS28" s="298">
        <v>22</v>
      </c>
      <c r="AT28" s="298" t="str">
        <f>UPPER(IF($D28="","",VLOOKUP($D28,'m kvalifikacije žrebna lista'!$A$7:$R$78,3)))</f>
        <v>BABIČ</v>
      </c>
      <c r="AU28" s="298" t="str">
        <f>PROPER(IF($D28="","",VLOOKUP($D28,'m kvalifikacije žrebna lista'!$A$7:$R$78,4)))</f>
        <v>Manuel</v>
      </c>
      <c r="AV28" s="310">
        <f t="shared" si="3"/>
        <v>0</v>
      </c>
      <c r="AW28" s="297"/>
    </row>
    <row r="29" spans="1:49" s="31" customFormat="1" ht="9" customHeight="1">
      <c r="A29" s="189" t="s">
        <v>24</v>
      </c>
      <c r="B29" s="80">
        <f>UPPER(IF($D29="","",VLOOKUP($D29,'m kvalifikacije žrebna lista'!$A$7:$R$134,17)))</f>
      </c>
      <c r="C29" s="80">
        <f>IF(D29="","",VLOOKUP(D29,'m kvalifikacije žrebna lista'!$A$7:$R$134,2))</f>
        <v>0</v>
      </c>
      <c r="D29" s="79">
        <v>54</v>
      </c>
      <c r="E29" s="78" t="str">
        <f>UPPER(IF($D29="","",VLOOKUP($D29,'m kvalifikacije žrebna lista'!$A$7:$R$134,3)))</f>
        <v>ROJS</v>
      </c>
      <c r="F29" s="78" t="str">
        <f>PROPER(IF($D29="","",VLOOKUP($D29,'m kvalifikacije žrebna lista'!$A$7:$R$134,4)))</f>
        <v>Jakob</v>
      </c>
      <c r="G29" s="78"/>
      <c r="H29" s="78" t="str">
        <f>UPPER(IF($D29="","",VLOOKUP($D29,'m kvalifikacije žrebna lista'!$A$7:$R$134,5)))</f>
        <v>ŽTKMB</v>
      </c>
      <c r="I29" s="367"/>
      <c r="J29" s="85">
        <f>UPPER(IF(OR(I30="a",I30="as"),E29,IF(OR(I30="b",I30="bs"),E30,)))</f>
      </c>
      <c r="K29" s="263">
        <f>IF(OR(I30="a",I30="as"),S29,IF(OR(I30="b",I30="bs"),S30,))</f>
        <v>0</v>
      </c>
      <c r="L29" s="293"/>
      <c r="M29" s="245"/>
      <c r="N29" s="90"/>
      <c r="O29" s="348"/>
      <c r="P29" s="90"/>
      <c r="Q29" s="90"/>
      <c r="R29" s="256">
        <f>IF(OR(I30="a",I30="as"),C29,IF(OR(I30="b",I30="bs"),C30,""))</f>
      </c>
      <c r="S29" s="256">
        <f>IF($D29="","",VLOOKUP($D29,'m kvalifikacije žrebna lista'!$A$7:$R$38,14))</f>
        <v>0</v>
      </c>
      <c r="U29" s="193">
        <v>23</v>
      </c>
      <c r="V29" s="193" t="str">
        <f>UPPER(IF($D29="","",VLOOKUP($D29,'m kvalifikacije žrebna lista'!$A$7:$R$78,3)))</f>
        <v>ROJS</v>
      </c>
      <c r="W29" s="193" t="str">
        <f>PROPER(IF($D29="","",VLOOKUP($D29,'m kvalifikacije žrebna lista'!$A$7:$R$78,4)))</f>
        <v>Jakob</v>
      </c>
      <c r="X29" s="135" t="b">
        <f t="shared" si="0"/>
        <v>0</v>
      </c>
      <c r="Y29" s="231">
        <f>IF($V29="","",IF(AND($Q$65=1,$R29=$C29),3,IF(AND($Q$65=2,$R29=$C29),2,IF(AND($Q$65=3,$R29=$C29),1,""))))</f>
      </c>
      <c r="Z29" s="231"/>
      <c r="AA29" s="231">
        <f>IF($V29="","",IF(AND($Q$65=1,$R$28=$R$29,$R$29=$C$29),3,IF(AND($Q$65=2,$R$28=$R$29,$R$29=$C$29),2,IF(AND($Q$65=3,$R$28=$R$29,$R$29=$C$29),1,""))))</f>
      </c>
      <c r="AB29" s="135">
        <f>IF($V29="","",IF(AND($Q$65=1,$R$26=$R$28,$R$28=$R$29,$R$29=$C$29),3,IF(AND($Q$65=2,$R$26=$R$28,$R$28=$R$29,$R$29=$C$29),2,IF(AND($Q$65=3,$R$26=$R$28,$R$28=$R$29,$R$29=$C$29),1,""))))</f>
      </c>
      <c r="AC29" s="135"/>
      <c r="AD29" s="135"/>
      <c r="AE29" s="269">
        <f t="shared" si="2"/>
        <v>0</v>
      </c>
      <c r="AG29" s="256">
        <f>IF($D29="","",VLOOKUP($D29,'m kvalifikacije žrebna lista'!$A$7:$R$38,14))</f>
        <v>0</v>
      </c>
      <c r="AH29" s="298">
        <v>23</v>
      </c>
      <c r="AI29" s="298" t="str">
        <f>UPPER(IF($D29="","",VLOOKUP($D29,'m kvalifikacije žrebna lista'!$A$7:$R$78,3)))</f>
        <v>ROJS</v>
      </c>
      <c r="AJ29" s="298" t="str">
        <f>PROPER(IF($D29="","",VLOOKUP($D29,'m kvalifikacije žrebna lista'!$A$7:$R$78,4)))</f>
        <v>Jakob</v>
      </c>
      <c r="AK29" s="303">
        <f>IF($V$29="","",IF($R29&lt;&gt;$C29,"",IF(OR($J30="bb",$J30=""),"0",$S30)))</f>
      </c>
      <c r="AL29" s="303">
        <f>IF($V$29="","",IF($R$28&lt;&gt;$C29,"",IF(OR($L$29="bb",$L$29=""),"0",$K$27)))</f>
      </c>
      <c r="AM29" s="303">
        <f>IF($V$29="","",IF($R$26&lt;&gt;$C29,"",IF(OR($N$27="bb",$N$27=""),"0",$M$24)))</f>
      </c>
      <c r="AN29" s="299" t="str">
        <f>IF($V29="","",IF(AND($Q$65=1,$R$26=$R$28,$R$28=$R$29,$R$29=$C$29),0.3,IF(AND($Q$65=2,$R$26=$R$28,$R$28=$R$29,$R$29=$C$29),0.2,IF(AND($Q$65=3,$R$26=$R$28,$R$28=$R$29,$R$29=$C$29),0.1,"0"))))</f>
        <v>0</v>
      </c>
      <c r="AO29" s="299"/>
      <c r="AP29" s="299"/>
      <c r="AQ29" s="310">
        <f t="shared" si="1"/>
        <v>0</v>
      </c>
      <c r="AR29" s="297"/>
      <c r="AS29" s="298">
        <v>23</v>
      </c>
      <c r="AT29" s="298" t="str">
        <f>UPPER(IF($D29="","",VLOOKUP($D29,'m kvalifikacije žrebna lista'!$A$7:$R$78,3)))</f>
        <v>ROJS</v>
      </c>
      <c r="AU29" s="298" t="str">
        <f>PROPER(IF($D29="","",VLOOKUP($D29,'m kvalifikacije žrebna lista'!$A$7:$R$78,4)))</f>
        <v>Jakob</v>
      </c>
      <c r="AV29" s="310">
        <f t="shared" si="3"/>
        <v>0</v>
      </c>
      <c r="AW29" s="297"/>
    </row>
    <row r="30" spans="1:49" s="31" customFormat="1" ht="9" customHeight="1">
      <c r="A30" s="187" t="s">
        <v>25</v>
      </c>
      <c r="B30" s="78">
        <f>UPPER(IF($D30="","",VLOOKUP($D30,'m kvalifikacije žrebna lista'!$A$7:$R$134,17)))</f>
      </c>
      <c r="C30" s="78">
        <f>IF(D30="","",VLOOKUP(D30,'m kvalifikacije žrebna lista'!$A$7:$R$134,2))</f>
        <v>0</v>
      </c>
      <c r="D30" s="79">
        <v>27</v>
      </c>
      <c r="E30" s="344" t="str">
        <f>UPPER(IF($D30="","",VLOOKUP($D30,'m kvalifikacije žrebna lista'!$A$7:$R$134,3)))</f>
        <v>JOKSOVIĆ</v>
      </c>
      <c r="F30" s="344" t="str">
        <f>PROPER(IF($D30="","",VLOOKUP($D30,'m kvalifikacije žrebna lista'!$A$7:$R$134,4)))</f>
        <v>Vanja</v>
      </c>
      <c r="G30" s="344"/>
      <c r="H30" s="344" t="str">
        <f>UPPER(IF($D30="","",VLOOKUP($D30,'m kvalifikacije žrebna lista'!$A$7:$R$134,5)))</f>
        <v>TKMED</v>
      </c>
      <c r="I30" s="366"/>
      <c r="J30" s="293"/>
      <c r="K30" s="245"/>
      <c r="L30" s="90"/>
      <c r="M30" s="265"/>
      <c r="N30" s="90"/>
      <c r="O30" s="348"/>
      <c r="P30" s="89"/>
      <c r="Q30" s="90"/>
      <c r="R30" s="256"/>
      <c r="S30" s="256">
        <f>IF($D30="","",VLOOKUP($D30,'m kvalifikacije žrebna lista'!$A$7:$R$38,14))</f>
        <v>0</v>
      </c>
      <c r="U30" s="221">
        <v>24</v>
      </c>
      <c r="V30" s="221" t="str">
        <f>UPPER(IF($D30="","",VLOOKUP($D30,'m kvalifikacije žrebna lista'!$A$7:$R$78,3)))</f>
        <v>JOKSOVIĆ</v>
      </c>
      <c r="W30" s="221" t="str">
        <f>PROPER(IF($D30="","",VLOOKUP($D30,'m kvalifikacije žrebna lista'!$A$7:$R$78,4)))</f>
        <v>Vanja</v>
      </c>
      <c r="X30" s="223" t="b">
        <f t="shared" si="0"/>
        <v>0</v>
      </c>
      <c r="Y30" s="232">
        <f>IF($V30="","",IF(AND($Q$65=1,$R29=$C30),3,IF(AND($Q$65=2,$R29=$C30),2,IF(AND($Q$65=3,$R29=$C30),1,""))))</f>
      </c>
      <c r="Z30" s="232"/>
      <c r="AA30" s="232">
        <f>IF($V30="","",IF(AND($Q$65=1,$R$28=$R$29,$R$29=$C$30),3,IF(AND($Q$65=2,$R$28=$R$29,$R$29=$C$30),2,IF(AND($Q$65=3,$R$28=$R$29,$R$29=$C$30),1,""))))</f>
      </c>
      <c r="AB30" s="223">
        <f>IF($V30="","",IF(AND($Q$65=1,$R$26=$R$28,$R$28=$R$29,$R$29=$C$30),3,IF(AND($Q$65=2,$R$26=$R$28,$R$28=$R$29,$R$29=$C$30),2,IF(AND($Q$65=3,$R$26=$R$28,$R$28=$R$29,$R$29=$C$30),1,""))))</f>
      </c>
      <c r="AC30" s="223"/>
      <c r="AD30" s="223"/>
      <c r="AE30" s="270">
        <f t="shared" si="2"/>
        <v>0</v>
      </c>
      <c r="AG30" s="256">
        <f>IF($D30="","",VLOOKUP($D30,'m kvalifikacije žrebna lista'!$A$7:$R$38,14))</f>
        <v>0</v>
      </c>
      <c r="AH30" s="298">
        <v>24</v>
      </c>
      <c r="AI30" s="298" t="str">
        <f>UPPER(IF($D30="","",VLOOKUP($D30,'m kvalifikacije žrebna lista'!$A$7:$R$78,3)))</f>
        <v>JOKSOVIĆ</v>
      </c>
      <c r="AJ30" s="298" t="str">
        <f>PROPER(IF($D30="","",VLOOKUP($D30,'m kvalifikacije žrebna lista'!$A$7:$R$78,4)))</f>
        <v>Vanja</v>
      </c>
      <c r="AK30" s="303">
        <f>IF($V$30="","",IF($R29&lt;&gt;$C30,"",IF(OR($J30="bb",$J30=""),"0",$S29)))</f>
      </c>
      <c r="AL30" s="303">
        <f>IF($V$30="","",IF($R$28&lt;&gt;$C30,"",IF(OR($L$29="bb",$L$29=""),"0",$K$27)))</f>
      </c>
      <c r="AM30" s="303">
        <f>IF($V$30="","",IF($R$26&lt;&gt;$C30,"",IF(OR($N$27="bb",$N$27=""),"0",$M$24)))</f>
      </c>
      <c r="AN30" s="299" t="str">
        <f>IF($V30="","",IF(AND($Q$65=1,$R$26=$R$28,$R$28=$R$29,$R$29=$C$30),0.3,IF(AND($Q$65=2,$R$26=$R$28,$R$28=$R$29,$R$29=$C$30),0.2,IF(AND($Q$65=3,$R$26=$R$28,$R$28=$R$29,$R$29=$C$30),0.1,"0"))))</f>
        <v>0</v>
      </c>
      <c r="AO30" s="299"/>
      <c r="AP30" s="299"/>
      <c r="AQ30" s="310">
        <f t="shared" si="1"/>
        <v>0</v>
      </c>
      <c r="AR30" s="297"/>
      <c r="AS30" s="298">
        <v>24</v>
      </c>
      <c r="AT30" s="298" t="str">
        <f>UPPER(IF($D30="","",VLOOKUP($D30,'m kvalifikacije žrebna lista'!$A$7:$R$78,3)))</f>
        <v>JOKSOVIĆ</v>
      </c>
      <c r="AU30" s="298" t="str">
        <f>PROPER(IF($D30="","",VLOOKUP($D30,'m kvalifikacije žrebna lista'!$A$7:$R$78,4)))</f>
        <v>Vanja</v>
      </c>
      <c r="AV30" s="310">
        <f t="shared" si="3"/>
        <v>0</v>
      </c>
      <c r="AW30" s="297"/>
    </row>
    <row r="31" spans="1:49" s="31" customFormat="1" ht="9" customHeight="1">
      <c r="A31" s="186" t="s">
        <v>26</v>
      </c>
      <c r="B31" s="80">
        <f>UPPER(IF($D31="","",VLOOKUP($D31,'m kvalifikacije žrebna lista'!$A$7:$R$134,17)))</f>
      </c>
      <c r="C31" s="80">
        <f>IF(D31="","",VLOOKUP(D31,'m kvalifikacije žrebna lista'!$A$7:$R$134,2))</f>
        <v>0</v>
      </c>
      <c r="D31" s="79">
        <v>23</v>
      </c>
      <c r="E31" s="344" t="str">
        <f>UPPER(IF($D31="","",VLOOKUP($D31,'m kvalifikacije žrebna lista'!$A$7:$R$134,3)))</f>
        <v>PUST</v>
      </c>
      <c r="F31" s="344" t="str">
        <f>PROPER(IF($D31="","",VLOOKUP($D31,'m kvalifikacije žrebna lista'!$A$7:$R$134,4)))</f>
        <v>Gašper</v>
      </c>
      <c r="G31" s="344"/>
      <c r="H31" s="344" t="str">
        <f>UPPER(IF($D31="","",VLOOKUP($D31,'m kvalifikacije žrebna lista'!$A$7:$R$134,5)))</f>
        <v>GIBI</v>
      </c>
      <c r="I31" s="367"/>
      <c r="J31" s="85">
        <f>UPPER(IF(OR(I32="a",I32="as"),E31,IF(OR(I32="b",I32="bs"),E32,)))</f>
      </c>
      <c r="K31" s="261">
        <f>IF(OR(I32="a",I32="as"),S31,IF(OR(I32="b",I32="bs"),S32,))</f>
        <v>0</v>
      </c>
      <c r="L31" s="90"/>
      <c r="M31" s="245"/>
      <c r="N31" s="90"/>
      <c r="O31" s="348"/>
      <c r="P31" s="90"/>
      <c r="Q31" s="90"/>
      <c r="R31" s="256">
        <f>IF(OR(I32="a",I32="as"),C31,IF(OR(I32="b",I32="bs"),C32,""))</f>
      </c>
      <c r="S31" s="256">
        <f>IF($D31="","",VLOOKUP($D31,'m kvalifikacije žrebna lista'!$A$7:$R$38,14))</f>
        <v>0</v>
      </c>
      <c r="U31" s="193">
        <v>25</v>
      </c>
      <c r="V31" s="193" t="str">
        <f>UPPER(IF($D31="","",VLOOKUP($D31,'m kvalifikacije žrebna lista'!$A$7:$R$78,3)))</f>
        <v>PUST</v>
      </c>
      <c r="W31" s="193" t="str">
        <f>PROPER(IF($D31="","",VLOOKUP($D31,'m kvalifikacije žrebna lista'!$A$7:$R$78,4)))</f>
        <v>Gašper</v>
      </c>
      <c r="X31" s="135" t="b">
        <f t="shared" si="0"/>
        <v>0</v>
      </c>
      <c r="Y31" s="231">
        <f>IF($V31="","",IF(AND($Q$65=1,$R31=$C31),3,IF(AND($Q$65=2,$R31=$C31),2,IF(AND($Q$65=3,$R31=$C31),1,""))))</f>
      </c>
      <c r="Z31" s="231"/>
      <c r="AA31" s="231">
        <f>IF($V31="","",IF(AND($Q$65=1,$R$32=$R$31,$R$31=$C$31),3,IF(AND($Q$65=2,$R$32=$R$31,$R$31=$C$31),2,IF(AND($Q$65=3,$R$32=$R$31,$R$31=$C$31),1,""))))</f>
      </c>
      <c r="AB31" s="135">
        <f>IF($V31="","",IF(AND($Q$65=1,$R$34=$R$32,$R$32=$R$31,$R$31=$C$31),3,IF(AND($Q$65=2,$R$34=$R$32,$R$32=$R$31,$R$31=$C$31),2,IF(AND($Q$65=3,$R$34=$R$32,$R$32=$R$31,$R$31=$C$31),1,""))))</f>
      </c>
      <c r="AC31" s="135"/>
      <c r="AD31" s="135"/>
      <c r="AE31" s="269">
        <f t="shared" si="2"/>
        <v>0</v>
      </c>
      <c r="AG31" s="256">
        <f>IF($D31="","",VLOOKUP($D31,'m kvalifikacije žrebna lista'!$A$7:$R$38,14))</f>
        <v>0</v>
      </c>
      <c r="AH31" s="298">
        <v>25</v>
      </c>
      <c r="AI31" s="298" t="str">
        <f>UPPER(IF($D31="","",VLOOKUP($D31,'m kvalifikacije žrebna lista'!$A$7:$R$78,3)))</f>
        <v>PUST</v>
      </c>
      <c r="AJ31" s="298" t="str">
        <f>PROPER(IF($D31="","",VLOOKUP($D31,'m kvalifikacije žrebna lista'!$A$7:$R$78,4)))</f>
        <v>Gašper</v>
      </c>
      <c r="AK31" s="303">
        <f>IF($V$31="","",IF($R31&lt;&gt;$C31,"",IF(OR($J32="bb",$J32=""),"0",$S32)))</f>
      </c>
      <c r="AL31" s="303">
        <f>IF($V$31="","",IF($R$32&lt;&gt;$C31,"",IF(OR($L$33="bb",$L$33=""),"0",$K$33)))</f>
      </c>
      <c r="AM31" s="303">
        <f>IF($V$31="","",IF($R$34&lt;&gt;$C31,"",IF(OR($N$35="bb",$N$35=""),"0",$M$36)))</f>
      </c>
      <c r="AN31" s="299" t="str">
        <f>IF($V31="","",IF(AND($Q$65=1,$R$34=$R$32,$R$32=$R$31,$R$31=$C$31),0.3,IF(AND($Q$65=2,$R$34=$R$32,$R$32=$R$31,$R$31=$C$31),0.2,IF(AND($Q$65=3,$R$34=$R$32,$R$32=$R$31,$R$31=$C$31),0.1,"0"))))</f>
        <v>0</v>
      </c>
      <c r="AO31" s="299"/>
      <c r="AP31" s="299"/>
      <c r="AQ31" s="310">
        <f t="shared" si="1"/>
        <v>0</v>
      </c>
      <c r="AR31" s="297"/>
      <c r="AS31" s="298">
        <v>25</v>
      </c>
      <c r="AT31" s="298" t="str">
        <f>UPPER(IF($D31="","",VLOOKUP($D31,'m kvalifikacije žrebna lista'!$A$7:$R$78,3)))</f>
        <v>PUST</v>
      </c>
      <c r="AU31" s="298" t="str">
        <f>PROPER(IF($D31="","",VLOOKUP($D31,'m kvalifikacije žrebna lista'!$A$7:$R$78,4)))</f>
        <v>Gašper</v>
      </c>
      <c r="AV31" s="310">
        <f t="shared" si="3"/>
        <v>0</v>
      </c>
      <c r="AW31" s="297"/>
    </row>
    <row r="32" spans="1:49" s="31" customFormat="1" ht="9" customHeight="1">
      <c r="A32" s="189" t="s">
        <v>27</v>
      </c>
      <c r="B32" s="78">
        <f>UPPER(IF($D32="","",VLOOKUP($D32,'m kvalifikacije žrebna lista'!$A$7:$R$134,17)))</f>
      </c>
      <c r="C32" s="78">
        <f>IF(D32="","",VLOOKUP(D32,'m kvalifikacije žrebna lista'!$A$7:$R$134,2))</f>
        <v>0</v>
      </c>
      <c r="D32" s="79">
        <v>109</v>
      </c>
      <c r="E32" s="87" t="str">
        <f>UPPER(IF($D32="","",VLOOKUP($D32,'m kvalifikacije žrebna lista'!$A$7:$R$134,3)))</f>
        <v>FRANKO</v>
      </c>
      <c r="F32" s="87" t="str">
        <f>PROPER(IF($D32="","",VLOOKUP($D32,'m kvalifikacije žrebna lista'!$A$7:$R$134,4)))</f>
        <v>Aleks</v>
      </c>
      <c r="G32" s="87"/>
      <c r="H32" s="87" t="str">
        <f>UPPER(IF($D32="","",VLOOKUP($D32,'m kvalifikacije žrebna lista'!$A$7:$R$134,5)))</f>
        <v>OTOČE</v>
      </c>
      <c r="I32" s="366"/>
      <c r="J32" s="293"/>
      <c r="K32" s="84"/>
      <c r="L32" s="85">
        <f>UPPER(IF(OR(K32="a",K32="as"),J31,IF(OR(K32="b",K32="bs"),J33,)))</f>
      </c>
      <c r="M32" s="261">
        <f>IF(OR(K32="a",K32="as"),K31,IF(OR(K32="b",K32="bs"),K33,))</f>
        <v>0</v>
      </c>
      <c r="N32" s="90"/>
      <c r="O32" s="348"/>
      <c r="P32" s="90"/>
      <c r="Q32" s="90"/>
      <c r="R32" s="256">
        <f>IF(OR(K32="a",K32="as"),R31,IF(OR(K32="b",K32="bs"),R33,""))</f>
      </c>
      <c r="S32" s="256">
        <f>IF($D32="","",VLOOKUP($D32,'m kvalifikacije žrebna lista'!$A$7:$R$38,14))</f>
        <v>0</v>
      </c>
      <c r="U32" s="221">
        <v>26</v>
      </c>
      <c r="V32" s="221" t="str">
        <f>UPPER(IF($D32="","",VLOOKUP($D32,'m kvalifikacije žrebna lista'!$A$7:$R$78,3)))</f>
        <v>BABIČ</v>
      </c>
      <c r="W32" s="221" t="str">
        <f>PROPER(IF($D32="","",VLOOKUP($D32,'m kvalifikacije žrebna lista'!$A$7:$R$78,4)))</f>
        <v>Manuel</v>
      </c>
      <c r="X32" s="223" t="b">
        <f t="shared" si="0"/>
        <v>0</v>
      </c>
      <c r="Y32" s="232">
        <f>IF($V32="","",IF(AND($Q$65=1,$R31=$C32),3,IF(AND($Q$65=2,$R31=$C32),2,IF(AND($Q$65=3,$R31=$C32),1,""))))</f>
      </c>
      <c r="Z32" s="232"/>
      <c r="AA32" s="232">
        <f>IF($V32="","",IF(AND($Q$65=1,$R$32=$R$31,$R$31=$C$32),3,IF(AND($Q$65=2,$R$32=$R$31,$R$31=$C$32),2,IF(AND($Q$65=3,$R$32=$R$31,$R$31=$C$32),1,""))))</f>
      </c>
      <c r="AB32" s="223">
        <f>IF($V32="","",IF(AND($Q$65=1,$R$34=$R$32,$R$32=$R$31,$R$31=$C$32),3,IF(AND($Q$65=2,$R$34=$R$32,$R$32=$R$31,$R$31=$C$32),2,IF(AND($Q$65=3,$R$34=$R$32,$R$32=$R$31,$R$31=$C$32),1,""))))</f>
      </c>
      <c r="AC32" s="223"/>
      <c r="AD32" s="223"/>
      <c r="AE32" s="270">
        <f t="shared" si="2"/>
        <v>0</v>
      </c>
      <c r="AG32" s="256">
        <f>IF($D32="","",VLOOKUP($D32,'m kvalifikacije žrebna lista'!$A$7:$R$38,14))</f>
        <v>0</v>
      </c>
      <c r="AH32" s="298">
        <v>26</v>
      </c>
      <c r="AI32" s="298" t="str">
        <f>UPPER(IF($D32="","",VLOOKUP($D32,'m kvalifikacije žrebna lista'!$A$7:$R$78,3)))</f>
        <v>BABIČ</v>
      </c>
      <c r="AJ32" s="298" t="str">
        <f>PROPER(IF($D32="","",VLOOKUP($D32,'m kvalifikacije žrebna lista'!$A$7:$R$78,4)))</f>
        <v>Manuel</v>
      </c>
      <c r="AK32" s="303">
        <f>IF($V$32="","",IF($R31&lt;&gt;$C32,"",IF(OR($J32="bb",$J32=""),"0",$S31)))</f>
      </c>
      <c r="AL32" s="303">
        <f>IF($V$32="","",IF($R$32&lt;&gt;$C32,"",IF(OR($L$33="bb",$L$33=""),"0",$K$33)))</f>
      </c>
      <c r="AM32" s="303">
        <f>IF($V$32="","",IF($R$34&lt;&gt;$C32,"",IF(OR($N$35="bb",$N$35=""),"0",$M$36)))</f>
      </c>
      <c r="AN32" s="299" t="str">
        <f>IF($V32="","",IF(AND($Q$65=1,$R$34=$R$32,$R$32=$R$31,$R$31=$C$32),0.3,IF(AND($Q$65=2,$R$34=$R$32,$R$32=$R$31,$R$31=$C$32),0.2,IF(AND($Q$65=3,$R$34=$R$32,$R$32=$R$31,$R$31=$C$32),0.1,"0"))))</f>
        <v>0</v>
      </c>
      <c r="AO32" s="299"/>
      <c r="AP32" s="299"/>
      <c r="AQ32" s="310">
        <f t="shared" si="1"/>
        <v>0</v>
      </c>
      <c r="AR32" s="297"/>
      <c r="AS32" s="298">
        <v>26</v>
      </c>
      <c r="AT32" s="298" t="str">
        <f>UPPER(IF($D32="","",VLOOKUP($D32,'m kvalifikacije žrebna lista'!$A$7:$R$78,3)))</f>
        <v>BABIČ</v>
      </c>
      <c r="AU32" s="298" t="str">
        <f>PROPER(IF($D32="","",VLOOKUP($D32,'m kvalifikacije žrebna lista'!$A$7:$R$78,4)))</f>
        <v>Manuel</v>
      </c>
      <c r="AV32" s="310">
        <f t="shared" si="3"/>
        <v>0</v>
      </c>
      <c r="AW32" s="297"/>
    </row>
    <row r="33" spans="1:49" s="31" customFormat="1" ht="9" customHeight="1">
      <c r="A33" s="187" t="s">
        <v>28</v>
      </c>
      <c r="B33" s="80">
        <f>UPPER(IF($D33="","",VLOOKUP($D33,'m kvalifikacije žrebna lista'!$A$7:$R$134,17)))</f>
      </c>
      <c r="C33" s="80">
        <f>IF(D33="","",VLOOKUP(D33,'m kvalifikacije žrebna lista'!$A$7:$R$134,2))</f>
        <v>0</v>
      </c>
      <c r="D33" s="79">
        <v>61</v>
      </c>
      <c r="E33" s="78" t="str">
        <f>UPPER(IF($D33="","",VLOOKUP($D33,'m kvalifikacije žrebna lista'!$A$7:$R$134,3)))</f>
        <v>KORELC</v>
      </c>
      <c r="F33" s="78" t="str">
        <f>PROPER(IF($D33="","",VLOOKUP($D33,'m kvalifikacije žrebna lista'!$A$7:$R$134,4)))</f>
        <v>Robert</v>
      </c>
      <c r="G33" s="78"/>
      <c r="H33" s="78" t="str">
        <f>UPPER(IF($D33="","",VLOOKUP($D33,'m kvalifikacije žrebna lista'!$A$7:$R$134,5)))</f>
        <v>LUKAKP</v>
      </c>
      <c r="I33" s="369"/>
      <c r="J33" s="85">
        <f>UPPER(IF(OR(I34="a",I34="as"),E33,IF(OR(I34="b",I34="bs"),E34,)))</f>
      </c>
      <c r="K33" s="262">
        <f>IF(OR(I34="a",I34="as"),S33,IF(OR(I34="b",I34="bs"),S34,))</f>
        <v>0</v>
      </c>
      <c r="L33" s="293"/>
      <c r="M33" s="244"/>
      <c r="N33" s="90"/>
      <c r="O33" s="348"/>
      <c r="P33" s="90"/>
      <c r="Q33" s="90"/>
      <c r="R33" s="256">
        <f>IF(OR(I34="a",I34="as"),C33,IF(OR(I34="b",I34="bs"),C34,""))</f>
      </c>
      <c r="S33" s="256">
        <f>IF($D33="","",VLOOKUP($D33,'m kvalifikacije žrebna lista'!$A$7:$R$38,14))</f>
        <v>0</v>
      </c>
      <c r="U33" s="193">
        <v>27</v>
      </c>
      <c r="V33" s="193" t="str">
        <f>UPPER(IF($D33="","",VLOOKUP($D33,'m kvalifikacije žrebna lista'!$A$7:$R$78,3)))</f>
        <v>KORELC</v>
      </c>
      <c r="W33" s="193" t="str">
        <f>PROPER(IF($D33="","",VLOOKUP($D33,'m kvalifikacije žrebna lista'!$A$7:$R$78,4)))</f>
        <v>Robert</v>
      </c>
      <c r="X33" s="135" t="b">
        <f t="shared" si="0"/>
        <v>0</v>
      </c>
      <c r="Y33" s="231">
        <f>IF($V33="","",IF(AND($Q$65=1,$R33=$C33),3,IF(AND($Q$65=2,$R33=$C33),2,IF(AND($Q$65=3,$R33=$C33),1,""))))</f>
      </c>
      <c r="Z33" s="231"/>
      <c r="AA33" s="231">
        <f>IF($V33="","",IF(AND($Q$65=1,$R$32=$R$33,$R$33=$C$33),3,IF(AND($Q$65=2,$R$32=$R$33,$R$33=$C$33),2,IF(AND($Q$65=3,$R$32=$R$33,$R$33=$C$33),1,""))))</f>
      </c>
      <c r="AB33" s="231">
        <f>IF($V33="","",IF(AND($Q$65=1,$R$34=$R$32,$R$32=$R$33,$R$33=$C$33),3,IF(AND($Q$65=2,$R$34=$R$32,$R$32=$R$33,$R$33=$C$33),2,IF(AND($Q$65=3,$R$34=$R$32,$R$32=$R$33,$R$33=$C$33),1,""))))</f>
      </c>
      <c r="AC33" s="135"/>
      <c r="AD33" s="135"/>
      <c r="AE33" s="269">
        <f t="shared" si="2"/>
        <v>0</v>
      </c>
      <c r="AG33" s="256">
        <f>IF($D33="","",VLOOKUP($D33,'m kvalifikacije žrebna lista'!$A$7:$R$38,14))</f>
        <v>0</v>
      </c>
      <c r="AH33" s="298">
        <v>27</v>
      </c>
      <c r="AI33" s="298" t="str">
        <f>UPPER(IF($D33="","",VLOOKUP($D33,'m kvalifikacije žrebna lista'!$A$7:$R$78,3)))</f>
        <v>KORELC</v>
      </c>
      <c r="AJ33" s="298" t="str">
        <f>PROPER(IF($D33="","",VLOOKUP($D33,'m kvalifikacije žrebna lista'!$A$7:$R$78,4)))</f>
        <v>Robert</v>
      </c>
      <c r="AK33" s="303">
        <f>IF($V$33="","",IF($R33&lt;&gt;$C33,"",IF(OR($J34="bb",$J34=""),"0",$S34)))</f>
      </c>
      <c r="AL33" s="303">
        <f>IF($V$33="","",IF($R$32&lt;&gt;$C33,"",IF(OR($L$33="bb",$L$33=""),"0",$K$31)))</f>
      </c>
      <c r="AM33" s="303">
        <f>IF($V$33="","",IF($R$34&lt;&gt;$C33,"",IF(OR($N$35="bb",$N$35=""),"0",$M$36)))</f>
      </c>
      <c r="AN33" s="312" t="str">
        <f>IF($V33="","",IF(AND($Q$65=1,$R$34=$R$32,$R$32=$R$33,$R$33=$C$33),0.3,IF(AND($Q$65=2,$R$34=$R$32,$R$32=$R$33,$R$33=$C$33),0.2,IF(AND($Q$65=3,$R$34=$R$32,$R$32=$R$33,$R$33=$C$33),0.1,"0"))))</f>
        <v>0</v>
      </c>
      <c r="AO33" s="299"/>
      <c r="AP33" s="299"/>
      <c r="AQ33" s="310">
        <f t="shared" si="1"/>
        <v>0</v>
      </c>
      <c r="AR33" s="297"/>
      <c r="AS33" s="298">
        <v>27</v>
      </c>
      <c r="AT33" s="298" t="str">
        <f>UPPER(IF($D33="","",VLOOKUP($D33,'m kvalifikacije žrebna lista'!$A$7:$R$78,3)))</f>
        <v>KORELC</v>
      </c>
      <c r="AU33" s="298" t="str">
        <f>PROPER(IF($D33="","",VLOOKUP($D33,'m kvalifikacije žrebna lista'!$A$7:$R$78,4)))</f>
        <v>Robert</v>
      </c>
      <c r="AV33" s="310">
        <f t="shared" si="3"/>
        <v>0</v>
      </c>
      <c r="AW33" s="297"/>
    </row>
    <row r="34" spans="1:49" s="31" customFormat="1" ht="9" customHeight="1">
      <c r="A34" s="187" t="s">
        <v>29</v>
      </c>
      <c r="B34" s="78">
        <f>UPPER(IF($D34="","",VLOOKUP($D34,'m kvalifikacije žrebna lista'!$A$7:$R$134,17)))</f>
      </c>
      <c r="C34" s="78">
        <f>IF(D34="","",VLOOKUP(D34,'m kvalifikacije žrebna lista'!$A$7:$R$134,2))</f>
        <v>0</v>
      </c>
      <c r="D34" s="79">
        <v>93</v>
      </c>
      <c r="E34" s="87" t="str">
        <f>UPPER(IF($D34="","",VLOOKUP($D34,'m kvalifikacije žrebna lista'!$A$7:$R$134,3)))</f>
        <v>WINTERLEITNER</v>
      </c>
      <c r="F34" s="87" t="str">
        <f>PROPER(IF($D34="","",VLOOKUP($D34,'m kvalifikacije žrebna lista'!$A$7:$R$134,4)))</f>
        <v>Lan</v>
      </c>
      <c r="G34" s="87"/>
      <c r="H34" s="87" t="str">
        <f>UPPER(IF($D34="","",VLOOKUP($D34,'m kvalifikacije žrebna lista'!$A$7:$R$134,5)))</f>
        <v>TKMED</v>
      </c>
      <c r="I34" s="366"/>
      <c r="J34" s="293"/>
      <c r="K34" s="245"/>
      <c r="L34" s="83" t="s">
        <v>122</v>
      </c>
      <c r="M34" s="88"/>
      <c r="N34" s="85">
        <f>UPPER(IF(OR(M34="a",M34="as"),L32,IF(OR(M34="b",M34="bs"),L36,)))</f>
      </c>
      <c r="O34" s="349"/>
      <c r="P34" s="90"/>
      <c r="Q34" s="90"/>
      <c r="R34" s="256">
        <f>IF(OR(M34="a",M34="as"),R32,IF(OR(M34="b",M34="bs"),R36,""))</f>
      </c>
      <c r="S34" s="256">
        <f>IF($D34="","",VLOOKUP($D34,'m kvalifikacije žrebna lista'!$A$7:$R$38,14))</f>
        <v>0</v>
      </c>
      <c r="U34" s="221">
        <v>28</v>
      </c>
      <c r="V34" s="221" t="str">
        <f>UPPER(IF($D34="","",VLOOKUP($D34,'m kvalifikacije žrebna lista'!$A$7:$R$78,3)))</f>
        <v>BABIČ</v>
      </c>
      <c r="W34" s="221" t="str">
        <f>PROPER(IF($D34="","",VLOOKUP($D34,'m kvalifikacije žrebna lista'!$A$7:$R$78,4)))</f>
        <v>Manuel</v>
      </c>
      <c r="X34" s="223" t="b">
        <f t="shared" si="0"/>
        <v>0</v>
      </c>
      <c r="Y34" s="232">
        <f>IF($V34="","",IF(AND($Q$65=1,$R33=$C34),3,IF(AND($Q$65=2,$R33=$C34),2,IF(AND($Q$65=3,$R33=$C34),1,""))))</f>
      </c>
      <c r="Z34" s="232"/>
      <c r="AA34" s="232">
        <f>IF($V34="","",IF(AND($Q$65=1,$R$32=$R$33,$R$33=$C$34),3,IF(AND($Q$65=2,$R$32=$R$33,$R$33=$C$34),2,IF(AND($Q$65=3,$R$32=$R$33,$R$33=$C$34),1,""))))</f>
      </c>
      <c r="AB34" s="223">
        <f>IF($V34="","",IF(AND($Q$65=1,$R$34=$R$32,$R$32=$R$33,$R$33=$C$34),3,IF(AND($Q$65=2,$R$34=$R$32,$R$32=$R$33,$R$33=$C$34),2,IF(AND($Q$65=3,$R$34=$R$32,$R$32=$R$33,$R$33=$C$34),1,""))))</f>
      </c>
      <c r="AC34" s="223"/>
      <c r="AD34" s="223"/>
      <c r="AE34" s="270">
        <f t="shared" si="2"/>
        <v>0</v>
      </c>
      <c r="AG34" s="256">
        <f>IF($D34="","",VLOOKUP($D34,'m kvalifikacije žrebna lista'!$A$7:$R$38,14))</f>
        <v>0</v>
      </c>
      <c r="AH34" s="298">
        <v>28</v>
      </c>
      <c r="AI34" s="298" t="str">
        <f>UPPER(IF($D34="","",VLOOKUP($D34,'m kvalifikacije žrebna lista'!$A$7:$R$78,3)))</f>
        <v>BABIČ</v>
      </c>
      <c r="AJ34" s="298" t="str">
        <f>PROPER(IF($D34="","",VLOOKUP($D34,'m kvalifikacije žrebna lista'!$A$7:$R$78,4)))</f>
        <v>Manuel</v>
      </c>
      <c r="AK34" s="303">
        <f>IF($V$34="","",IF($R33&lt;&gt;$C34,"",IF(OR($J34="bb",$J34=""),"0",$S33)))</f>
      </c>
      <c r="AL34" s="303">
        <f>IF($V$34="","",IF($R$32&lt;&gt;$C34,"",IF(OR($L$33="bb",$L$33=""),"0",$K$31)))</f>
      </c>
      <c r="AM34" s="303">
        <f>IF($V$34="","",IF($R$34&lt;&gt;$C34,"",IF(OR($N$35="bb",$N$35=""),"0",$M$36)))</f>
      </c>
      <c r="AN34" s="299" t="str">
        <f>IF($V34="","",IF(AND($Q$65=1,$R$34=$R$32,$R$32=$R$33,$R$33=$C$34),0.3,IF(AND($Q$65=2,$R$34=$R$32,$R$32=$R$33,$R$33=$C$34),0.2,IF(AND($Q$65=3,$R$34=$R$32,$R$32=$R$33,$R$33=$C$34),0.1,"0"))))</f>
        <v>0</v>
      </c>
      <c r="AO34" s="299"/>
      <c r="AP34" s="299"/>
      <c r="AQ34" s="310">
        <f t="shared" si="1"/>
        <v>0</v>
      </c>
      <c r="AR34" s="297"/>
      <c r="AS34" s="298">
        <v>28</v>
      </c>
      <c r="AT34" s="298" t="str">
        <f>UPPER(IF($D34="","",VLOOKUP($D34,'m kvalifikacije žrebna lista'!$A$7:$R$78,3)))</f>
        <v>BABIČ</v>
      </c>
      <c r="AU34" s="298" t="str">
        <f>PROPER(IF($D34="","",VLOOKUP($D34,'m kvalifikacije žrebna lista'!$A$7:$R$78,4)))</f>
        <v>Manuel</v>
      </c>
      <c r="AV34" s="310">
        <f t="shared" si="3"/>
        <v>0</v>
      </c>
      <c r="AW34" s="297"/>
    </row>
    <row r="35" spans="1:49" s="31" customFormat="1" ht="9" customHeight="1">
      <c r="A35" s="187" t="s">
        <v>30</v>
      </c>
      <c r="B35" s="80">
        <f>UPPER(IF($D35="","",VLOOKUP($D35,'m kvalifikacije žrebna lista'!$A$7:$R$134,17)))</f>
      </c>
      <c r="C35" s="80">
        <f>IF(D35="","",VLOOKUP(D35,'m kvalifikacije žrebna lista'!$A$7:$R$134,2))</f>
        <v>0</v>
      </c>
      <c r="D35" s="79">
        <v>112</v>
      </c>
      <c r="E35" s="78" t="str">
        <f>UPPER(IF($D35="","",VLOOKUP($D35,'m kvalifikacije žrebna lista'!$A$7:$R$134,3)))</f>
        <v>NOSAN</v>
      </c>
      <c r="F35" s="78" t="str">
        <f>PROPER(IF($D35="","",VLOOKUP($D35,'m kvalifikacije žrebna lista'!$A$7:$R$134,4)))</f>
        <v>Tristan</v>
      </c>
      <c r="G35" s="78"/>
      <c r="H35" s="78" t="str">
        <f>UPPER(IF($D35="","",VLOOKUP($D35,'m kvalifikacije žrebna lista'!$A$7:$R$134,5)))</f>
        <v>TKHAN</v>
      </c>
      <c r="I35" s="367"/>
      <c r="J35" s="85">
        <f>UPPER(IF(OR(I36="a",I36="as"),E35,IF(OR(I36="b",I36="bs"),E36,)))</f>
      </c>
      <c r="K35" s="261">
        <f>IF(OR(I36="a",I36="as"),S35,IF(OR(I36="b",I36="bs"),S36,))</f>
        <v>0</v>
      </c>
      <c r="L35" s="92"/>
      <c r="M35" s="264"/>
      <c r="N35" s="293"/>
      <c r="O35" s="90"/>
      <c r="P35" s="90"/>
      <c r="Q35" s="90"/>
      <c r="R35" s="256">
        <f>IF(OR(I36="a",I36="as"),C35,IF(OR(I36="b",I36="bs"),C36,""))</f>
      </c>
      <c r="S35" s="256">
        <f>IF($D35="","",VLOOKUP($D35,'m kvalifikacije žrebna lista'!$A$7:$R$38,14))</f>
        <v>0</v>
      </c>
      <c r="U35" s="193">
        <v>29</v>
      </c>
      <c r="V35" s="193" t="str">
        <f>UPPER(IF($D35="","",VLOOKUP($D35,'m kvalifikacije žrebna lista'!$A$7:$R$78,3)))</f>
        <v>BABIČ</v>
      </c>
      <c r="W35" s="193" t="str">
        <f>PROPER(IF($D35="","",VLOOKUP($D35,'m kvalifikacije žrebna lista'!$A$7:$R$78,4)))</f>
        <v>Manuel</v>
      </c>
      <c r="X35" s="135" t="b">
        <f t="shared" si="0"/>
        <v>0</v>
      </c>
      <c r="Y35" s="231">
        <f>IF($V35="","",IF(AND($Q$65=1,$R35=$C35),3,IF(AND($Q$65=2,$R35=$C35),2,IF(AND($Q$65=3,$R35=$C35),1,""))))</f>
      </c>
      <c r="Z35" s="231"/>
      <c r="AA35" s="231">
        <f>IF($V35="","",IF(AND($Q$65=1,$R$36=$R$35,$R$35=$C$35),3,IF(AND($Q$65=2,$R$36=$R$35,$R$35=$C$35),2,IF(AND($Q$65=3,$R$36=$R$35,$R$35=$C$35),1,""))))</f>
      </c>
      <c r="AB35" s="135">
        <f>IF($V35="","",IF(AND($Q$65=1,$R$34=$R$36,$R$36=$R$35,$R$35=$C$35),3,IF(AND($Q$65=2,$R$34=$R$36,$R$36=$R$35,$R$35=$C$35),2,IF(AND($Q$65=3,$R$34=$R$36,$R$36=$R$35,$R$35=$C$35),1,""))))</f>
      </c>
      <c r="AC35" s="135"/>
      <c r="AD35" s="135"/>
      <c r="AE35" s="269">
        <f t="shared" si="2"/>
        <v>0</v>
      </c>
      <c r="AG35" s="256">
        <f>IF($D35="","",VLOOKUP($D35,'m kvalifikacije žrebna lista'!$A$7:$R$38,14))</f>
        <v>0</v>
      </c>
      <c r="AH35" s="298">
        <v>29</v>
      </c>
      <c r="AI35" s="298" t="str">
        <f>UPPER(IF($D35="","",VLOOKUP($D35,'m kvalifikacije žrebna lista'!$A$7:$R$78,3)))</f>
        <v>BABIČ</v>
      </c>
      <c r="AJ35" s="298" t="str">
        <f>PROPER(IF($D35="","",VLOOKUP($D35,'m kvalifikacije žrebna lista'!$A$7:$R$78,4)))</f>
        <v>Manuel</v>
      </c>
      <c r="AK35" s="303">
        <f>IF($V$35="","",IF($R35&lt;&gt;$C35,"",IF(OR($J36="bb",$J36=""),"0",$S36)))</f>
      </c>
      <c r="AL35" s="303">
        <f>IF($V$35="","",IF($R$36&lt;&gt;$C35,"",IF(OR($L$37="bb",$L$37=""),"0",$K$37)))</f>
      </c>
      <c r="AM35" s="303">
        <f>IF($V$35="","",IF($R$34&lt;&gt;$C35,"",IF(OR($N$35="bb",$N$35=""),"0",$M$32)))</f>
      </c>
      <c r="AN35" s="299" t="str">
        <f>IF($V35="","",IF(AND($Q$65=1,$R$34=$R$36,$R$36=$R$35,$R$35=$C$35),0.3,IF(AND($Q$65=2,$R$34=$R$36,$R$36=$R$35,$R$35=$C$35),0.2,IF(AND($Q$65=3,$R$34=$R$36,$R$36=$R$35,$R$35=$C$35),0.1,"0"))))</f>
        <v>0</v>
      </c>
      <c r="AO35" s="299"/>
      <c r="AP35" s="299"/>
      <c r="AQ35" s="310">
        <f t="shared" si="1"/>
        <v>0</v>
      </c>
      <c r="AR35" s="297"/>
      <c r="AS35" s="298">
        <v>29</v>
      </c>
      <c r="AT35" s="298" t="str">
        <f>UPPER(IF($D35="","",VLOOKUP($D35,'m kvalifikacije žrebna lista'!$A$7:$R$78,3)))</f>
        <v>BABIČ</v>
      </c>
      <c r="AU35" s="298" t="str">
        <f>PROPER(IF($D35="","",VLOOKUP($D35,'m kvalifikacije žrebna lista'!$A$7:$R$78,4)))</f>
        <v>Manuel</v>
      </c>
      <c r="AV35" s="310">
        <f t="shared" si="3"/>
        <v>0</v>
      </c>
      <c r="AW35" s="297"/>
    </row>
    <row r="36" spans="1:49" s="31" customFormat="1" ht="9" customHeight="1">
      <c r="A36" s="187" t="s">
        <v>31</v>
      </c>
      <c r="B36" s="78">
        <f>UPPER(IF($D36="","",VLOOKUP($D36,'m kvalifikacije žrebna lista'!$A$7:$R$134,17)))</f>
      </c>
      <c r="C36" s="78">
        <f>IF(D36="","",VLOOKUP(D36,'m kvalifikacije žrebna lista'!$A$7:$R$134,2))</f>
        <v>0</v>
      </c>
      <c r="D36" s="79">
        <v>57</v>
      </c>
      <c r="E36" s="87" t="str">
        <f>UPPER(IF($D36="","",VLOOKUP($D36,'m kvalifikacije žrebna lista'!$A$7:$R$134,3)))</f>
        <v>RODOŠEK</v>
      </c>
      <c r="F36" s="87" t="str">
        <f>PROPER(IF($D36="","",VLOOKUP($D36,'m kvalifikacije žrebna lista'!$A$7:$R$134,4)))</f>
        <v>Jaka</v>
      </c>
      <c r="G36" s="87"/>
      <c r="H36" s="87" t="str">
        <f>UPPER(IF($D36="","",VLOOKUP($D36,'m kvalifikacije žrebna lista'!$A$7:$R$134,5)))</f>
        <v>BR-MB</v>
      </c>
      <c r="I36" s="366"/>
      <c r="J36" s="293"/>
      <c r="K36" s="84"/>
      <c r="L36" s="85">
        <f>UPPER(IF(OR(K36="a",K36="as"),J35,IF(OR(K36="b",K36="bs"),J37,)))</f>
      </c>
      <c r="M36" s="286">
        <f>IF(OR(K36="a",K36="as"),K35,IF(OR(K36="b",K36="bs"),K37,))</f>
        <v>0</v>
      </c>
      <c r="N36" s="90"/>
      <c r="O36" s="90"/>
      <c r="P36" s="90"/>
      <c r="Q36" s="90"/>
      <c r="R36" s="256">
        <f>IF(OR(K36="a",K36="as"),R35,IF(OR(K36="b",K36="bs"),R37,""))</f>
      </c>
      <c r="S36" s="256">
        <f>IF($D36="","",VLOOKUP($D36,'m kvalifikacije žrebna lista'!$A$7:$R$38,14))</f>
        <v>0</v>
      </c>
      <c r="U36" s="221">
        <v>30</v>
      </c>
      <c r="V36" s="221" t="str">
        <f>UPPER(IF($D36="","",VLOOKUP($D36,'m kvalifikacije žrebna lista'!$A$7:$R$78,3)))</f>
        <v>RODOŠEK</v>
      </c>
      <c r="W36" s="221" t="str">
        <f>PROPER(IF($D36="","",VLOOKUP($D36,'m kvalifikacije žrebna lista'!$A$7:$R$78,4)))</f>
        <v>Jaka</v>
      </c>
      <c r="X36" s="223" t="b">
        <f t="shared" si="0"/>
        <v>0</v>
      </c>
      <c r="Y36" s="232">
        <f>IF($V36="","",IF(AND($Q$65=1,$R35=$C36),3,IF(AND($Q$65=2,$R35=$C36),2,IF(AND($Q$65=3,$R35=$C36),1,""))))</f>
      </c>
      <c r="Z36" s="232"/>
      <c r="AA36" s="232">
        <f>IF($V36="","",IF(AND($Q$65=1,$R$36=$R$35,$R$35=$C$36),3,IF(AND($Q$65=2,$R$36=$R$35,$R$35=$C$36),2,IF(AND($Q$65=3,$R$36=$R$35,$R$35=$C$36),1,""))))</f>
      </c>
      <c r="AB36" s="223">
        <f>IF($V36="","",IF(AND($Q$65=1,$R$34=$R$36,$R$36=$R$35,$R$35=$C$36),3,IF(AND($Q$65=2,$R$34=$R$36,$R$36=$R$35,$R$35=$C$36),2,IF(AND($Q$65=3,$R$34=$R$36,$R$36=$R$35,$R$35=$C$36),1,""))))</f>
      </c>
      <c r="AC36" s="223"/>
      <c r="AD36" s="223"/>
      <c r="AE36" s="270">
        <f t="shared" si="2"/>
        <v>0</v>
      </c>
      <c r="AG36" s="256">
        <f>IF($D36="","",VLOOKUP($D36,'m kvalifikacije žrebna lista'!$A$7:$R$38,14))</f>
        <v>0</v>
      </c>
      <c r="AH36" s="298">
        <v>30</v>
      </c>
      <c r="AI36" s="298" t="str">
        <f>UPPER(IF($D36="","",VLOOKUP($D36,'m kvalifikacije žrebna lista'!$A$7:$R$78,3)))</f>
        <v>RODOŠEK</v>
      </c>
      <c r="AJ36" s="298" t="str">
        <f>PROPER(IF($D36="","",VLOOKUP($D36,'m kvalifikacije žrebna lista'!$A$7:$R$78,4)))</f>
        <v>Jaka</v>
      </c>
      <c r="AK36" s="303">
        <f>IF($V$36="","",IF($R35&lt;&gt;$C36,"",IF(OR($J36="bb",$J36=""),"0",$S35)))</f>
      </c>
      <c r="AL36" s="303">
        <f>IF($V$36="","",IF($R$36&lt;&gt;$C36,"",IF(OR($L$37="bb",$L$37=""),"0",$K$37)))</f>
      </c>
      <c r="AM36" s="303">
        <f>IF($V$36="","",IF($R$34&lt;&gt;$C36,"",IF(OR($N$35="bb",$N$35=""),"0",$M$32)))</f>
      </c>
      <c r="AN36" s="299" t="str">
        <f>IF($V36="","",IF(AND($Q$65=1,$R$34=$R$36,$R$36=$R$35,$R$35=$C$36),0.3,IF(AND($Q$65=2,$R$34=$R$36,$R$36=$R$35,$R$35=$C$36),0.2,IF(AND($Q$65=3,$R$34=$R$36,$R$36=$R$35,$R$35=$C$36),0.1,"0"))))</f>
        <v>0</v>
      </c>
      <c r="AO36" s="299"/>
      <c r="AP36" s="299"/>
      <c r="AQ36" s="310">
        <f t="shared" si="1"/>
        <v>0</v>
      </c>
      <c r="AR36" s="297"/>
      <c r="AS36" s="298">
        <v>30</v>
      </c>
      <c r="AT36" s="298" t="str">
        <f>UPPER(IF($D36="","",VLOOKUP($D36,'m kvalifikacije žrebna lista'!$A$7:$R$78,3)))</f>
        <v>RODOŠEK</v>
      </c>
      <c r="AU36" s="298" t="str">
        <f>PROPER(IF($D36="","",VLOOKUP($D36,'m kvalifikacije žrebna lista'!$A$7:$R$78,4)))</f>
        <v>Jaka</v>
      </c>
      <c r="AV36" s="310">
        <f t="shared" si="3"/>
        <v>0</v>
      </c>
      <c r="AW36" s="297"/>
    </row>
    <row r="37" spans="1:49" s="31" customFormat="1" ht="9" customHeight="1">
      <c r="A37" s="189" t="s">
        <v>32</v>
      </c>
      <c r="B37" s="80">
        <f>UPPER(IF($D37="","",VLOOKUP($D37,'m kvalifikacije žrebna lista'!$A$7:$R$134,17)))</f>
      </c>
      <c r="C37" s="80">
        <f>IF(D37="","",VLOOKUP(D37,'m kvalifikacije žrebna lista'!$A$7:$R$134,2))</f>
        <v>0</v>
      </c>
      <c r="D37" s="79">
        <v>106</v>
      </c>
      <c r="E37" s="78" t="str">
        <f>UPPER(IF($D37="","",VLOOKUP($D37,'m kvalifikacije žrebna lista'!$A$7:$R$134,3)))</f>
        <v>URANKAR</v>
      </c>
      <c r="F37" s="78" t="str">
        <f>PROPER(IF($D37="","",VLOOKUP($D37,'m kvalifikacije žrebna lista'!$A$7:$R$134,4)))</f>
        <v>Vaal</v>
      </c>
      <c r="G37" s="78"/>
      <c r="H37" s="78" t="str">
        <f>UPPER(IF($D37="","",VLOOKUP($D37,'m kvalifikacije žrebna lista'!$A$7:$R$134,5)))</f>
        <v>MAJA</v>
      </c>
      <c r="I37" s="367"/>
      <c r="J37" s="85">
        <f>UPPER(IF(OR(I38="a",I38="as"),E37,IF(OR(I38="b",I38="bs"),E38,)))</f>
      </c>
      <c r="K37" s="263">
        <f>IF(OR(I38="a",I38="as"),S37,IF(OR(I38="b",I38="bs"),S38,))</f>
        <v>0</v>
      </c>
      <c r="L37" s="293"/>
      <c r="M37" s="245"/>
      <c r="N37" s="90"/>
      <c r="O37" s="90"/>
      <c r="P37" s="90"/>
      <c r="Q37" s="90"/>
      <c r="R37" s="256">
        <f>IF(OR(I38="a",I38="as"),C37,IF(OR(I38="b",I38="bs"),C38,""))</f>
      </c>
      <c r="S37" s="256">
        <f>IF($D37="","",VLOOKUP($D37,'m kvalifikacije žrebna lista'!$A$7:$R$38,14))</f>
        <v>0</v>
      </c>
      <c r="U37" s="193">
        <v>31</v>
      </c>
      <c r="V37" s="193" t="str">
        <f>UPPER(IF($D37="","",VLOOKUP($D37,'m kvalifikacije žrebna lista'!$A$7:$R$78,3)))</f>
        <v>BABIČ</v>
      </c>
      <c r="W37" s="193" t="str">
        <f>PROPER(IF($D37="","",VLOOKUP($D37,'m kvalifikacije žrebna lista'!$A$7:$R$78,4)))</f>
        <v>Manuel</v>
      </c>
      <c r="X37" s="135" t="b">
        <f t="shared" si="0"/>
        <v>0</v>
      </c>
      <c r="Y37" s="231">
        <f>IF($V37="","",IF(AND($Q$65=1,$R37=$C37),3,IF(AND($Q$65=2,$R37=$C37),2,IF(AND($Q$65=3,$R37=$C37),1,""))))</f>
      </c>
      <c r="Z37" s="231"/>
      <c r="AA37" s="231">
        <f>IF($V37="","",IF(AND($Q$65=1,$R$36=$R$37,$R$37=$C$37),3,IF(AND($Q$65=2,$R$36=$R$37,$R$37=$C$37),2,IF(AND($Q$65=3,$R$36=$R$37,$R$37=$C$37),1,""))))</f>
      </c>
      <c r="AB37" s="135">
        <f>IF($V37="","",IF(AND($Q$65=1,$R$34=$R$36,$R$36=$R$37,$R$37=$C$37),3,IF(AND($Q$65=2,$R$34=$R$36,$R$36=$R$37,$R$37=$C$37),2,IF(AND($Q$65=3,$R$34=$R$36,$R$36=$R$37,$R$37=$C$37),1,""))))</f>
      </c>
      <c r="AC37" s="135"/>
      <c r="AD37" s="135"/>
      <c r="AE37" s="269">
        <f t="shared" si="2"/>
        <v>0</v>
      </c>
      <c r="AG37" s="256">
        <f>IF($D37="","",VLOOKUP($D37,'m kvalifikacije žrebna lista'!$A$7:$R$38,14))</f>
        <v>0</v>
      </c>
      <c r="AH37" s="298">
        <v>31</v>
      </c>
      <c r="AI37" s="298" t="str">
        <f>UPPER(IF($D37="","",VLOOKUP($D37,'m kvalifikacije žrebna lista'!$A$7:$R$78,3)))</f>
        <v>BABIČ</v>
      </c>
      <c r="AJ37" s="298" t="str">
        <f>PROPER(IF($D37="","",VLOOKUP($D37,'m kvalifikacije žrebna lista'!$A$7:$R$78,4)))</f>
        <v>Manuel</v>
      </c>
      <c r="AK37" s="303">
        <f>IF($V$37="","",IF($R37&lt;&gt;$C37,"",IF(OR($J38="bb",$J38=""),"0",$S38)))</f>
      </c>
      <c r="AL37" s="303">
        <f>IF($V$37="","",IF($R$36&lt;&gt;$C37,"",IF(OR($L$37="bb",$L$37=""),"0",$K$35)))</f>
      </c>
      <c r="AM37" s="303">
        <f>IF($V$37="","",IF($R$34&lt;&gt;$C37,"",IF(OR($N$35="bb",$N$35=""),"0",$M$32)))</f>
      </c>
      <c r="AN37" s="299" t="str">
        <f>IF($V37="","",IF(AND($Q$65=1,$R$34=$R$36,$R$36=$R$37,$R$37=$C$37),0.3,IF(AND($Q$65=2,$R$34=$R$36,$R$36=$R$37,$R$37=$C$37),0.2,IF(AND($Q$65=3,$R$34=$R$36,$R$36=$R$37,$R$37=$C$37),0.1,"0"))))</f>
        <v>0</v>
      </c>
      <c r="AO37" s="299"/>
      <c r="AP37" s="299"/>
      <c r="AQ37" s="310">
        <f t="shared" si="1"/>
        <v>0</v>
      </c>
      <c r="AR37" s="297"/>
      <c r="AS37" s="298">
        <v>31</v>
      </c>
      <c r="AT37" s="298" t="str">
        <f>UPPER(IF($D37="","",VLOOKUP($D37,'m kvalifikacije žrebna lista'!$A$7:$R$78,3)))</f>
        <v>BABIČ</v>
      </c>
      <c r="AU37" s="298" t="str">
        <f>PROPER(IF($D37="","",VLOOKUP($D37,'m kvalifikacije žrebna lista'!$A$7:$R$78,4)))</f>
        <v>Manuel</v>
      </c>
      <c r="AV37" s="310">
        <f t="shared" si="3"/>
        <v>0</v>
      </c>
      <c r="AW37" s="297"/>
    </row>
    <row r="38" spans="1:49" s="31" customFormat="1" ht="9" customHeight="1">
      <c r="A38" s="187" t="s">
        <v>33</v>
      </c>
      <c r="B38" s="78">
        <f>UPPER(IF($D38="","",VLOOKUP($D38,'m kvalifikacije žrebna lista'!$A$7:$R$134,17)))</f>
      </c>
      <c r="C38" s="78">
        <f>IF(D38="","",VLOOKUP(D38,'m kvalifikacije žrebna lista'!$A$7:$R$134,2))</f>
        <v>0</v>
      </c>
      <c r="D38" s="79">
        <v>12</v>
      </c>
      <c r="E38" s="344" t="str">
        <f>UPPER(IF($D38="","",VLOOKUP($D38,'m kvalifikacije žrebna lista'!$A$7:$R$134,3)))</f>
        <v>VELIČKI</v>
      </c>
      <c r="F38" s="344" t="str">
        <f>PROPER(IF($D38="","",VLOOKUP($D38,'m kvalifikacije žrebna lista'!$A$7:$R$134,4)))</f>
        <v>Miha</v>
      </c>
      <c r="G38" s="344"/>
      <c r="H38" s="344" t="str">
        <f>UPPER(IF($D38="","",VLOOKUP($D38,'m kvalifikacije žrebna lista'!$A$7:$R$134,5)))</f>
        <v>BR-MB</v>
      </c>
      <c r="I38" s="366"/>
      <c r="J38" s="293"/>
      <c r="K38" s="245"/>
      <c r="L38" s="90"/>
      <c r="M38" s="265"/>
      <c r="N38" s="90"/>
      <c r="O38" s="90"/>
      <c r="P38" s="90"/>
      <c r="Q38" s="90"/>
      <c r="R38" s="256"/>
      <c r="S38" s="256">
        <f>IF($D38="","",VLOOKUP($D38,'m kvalifikacije žrebna lista'!$A$7:$R$38,14))</f>
        <v>0</v>
      </c>
      <c r="U38" s="221">
        <v>32</v>
      </c>
      <c r="V38" s="221" t="str">
        <f>UPPER(IF($D38="","",VLOOKUP($D38,'m kvalifikacije žrebna lista'!$A$7:$R$78,3)))</f>
        <v>VELIČKI</v>
      </c>
      <c r="W38" s="221" t="str">
        <f>PROPER(IF($D76="","",VLOOKUP($D76,'m kvalifikacije žrebna lista'!$A$7:$R$78,4)))</f>
        <v>Leo</v>
      </c>
      <c r="X38" s="223" t="b">
        <f t="shared" si="0"/>
        <v>0</v>
      </c>
      <c r="Y38" s="232">
        <f>IF($V38="","",IF(AND($Q$65=1,$R37=$C38),3,IF(AND($Q$65=2,$R37=$C38),2,IF(AND($Q$65=3,$R37=$C38),1,""))))</f>
      </c>
      <c r="Z38" s="232"/>
      <c r="AA38" s="232">
        <f>IF($V38="","",IF(AND($Q$65=1,$R$36=$R$37,$R$37=$C$38),3,IF(AND($Q$65=2,$R$36=$R$37,$R$37=$C$38),2,IF(AND($Q$65=3,$R$36=$R$37,$R$37=$C$38),1,""))))</f>
      </c>
      <c r="AB38" s="223">
        <f>IF($V38="","",IF(AND($Q$65=1,$R$34=$R$36,$R$36=$R$37,$R$37=$C$38),3,IF(AND($Q$65=2,$R$34=$R$36,$R$36=$R$37,$R$37=$C$38),2,IF(AND($Q$65=3,$R$34=$R$36,$R$36=$R$37,$R$37=$C$38),1,""))))</f>
      </c>
      <c r="AC38" s="223"/>
      <c r="AD38" s="223"/>
      <c r="AE38" s="270">
        <f t="shared" si="2"/>
        <v>0</v>
      </c>
      <c r="AG38" s="256">
        <f>IF($D38="","",VLOOKUP($D38,'m kvalifikacije žrebna lista'!$A$7:$R$38,14))</f>
        <v>0</v>
      </c>
      <c r="AH38" s="298">
        <v>32</v>
      </c>
      <c r="AI38" s="298" t="str">
        <f>UPPER(IF($D76="","",VLOOKUP($D76,'m kvalifikacije žrebna lista'!$A$7:$R$78,3)))</f>
        <v>GEISSLER</v>
      </c>
      <c r="AJ38" s="298" t="str">
        <f>PROPER(IF($D76="","",VLOOKUP($D76,'m kvalifikacije žrebna lista'!$A$7:$R$78,4)))</f>
        <v>Leo</v>
      </c>
      <c r="AK38" s="303">
        <f>IF($V$38="","",IF($R37&lt;&gt;$C38,"",IF(OR($J38="bb",$J38=""),"0",$S37)))</f>
      </c>
      <c r="AL38" s="303">
        <f>IF($V$38="","",IF($R$36&lt;&gt;$C38,"",IF(OR($L$37="bb",$L$37=""),"0",$K$35)))</f>
      </c>
      <c r="AM38" s="303">
        <f>IF($V$38="","",IF($R$34&lt;&gt;$C38,"",IF(OR($N$35="bb",$N$35=""),"0",$M$32)))</f>
      </c>
      <c r="AN38" s="299" t="str">
        <f>IF($V38="","",IF(AND($Q$65=1,$R$34=$R$36,$R$36=$R$37,$R$37=$C$38),0.3,IF(AND($Q$65=2,$R$34=$R$36,$R$36=$R$37,$R$37=$C$38),0.2,IF(AND($Q$65=3,$R$34=$R$36,$R$36=$R$37,$R$37=$C$38),0.1,"0"))))</f>
        <v>0</v>
      </c>
      <c r="AO38" s="299"/>
      <c r="AP38" s="299"/>
      <c r="AQ38" s="310">
        <f t="shared" si="1"/>
        <v>0</v>
      </c>
      <c r="AR38" s="297"/>
      <c r="AS38" s="298">
        <v>32</v>
      </c>
      <c r="AT38" s="298" t="str">
        <f>UPPER(IF($D76="","",VLOOKUP($D76,'m kvalifikacije žrebna lista'!$A$7:$R$78,3)))</f>
        <v>GEISSLER</v>
      </c>
      <c r="AU38" s="298" t="str">
        <f>PROPER(IF($D76="","",VLOOKUP($D76,'m kvalifikacije žrebna lista'!$A$7:$R$78,4)))</f>
        <v>Leo</v>
      </c>
      <c r="AV38" s="310">
        <f t="shared" si="3"/>
        <v>0</v>
      </c>
      <c r="AW38" s="297"/>
    </row>
    <row r="39" spans="1:49" s="31" customFormat="1" ht="9" customHeight="1">
      <c r="A39" s="186" t="s">
        <v>34</v>
      </c>
      <c r="B39" s="80">
        <f>UPPER(IF($D39="","",VLOOKUP($D39,'m kvalifikacije žrebna lista'!$A$7:$R$134,17)))</f>
      </c>
      <c r="C39" s="80">
        <f>IF(D39="","",VLOOKUP(D39,'m kvalifikacije žrebna lista'!$A$7:$R$134,2))</f>
        <v>0</v>
      </c>
      <c r="D39" s="79">
        <v>3</v>
      </c>
      <c r="E39" s="344" t="str">
        <f>UPPER(IF($D39="","",VLOOKUP($D39,'m kvalifikacije žrebna lista'!$A$7:$R$134,3)))</f>
        <v>JAVORŠEK</v>
      </c>
      <c r="F39" s="344" t="str">
        <f>PROPER(IF($D39="","",VLOOKUP($D39,'m kvalifikacije žrebna lista'!$A$7:$R$134,4)))</f>
        <v>Simon</v>
      </c>
      <c r="G39" s="344"/>
      <c r="H39" s="344" t="str">
        <f>UPPER(IF($D39="","",VLOOKUP($D39,'m kvalifikacije žrebna lista'!$A$7:$R$134,5)))</f>
        <v>TC-LJ</v>
      </c>
      <c r="I39" s="367"/>
      <c r="J39" s="85" t="str">
        <f>UPPER(IF(OR(I40="a",I40="as"),E39,IF(OR(I40="b",I40="bs"),E40,)))</f>
        <v>JAVORŠEK</v>
      </c>
      <c r="K39" s="261">
        <f>IF(OR(I40="a",I40="as"),S39,IF(OR(I40="b",I40="bs"),S40,))</f>
        <v>0</v>
      </c>
      <c r="L39" s="90"/>
      <c r="M39" s="245"/>
      <c r="N39" s="90"/>
      <c r="O39" s="90"/>
      <c r="P39" s="90"/>
      <c r="Q39" s="90"/>
      <c r="R39" s="256">
        <f>IF(OR(I40="a",I40="as"),C39,IF(OR(I40="b",I40="bs"),C40,""))</f>
        <v>0</v>
      </c>
      <c r="S39" s="256">
        <f>IF($D39="","",VLOOKUP($D39,'m kvalifikacije žrebna lista'!$A$7:$R$38,14))</f>
        <v>0</v>
      </c>
      <c r="U39" s="193">
        <v>33</v>
      </c>
      <c r="V39" s="193" t="str">
        <f>UPPER(IF($D39="","",VLOOKUP($D39,'m kvalifikacije žrebna lista'!$A$7:$R$78,3)))</f>
        <v>JAVORŠEK</v>
      </c>
      <c r="W39" s="193" t="str">
        <f>PROPER(IF($D39="","",VLOOKUP($D39,'m kvalifikacije žrebna lista'!$A$7:$R$78,4)))</f>
        <v>Simon</v>
      </c>
      <c r="X39" s="230" t="b">
        <f t="shared" si="0"/>
        <v>0</v>
      </c>
      <c r="Y39" s="229">
        <f>IF($V39="","",IF(AND($Q$65=1,$R39=$C39),3,IF(AND($Q$65=2,$R39=$C39),2,IF(AND($Q$65=3,$R39=$C39),1,""))))</f>
      </c>
      <c r="Z39" s="229"/>
      <c r="AA39" s="231">
        <f>IF($V39="","",IF(AND($Q$65=1,$R$40=$R$39,$R$39=$C$39),3,IF(AND($Q$65=2,$R$40=$R$39,$R$39=$C$39),2,IF(AND($Q$65=3,$R$40=$R$39,$R$39=$C$39),1,""))))</f>
      </c>
      <c r="AB39" s="135">
        <f>IF($V39="","",IF(AND($Q$65=1,$R$42=$R$40,$R$40=$R$39,$R$39=$C$39),3,IF(AND($Q$65=2,$R$42=$R$40,$R$40=$R$39,$R$39=$C$39),2,IF(AND($Q$65=3,$R$42=$R$40,$R$40=$R$39,$R$39=$C$39),1,""))))</f>
      </c>
      <c r="AC39" s="135"/>
      <c r="AD39" s="135"/>
      <c r="AE39" s="269">
        <f t="shared" si="2"/>
        <v>0</v>
      </c>
      <c r="AG39" s="256">
        <f>IF($D39="","",VLOOKUP($D39,'m kvalifikacije žrebna lista'!$A$7:$R$38,14))</f>
        <v>0</v>
      </c>
      <c r="AH39" s="298">
        <v>33</v>
      </c>
      <c r="AI39" s="298" t="str">
        <f>UPPER(IF($D39="","",VLOOKUP($D39,'m kvalifikacije žrebna lista'!$A$7:$R$78,3)))</f>
        <v>JAVORŠEK</v>
      </c>
      <c r="AJ39" s="298" t="str">
        <f>PROPER(IF($D39="","",VLOOKUP($D39,'m kvalifikacije žrebna lista'!$A$7:$R$78,4)))</f>
        <v>Simon</v>
      </c>
      <c r="AK39" s="309" t="str">
        <f>IF($V$39="","",IF($R39&lt;&gt;$C39,"",IF(OR($J40="bb",$J40=""),"0",$S40)))</f>
        <v>0</v>
      </c>
      <c r="AL39" s="303">
        <f>IF($V$39="","",IF($R$40&lt;&gt;$C39,"",IF(OR($L$41="bb",$L$41=""),"0",$K$41)))</f>
      </c>
      <c r="AM39" s="303">
        <f>IF($V$39="","",IF($R$42&lt;&gt;$C39,"",IF(OR($N$43="bb",$N$43=""),"0",$M$44)))</f>
      </c>
      <c r="AN39" s="299" t="str">
        <f>IF($V39="","",IF(AND($Q$65=1,$R$42=$R$40,$R$40=$R$39,$R$39=$C$39),0.3,IF(AND($Q$65=2,$R$42=$R$40,$R$40=$R$39,$R$39=$C$39),0.2,IF(AND($Q$65=3,$R$42=$R$40,$R$40=$R$39,$R$39=$C$39),0.1,"0"))))</f>
        <v>0</v>
      </c>
      <c r="AO39" s="299"/>
      <c r="AP39" s="299"/>
      <c r="AQ39" s="310">
        <f t="shared" si="1"/>
        <v>0</v>
      </c>
      <c r="AR39" s="297"/>
      <c r="AS39" s="298">
        <v>33</v>
      </c>
      <c r="AT39" s="298" t="str">
        <f>UPPER(IF($D39="","",VLOOKUP($D39,'m kvalifikacije žrebna lista'!$A$7:$R$78,3)))</f>
        <v>JAVORŠEK</v>
      </c>
      <c r="AU39" s="298" t="str">
        <f>PROPER(IF($D39="","",VLOOKUP($D39,'m kvalifikacije žrebna lista'!$A$7:$R$78,4)))</f>
        <v>Simon</v>
      </c>
      <c r="AV39" s="310">
        <f t="shared" si="3"/>
        <v>0</v>
      </c>
      <c r="AW39" s="297"/>
    </row>
    <row r="40" spans="1:49" s="31" customFormat="1" ht="9" customHeight="1">
      <c r="A40" s="189" t="s">
        <v>35</v>
      </c>
      <c r="B40" s="78">
        <f>UPPER(IF($D40="","",VLOOKUP($D40,'m kvalifikacije žrebna lista'!$A$7:$R$134,17)))</f>
      </c>
      <c r="C40" s="78">
        <f>IF(D40="","",VLOOKUP(D40,'m kvalifikacije žrebna lista'!$A$7:$R$134,2))</f>
        <v>0</v>
      </c>
      <c r="D40" s="79">
        <v>128</v>
      </c>
      <c r="E40" s="87" t="str">
        <f>UPPER(IF($D40="","",VLOOKUP($D40,'m kvalifikacije žrebna lista'!$A$7:$R$134,3)))</f>
        <v>PROSTO</v>
      </c>
      <c r="F40" s="87">
        <f>PROPER(IF($D40="","",VLOOKUP($D40,'m kvalifikacije žrebna lista'!$A$7:$R$134,4)))</f>
      </c>
      <c r="G40" s="87"/>
      <c r="H40" s="87">
        <f>UPPER(IF($D40="","",VLOOKUP($D40,'m kvalifikacije žrebna lista'!$A$7:$R$134,5)))</f>
      </c>
      <c r="I40" s="366" t="s">
        <v>521</v>
      </c>
      <c r="J40" s="293"/>
      <c r="K40" s="84"/>
      <c r="L40" s="85">
        <f>UPPER(IF(OR(K40="a",K40="as"),J39,IF(OR(K40="b",K40="bs"),J41,)))</f>
      </c>
      <c r="M40" s="261">
        <f>IF(OR(K40="a",K40="as"),K39,IF(OR(K40="b",K40="bs"),K41,))</f>
        <v>0</v>
      </c>
      <c r="N40" s="90"/>
      <c r="O40" s="90"/>
      <c r="P40" s="90"/>
      <c r="Q40" s="90"/>
      <c r="R40" s="256">
        <f>IF(OR(K40="a",K40="as"),R39,IF(OR(K40="b",K40="bs"),R41,""))</f>
      </c>
      <c r="S40" s="256">
        <f>IF($D40="","",VLOOKUP($D40,'m kvalifikacije žrebna lista'!$A$7:$R$38,14))</f>
        <v>0</v>
      </c>
      <c r="U40" s="221">
        <v>34</v>
      </c>
      <c r="V40" s="222" t="str">
        <f>UPPER(IF($D40="","",VLOOKUP($D40,'m kvalifikacije žrebna lista'!$A$7:$R$78,3)))</f>
        <v>BABIČ</v>
      </c>
      <c r="W40" s="222" t="str">
        <f>PROPER(IF($D40="","",VLOOKUP($D40,'m kvalifikacije žrebna lista'!$A$7:$R$78,4)))</f>
        <v>Manuel</v>
      </c>
      <c r="X40" s="223" t="b">
        <f t="shared" si="0"/>
        <v>0</v>
      </c>
      <c r="Y40" s="232">
        <f>IF($V40="","",IF(AND($Q$65=1,$R39=$C40),3,IF(AND($Q$65=2,$R39=$C40),2,IF(AND($Q$65=3,$R39=$C40),1,""))))</f>
      </c>
      <c r="Z40" s="232"/>
      <c r="AA40" s="232">
        <f>IF($V40="","",IF(AND($Q$65=1,$R$40=$R$39,$R$39=$C$40),3,IF(AND($Q$65=2,$R$40=$R$39,$R$39=$C$40),2,IF(AND($Q$65=3,$R$40=$R$39,$R$39=$C$40),1,""))))</f>
      </c>
      <c r="AB40" s="223">
        <f>IF($V40="","",IF(AND($Q$65=1,$R$42=$R$40,$R$40=$R$39,$R$39=$C$40),3,IF(AND($Q$65=2,$R$42=$R$40,$R$40=$R$39,$R$39=$C$40),2,IF(AND($Q$65=3,$R$42=$R$40,$R$40=$R$39,$R$39=$C$40),1,""))))</f>
      </c>
      <c r="AC40" s="223"/>
      <c r="AD40" s="223"/>
      <c r="AE40" s="270">
        <f t="shared" si="2"/>
        <v>0</v>
      </c>
      <c r="AG40" s="256">
        <f>IF($D40="","",VLOOKUP($D40,'m kvalifikacije žrebna lista'!$A$7:$R$38,14))</f>
        <v>0</v>
      </c>
      <c r="AH40" s="298">
        <v>34</v>
      </c>
      <c r="AI40" s="311" t="str">
        <f>UPPER(IF($D40="","",VLOOKUP($D40,'m kvalifikacije žrebna lista'!$A$7:$R$78,3)))</f>
        <v>BABIČ</v>
      </c>
      <c r="AJ40" s="311" t="str">
        <f>PROPER(IF($D40="","",VLOOKUP($D40,'m kvalifikacije žrebna lista'!$A$7:$R$78,4)))</f>
        <v>Manuel</v>
      </c>
      <c r="AK40" s="303" t="str">
        <f>IF($V$40="","",IF($R39&lt;&gt;$C40,"",IF(OR($J40="bb",$J40=""),"0",$S39)))</f>
        <v>0</v>
      </c>
      <c r="AL40" s="303">
        <f>IF($V$40="","",IF($R$40&lt;&gt;$C40,"",IF(OR($L$41="bb",$L$41=""),"0",$K$41)))</f>
      </c>
      <c r="AM40" s="303">
        <f>IF($V$40="","",IF($R$42&lt;&gt;$C40,"",IF(OR($N$43="bb",$N$43=""),"0",$M$44)))</f>
      </c>
      <c r="AN40" s="299" t="str">
        <f>IF($V40="","",IF(AND($Q$65=1,$R$42=$R$40,$R$40=$R$39,$R$39=$C$40),0.3,IF(AND($Q$65=2,$R$42=$R$40,$R$40=$R$39,$R$39=$C$40),0.2,IF(AND($Q$65=3,$R$42=$R$40,$R$40=$R$39,$R$39=$C$40),0.1,"0"))))</f>
        <v>0</v>
      </c>
      <c r="AO40" s="299"/>
      <c r="AP40" s="299"/>
      <c r="AQ40" s="310">
        <f t="shared" si="1"/>
        <v>0</v>
      </c>
      <c r="AR40" s="297"/>
      <c r="AS40" s="298">
        <v>34</v>
      </c>
      <c r="AT40" s="311" t="str">
        <f>UPPER(IF($D40="","",VLOOKUP($D40,'m kvalifikacije žrebna lista'!$A$7:$R$78,3)))</f>
        <v>BABIČ</v>
      </c>
      <c r="AU40" s="311" t="str">
        <f>PROPER(IF($D40="","",VLOOKUP($D40,'m kvalifikacije žrebna lista'!$A$7:$R$78,4)))</f>
        <v>Manuel</v>
      </c>
      <c r="AV40" s="310">
        <f t="shared" si="3"/>
        <v>0</v>
      </c>
      <c r="AW40" s="297"/>
    </row>
    <row r="41" spans="1:49" s="31" customFormat="1" ht="9" customHeight="1">
      <c r="A41" s="187" t="s">
        <v>36</v>
      </c>
      <c r="B41" s="80">
        <f>UPPER(IF($D41="","",VLOOKUP($D41,'m kvalifikacije žrebna lista'!$A$7:$R$134,17)))</f>
      </c>
      <c r="C41" s="80">
        <f>IF(D41="","",VLOOKUP(D41,'m kvalifikacije žrebna lista'!$A$7:$R$134,2))</f>
        <v>0</v>
      </c>
      <c r="D41" s="79">
        <v>84</v>
      </c>
      <c r="E41" s="78" t="str">
        <f>UPPER(IF($D41="","",VLOOKUP($D41,'m kvalifikacije žrebna lista'!$A$7:$R$134,3)))</f>
        <v>ŠKORJANC</v>
      </c>
      <c r="F41" s="78" t="str">
        <f>PROPER(IF($D41="","",VLOOKUP($D41,'m kvalifikacije žrebna lista'!$A$7:$R$134,4)))</f>
        <v>Klemen</v>
      </c>
      <c r="G41" s="78"/>
      <c r="H41" s="78" t="str">
        <f>UPPER(IF($D41="","",VLOOKUP($D41,'m kvalifikacije žrebna lista'!$A$7:$R$134,5)))</f>
        <v>TK-CC</v>
      </c>
      <c r="I41" s="367"/>
      <c r="J41" s="85">
        <f>UPPER(IF(OR(I42="a",I42="as"),E41,IF(OR(I42="b",I42="bs"),E42,)))</f>
      </c>
      <c r="K41" s="262">
        <f>IF(OR(I42="a",I42="as"),S41,IF(OR(I42="b",I42="bs"),S42,))</f>
        <v>0</v>
      </c>
      <c r="L41" s="293"/>
      <c r="M41" s="244"/>
      <c r="N41" s="90"/>
      <c r="O41" s="90"/>
      <c r="P41" s="90"/>
      <c r="Q41" s="90"/>
      <c r="R41" s="256">
        <f>IF(OR(I42="a",I42="as"),C41,IF(OR(I42="b",I42="bs"),C42,""))</f>
      </c>
      <c r="S41" s="256">
        <f>IF($D41="","",VLOOKUP($D41,'m kvalifikacije žrebna lista'!$A$7:$R$38,14))</f>
        <v>0</v>
      </c>
      <c r="U41" s="193">
        <v>35</v>
      </c>
      <c r="V41" s="193" t="str">
        <f>UPPER(IF($D41="","",VLOOKUP($D41,'m kvalifikacije žrebna lista'!$A$7:$R$78,3)))</f>
        <v>BABIČ</v>
      </c>
      <c r="W41" s="193" t="str">
        <f>PROPER(IF($D41="","",VLOOKUP($D41,'m kvalifikacije žrebna lista'!$A$7:$R$78,4)))</f>
        <v>Manuel</v>
      </c>
      <c r="X41" s="135" t="b">
        <f t="shared" si="0"/>
        <v>0</v>
      </c>
      <c r="Y41" s="233">
        <f>IF($V41="","",IF(AND($Q$65=1,$R41=$C41),3,IF(AND($Q$65=2,$R41=$C41),2,IF(AND($Q$65=3,$R41=$C41),1,""))))</f>
      </c>
      <c r="Z41" s="233"/>
      <c r="AA41" s="231">
        <f>IF($V41="","",IF(AND($Q$65=1,$R$40=$R$41,$R$41=$C$41),3,IF(AND($Q$65=2,$R$40=$R$41,$R$41=$C$41),2,IF(AND($Q$65=3,$R$40=$R$41,$R$41=$C$41),1,""))))</f>
      </c>
      <c r="AB41" s="135">
        <f>IF($V41="","",IF(AND($Q$65=1,$R$42=$R40,$R$40=$R$41,$R$41=$C$41),3,IF(AND($Q$65=2,$R$42=$R40,$R$40=$R$41,$R$41=$C$41),2,IF(AND($Q$65=3,$R$42=$R40,$R$40=$R$41,$R$41=$C$41),1,""))))</f>
      </c>
      <c r="AC41" s="135"/>
      <c r="AD41" s="135"/>
      <c r="AE41" s="269">
        <f t="shared" si="2"/>
        <v>0</v>
      </c>
      <c r="AG41" s="256">
        <f>IF($D41="","",VLOOKUP($D41,'m kvalifikacije žrebna lista'!$A$7:$R$38,14))</f>
        <v>0</v>
      </c>
      <c r="AH41" s="298">
        <v>35</v>
      </c>
      <c r="AI41" s="298" t="str">
        <f>UPPER(IF($D41="","",VLOOKUP($D41,'m kvalifikacije žrebna lista'!$A$7:$R$78,3)))</f>
        <v>BABIČ</v>
      </c>
      <c r="AJ41" s="298" t="str">
        <f>PROPER(IF($D41="","",VLOOKUP($D41,'m kvalifikacije žrebna lista'!$A$7:$R$78,4)))</f>
        <v>Manuel</v>
      </c>
      <c r="AK41" s="303">
        <f>IF($V$41="","",IF($R41&lt;&gt;$C41,"",IF(OR($J42="bb",$J42=""),"0",$S42)))</f>
      </c>
      <c r="AL41" s="303">
        <f>IF($V$41="","",IF($R$40&lt;&gt;$C41,"",IF(OR($L$41="bb",$L$41=""),"0",$K$39)))</f>
      </c>
      <c r="AM41" s="303">
        <f>IF($V$41="","",IF($R$42&lt;&gt;$C41,"",IF(OR($N$43="bb",$N$43=""),"0",$M$44)))</f>
      </c>
      <c r="AN41" s="299" t="str">
        <f>IF($V41="","",IF(AND($Q$65=1,$R$42=$R40,$R$40=$R$41,$R$41=$C$41),0.3,IF(AND($Q$65=2,$R$42=$R40,$R$40=$R$41,$R$41=$C$41),0.2,IF(AND($Q$65=3,$R$42=$R40,$R$40=$R$41,$R$41=$C$41),0.1,"0"))))</f>
        <v>0</v>
      </c>
      <c r="AO41" s="299"/>
      <c r="AP41" s="299"/>
      <c r="AQ41" s="310">
        <f t="shared" si="1"/>
        <v>0</v>
      </c>
      <c r="AR41" s="297"/>
      <c r="AS41" s="298">
        <v>35</v>
      </c>
      <c r="AT41" s="298" t="str">
        <f>UPPER(IF($D41="","",VLOOKUP($D41,'m kvalifikacije žrebna lista'!$A$7:$R$78,3)))</f>
        <v>BABIČ</v>
      </c>
      <c r="AU41" s="298" t="str">
        <f>PROPER(IF($D41="","",VLOOKUP($D41,'m kvalifikacije žrebna lista'!$A$7:$R$78,4)))</f>
        <v>Manuel</v>
      </c>
      <c r="AV41" s="310">
        <f t="shared" si="3"/>
        <v>0</v>
      </c>
      <c r="AW41" s="297"/>
    </row>
    <row r="42" spans="1:49" s="31" customFormat="1" ht="9" customHeight="1">
      <c r="A42" s="187" t="s">
        <v>37</v>
      </c>
      <c r="B42" s="78">
        <f>UPPER(IF($D42="","",VLOOKUP($D42,'m kvalifikacije žrebna lista'!$A$7:$R$134,17)))</f>
      </c>
      <c r="C42" s="78">
        <f>IF(D42="","",VLOOKUP(D42,'m kvalifikacije žrebna lista'!$A$7:$R$134,2))</f>
        <v>0</v>
      </c>
      <c r="D42" s="79">
        <v>53</v>
      </c>
      <c r="E42" s="87" t="str">
        <f>UPPER(IF($D42="","",VLOOKUP($D42,'m kvalifikacije žrebna lista'!$A$7:$R$134,3)))</f>
        <v>DOMINKO</v>
      </c>
      <c r="F42" s="87" t="str">
        <f>PROPER(IF($D42="","",VLOOKUP($D42,'m kvalifikacije žrebna lista'!$A$7:$R$134,4)))</f>
        <v>Sebastian</v>
      </c>
      <c r="G42" s="87"/>
      <c r="H42" s="87" t="str">
        <f>UPPER(IF($D42="","",VLOOKUP($D42,'m kvalifikacije žrebna lista'!$A$7:$R$134,5)))</f>
        <v>ŽTKMB</v>
      </c>
      <c r="I42" s="366"/>
      <c r="J42" s="293"/>
      <c r="K42" s="245"/>
      <c r="L42" s="83" t="s">
        <v>122</v>
      </c>
      <c r="M42" s="88"/>
      <c r="N42" s="85">
        <f>UPPER(IF(OR(M42="a",M42="as"),L40,IF(OR(M42="b",M42="bs"),L44,)))</f>
      </c>
      <c r="O42" s="89"/>
      <c r="P42" s="90"/>
      <c r="Q42" s="90"/>
      <c r="R42" s="256">
        <f>IF(OR(M42="a",M42="as"),R40,IF(OR(M42="b",M42="bs"),R44,""))</f>
      </c>
      <c r="S42" s="256">
        <f>IF($D42="","",VLOOKUP($D42,'m kvalifikacije žrebna lista'!$A$7:$R$38,14))</f>
        <v>0</v>
      </c>
      <c r="U42" s="193">
        <v>36</v>
      </c>
      <c r="V42" s="221" t="str">
        <f>UPPER(IF($D42="","",VLOOKUP($D42,'m kvalifikacije žrebna lista'!$A$7:$R$78,3)))</f>
        <v>DOMINKO</v>
      </c>
      <c r="W42" s="221" t="str">
        <f>PROPER(IF($D42="","",VLOOKUP($D42,'m kvalifikacije žrebna lista'!$A$7:$R$78,4)))</f>
        <v>Sebastian</v>
      </c>
      <c r="X42" s="223" t="b">
        <f t="shared" si="0"/>
        <v>0</v>
      </c>
      <c r="Y42" s="232">
        <f>IF($V42="","",IF(AND($Q$65=1,$R41=$C42),3,IF(AND($Q$65=2,$R41=$C42),2,IF(AND($Q$65=3,$R41=$C42),1,""))))</f>
      </c>
      <c r="Z42" s="232"/>
      <c r="AA42" s="232">
        <f>IF($V42="","",IF(AND($Q$65=1,$R$40=$R$41,$R$41=$C$42),3,IF(AND($Q$65=2,$R$40=$R$41,$R$41=$C$42),2,IF(AND($Q$65=3,$R$40=$R$41,$R$41=$C$42),1,""))))</f>
      </c>
      <c r="AB42" s="223">
        <f>IF($V42="","",IF(AND($Q$65=1,$R$42=$R$40,$R$40=$R$41,$R$41=$C$42),3,IF(AND($Q$65=2,$R$42=$R$40,$R$42=$R$40,$R$40=$R$41,$R$41=$C$42),2,IF(AND($Q$65=3,$R$40=$R$41,$R$41=$C$42),1,""))))</f>
      </c>
      <c r="AC42" s="223"/>
      <c r="AD42" s="223"/>
      <c r="AE42" s="270">
        <f t="shared" si="2"/>
        <v>0</v>
      </c>
      <c r="AG42" s="256">
        <f>IF($D42="","",VLOOKUP($D42,'m kvalifikacije žrebna lista'!$A$7:$R$38,14))</f>
        <v>0</v>
      </c>
      <c r="AH42" s="298">
        <v>36</v>
      </c>
      <c r="AI42" s="298" t="str">
        <f>UPPER(IF($D42="","",VLOOKUP($D42,'m kvalifikacije žrebna lista'!$A$7:$R$78,3)))</f>
        <v>DOMINKO</v>
      </c>
      <c r="AJ42" s="298" t="str">
        <f>PROPER(IF($D42="","",VLOOKUP($D42,'m kvalifikacije žrebna lista'!$A$7:$R$78,4)))</f>
        <v>Sebastian</v>
      </c>
      <c r="AK42" s="303">
        <f>IF($V$42="","",IF($R41&lt;&gt;$C42,"",IF(OR($J42="bb",$J42=""),"0",$S41)))</f>
      </c>
      <c r="AL42" s="303">
        <f>IF($V$42="","",IF($R$40&lt;&gt;$C42,"",IF(OR($L$41="bb",$L$41=""),"0",$K$39)))</f>
      </c>
      <c r="AM42" s="303">
        <f>IF($V$42="","",IF($R$42&lt;&gt;$C42,"",IF(OR($N$43="bb",$N$43=""),"0",$M$44)))</f>
      </c>
      <c r="AN42" s="299" t="str">
        <f>IF($V42="","",IF(AND($Q$65=1,$R$42=$R$40,$R$40=$R$41,$R$41=$C$42),0.3,IF(AND($Q$65=2,$R$42=$R$40,$R$42=$R$40,$R$40=$R$41,$R$41=$C$42),0.2,IF(AND($Q$65=3,$R$40=$R$41,$R$41=$C$42),0.1,"0"))))</f>
        <v>0</v>
      </c>
      <c r="AO42" s="299"/>
      <c r="AP42" s="299"/>
      <c r="AQ42" s="310">
        <f t="shared" si="1"/>
        <v>0</v>
      </c>
      <c r="AR42" s="297"/>
      <c r="AS42" s="298">
        <v>36</v>
      </c>
      <c r="AT42" s="298" t="str">
        <f>UPPER(IF($D42="","",VLOOKUP($D42,'m kvalifikacije žrebna lista'!$A$7:$R$78,3)))</f>
        <v>DOMINKO</v>
      </c>
      <c r="AU42" s="298" t="str">
        <f>PROPER(IF($D42="","",VLOOKUP($D42,'m kvalifikacije žrebna lista'!$A$7:$R$78,4)))</f>
        <v>Sebastian</v>
      </c>
      <c r="AV42" s="310">
        <f t="shared" si="3"/>
        <v>0</v>
      </c>
      <c r="AW42" s="297"/>
    </row>
    <row r="43" spans="1:49" s="31" customFormat="1" ht="9" customHeight="1">
      <c r="A43" s="187" t="s">
        <v>38</v>
      </c>
      <c r="B43" s="80">
        <f>UPPER(IF($D43="","",VLOOKUP($D43,'m kvalifikacije žrebna lista'!$A$7:$R$134,17)))</f>
      </c>
      <c r="C43" s="80">
        <f>IF(D43="","",VLOOKUP(D43,'m kvalifikacije žrebna lista'!$A$7:$R$134,2))</f>
        <v>0</v>
      </c>
      <c r="D43" s="79">
        <v>62</v>
      </c>
      <c r="E43" s="78" t="str">
        <f>UPPER(IF($D43="","",VLOOKUP($D43,'m kvalifikacije žrebna lista'!$A$7:$R$134,3)))</f>
        <v>VINCEK</v>
      </c>
      <c r="F43" s="78" t="str">
        <f>PROPER(IF($D43="","",VLOOKUP($D43,'m kvalifikacije žrebna lista'!$A$7:$R$134,4)))</f>
        <v>Aleks</v>
      </c>
      <c r="G43" s="78"/>
      <c r="H43" s="78" t="str">
        <f>UPPER(IF($D43="","",VLOOKUP($D43,'m kvalifikacije žrebna lista'!$A$7:$R$134,5)))</f>
        <v>LUKAKP</v>
      </c>
      <c r="I43" s="369"/>
      <c r="J43" s="85">
        <f>UPPER(IF(OR(I44="a",I44="as"),E43,IF(OR(I44="b",I44="bs"),E44,)))</f>
      </c>
      <c r="K43" s="261">
        <f>IF(OR(I44="a",I44="as"),S43,IF(OR(I44="b",I44="bs"),S44,))</f>
        <v>0</v>
      </c>
      <c r="L43" s="92"/>
      <c r="M43" s="264"/>
      <c r="N43" s="293"/>
      <c r="O43" s="347"/>
      <c r="P43" s="90"/>
      <c r="Q43" s="90"/>
      <c r="R43" s="256">
        <f>IF(OR(I44="a",I44="as"),C43,IF(OR(I44="b",I44="bs"),C44,""))</f>
      </c>
      <c r="S43" s="256">
        <f>IF($D43="","",VLOOKUP($D43,'m kvalifikacije žrebna lista'!$A$7:$R$38,14))</f>
        <v>0</v>
      </c>
      <c r="U43" s="221">
        <v>37</v>
      </c>
      <c r="V43" s="193" t="str">
        <f>UPPER(IF($D43="","",VLOOKUP($D43,'m kvalifikacije žrebna lista'!$A$7:$R$78,3)))</f>
        <v>VINCEK</v>
      </c>
      <c r="W43" s="193" t="str">
        <f>PROPER(IF($D43="","",VLOOKUP($D43,'m kvalifikacije žrebna lista'!$A$7:$R$78,4)))</f>
        <v>Aleks</v>
      </c>
      <c r="X43" s="135" t="b">
        <f t="shared" si="0"/>
        <v>0</v>
      </c>
      <c r="Y43" s="231">
        <f>IF($V43="","",IF(AND($Q$65=1,$R43=$C43),3,IF(AND($Q$65=2,$R43=$C43),2,IF(AND($Q$65=3,$R43=$C43),1,""))))</f>
      </c>
      <c r="Z43" s="231"/>
      <c r="AA43" s="231">
        <f>IF($V43="","",IF(AND($Q$65=1,$R$44=$R$43,$R$43=$C$43),3,IF(AND($Q$65=2,$R$44=$R$43,$R$43=$C$43),2,IF(AND($Q$65=3,$R$44=$R$43,$R$43=$C$43),1,""))))</f>
      </c>
      <c r="AB43" s="135">
        <f>IF($V43="","",IF(AND($Q$65=1,$R$42=$R$44,$R$44=$R$43,$R$43=$C$43),3,IF(AND($Q$65=2,$R$42=$R$44,$R$44=$R$43,$R$43=$C$43),2,IF(AND($Q$65=3,$R$42=$R$44,$R$44=$R$43,$R$43=$C$43),1,""))))</f>
      </c>
      <c r="AC43" s="135"/>
      <c r="AD43" s="135"/>
      <c r="AE43" s="269">
        <f t="shared" si="2"/>
        <v>0</v>
      </c>
      <c r="AG43" s="256">
        <f>IF($D43="","",VLOOKUP($D43,'m kvalifikacije žrebna lista'!$A$7:$R$38,14))</f>
        <v>0</v>
      </c>
      <c r="AH43" s="298">
        <v>37</v>
      </c>
      <c r="AI43" s="298" t="str">
        <f>UPPER(IF($D43="","",VLOOKUP($D43,'m kvalifikacije žrebna lista'!$A$7:$R$78,3)))</f>
        <v>VINCEK</v>
      </c>
      <c r="AJ43" s="298" t="str">
        <f>PROPER(IF($D43="","",VLOOKUP($D43,'m kvalifikacije žrebna lista'!$A$7:$R$78,4)))</f>
        <v>Aleks</v>
      </c>
      <c r="AK43" s="303">
        <f>IF($V$43="","",IF($R43&lt;&gt;$C43,"",IF(OR($J44="bb",$J44=""),"0",$S44)))</f>
      </c>
      <c r="AL43" s="303">
        <f>IF($V$43="","",IF($R$44&lt;&gt;$C43,"",IF(OR($L$45="bb",$L$45=""),"0",$K$45)))</f>
      </c>
      <c r="AM43" s="303">
        <f>IF($V$43="","",IF($R$42&lt;&gt;$C43,"",IF(OR($N$43="bb",$N$43=""),"0",$M$40)))</f>
      </c>
      <c r="AN43" s="299" t="str">
        <f>IF($V43="","",IF(AND($Q$65=1,$R$42=$R$44,$R$44=$R$43,$R$43=$C$43),0.3,IF(AND($Q$65=2,$R$42=$R$44,$R$44=$R$43,$R$43=$C$43),0.2,IF(AND($Q$65=3,$R$42=$R$44,$R$44=$R$43,$R$43=$C$43),0.1,"0"))))</f>
        <v>0</v>
      </c>
      <c r="AO43" s="299"/>
      <c r="AP43" s="299"/>
      <c r="AQ43" s="310">
        <f t="shared" si="1"/>
        <v>0</v>
      </c>
      <c r="AR43" s="297"/>
      <c r="AS43" s="298">
        <v>37</v>
      </c>
      <c r="AT43" s="298" t="str">
        <f>UPPER(IF($D43="","",VLOOKUP($D43,'m kvalifikacije žrebna lista'!$A$7:$R$78,3)))</f>
        <v>VINCEK</v>
      </c>
      <c r="AU43" s="298" t="str">
        <f>PROPER(IF($D43="","",VLOOKUP($D43,'m kvalifikacije žrebna lista'!$A$7:$R$78,4)))</f>
        <v>Aleks</v>
      </c>
      <c r="AV43" s="310">
        <f t="shared" si="3"/>
        <v>0</v>
      </c>
      <c r="AW43" s="297"/>
    </row>
    <row r="44" spans="1:49" s="31" customFormat="1" ht="9" customHeight="1">
      <c r="A44" s="187" t="s">
        <v>39</v>
      </c>
      <c r="B44" s="78">
        <f>UPPER(IF($D44="","",VLOOKUP($D44,'m kvalifikacije žrebna lista'!$A$7:$R$134,17)))</f>
      </c>
      <c r="C44" s="78">
        <f>IF(D44="","",VLOOKUP(D44,'m kvalifikacije žrebna lista'!$A$7:$R$134,2))</f>
        <v>0</v>
      </c>
      <c r="D44" s="79">
        <v>95</v>
      </c>
      <c r="E44" s="87" t="str">
        <f>UPPER(IF($D44="","",VLOOKUP($D44,'m kvalifikacije žrebna lista'!$A$7:$R$134,3)))</f>
        <v>BOGUNOVIĆ</v>
      </c>
      <c r="F44" s="87" t="str">
        <f>PROPER(IF($D44="","",VLOOKUP($D44,'m kvalifikacije žrebna lista'!$A$7:$R$134,4)))</f>
        <v>Miloš</v>
      </c>
      <c r="G44" s="87"/>
      <c r="H44" s="87" t="str">
        <f>UPPER(IF($D44="","",VLOOKUP($D44,'m kvalifikacije žrebna lista'!$A$7:$R$134,5)))</f>
        <v>SL-LJ</v>
      </c>
      <c r="I44" s="366"/>
      <c r="J44" s="293"/>
      <c r="K44" s="84"/>
      <c r="L44" s="85">
        <f>UPPER(IF(OR(K44="a",K44="as"),J43,IF(OR(K44="b",K44="bs"),J45,)))</f>
      </c>
      <c r="M44" s="286">
        <f>IF(OR(K44="a",K44="as"),K43,IF(OR(K44="b",K44="bs"),K45,))</f>
        <v>0</v>
      </c>
      <c r="N44" s="90"/>
      <c r="O44" s="348"/>
      <c r="P44" s="90"/>
      <c r="Q44" s="90"/>
      <c r="R44" s="256">
        <f>IF(OR(K44="a",K44="as"),R43,IF(OR(K44="b",K44="bs"),R45,""))</f>
      </c>
      <c r="S44" s="256">
        <f>IF($D44="","",VLOOKUP($D44,'m kvalifikacije žrebna lista'!$A$7:$R$38,14))</f>
        <v>0</v>
      </c>
      <c r="U44" s="193">
        <v>38</v>
      </c>
      <c r="V44" s="221" t="str">
        <f>UPPER(IF($D44="","",VLOOKUP($D44,'m kvalifikacije žrebna lista'!$A$7:$R$78,3)))</f>
        <v>BABIČ</v>
      </c>
      <c r="W44" s="221" t="str">
        <f>PROPER(IF($D44="","",VLOOKUP($D44,'m kvalifikacije žrebna lista'!$A$7:$R$78,4)))</f>
        <v>Manuel</v>
      </c>
      <c r="X44" s="223" t="b">
        <f t="shared" si="0"/>
        <v>0</v>
      </c>
      <c r="Y44" s="232">
        <f>IF($V44="","",IF(AND($Q$65=1,$R43=$C44),3,IF(AND($Q$65=2,$R43=$C44),2,IF(AND($Q$65=3,$R43=$C44),1,""))))</f>
      </c>
      <c r="Z44" s="232"/>
      <c r="AA44" s="232">
        <f>IF($V44="","",IF(AND($Q$65=1,$R$44=$R$43,$R$43=$C$44),3,IF(AND($Q$65=2,$R$44=$R$43,$R$43=$C$44),2,IF(AND($Q$65=3,$R$44=$R$43,$R$43=$C$44),1,""))))</f>
      </c>
      <c r="AB44" s="223">
        <f>IF($V44="","",IF(AND($Q$65=1,$R$42=$R$44,$R$44=$R$43,$R$43=$C$44),3,IF(AND($Q$65=2,$R$42=$R$44,$R$44=$R$43,$R$43=$C$44),2,IF(AND($Q$65=3,$R$42=$R$44,$R$44=$R$43,$R$43=$C$44),1,""))))</f>
      </c>
      <c r="AC44" s="223"/>
      <c r="AD44" s="223"/>
      <c r="AE44" s="270">
        <f t="shared" si="2"/>
        <v>0</v>
      </c>
      <c r="AG44" s="256">
        <f>IF($D44="","",VLOOKUP($D44,'m kvalifikacije žrebna lista'!$A$7:$R$38,14))</f>
        <v>0</v>
      </c>
      <c r="AH44" s="298">
        <v>38</v>
      </c>
      <c r="AI44" s="298" t="str">
        <f>UPPER(IF($D44="","",VLOOKUP($D44,'m kvalifikacije žrebna lista'!$A$7:$R$78,3)))</f>
        <v>BABIČ</v>
      </c>
      <c r="AJ44" s="298" t="str">
        <f>PROPER(IF($D44="","",VLOOKUP($D44,'m kvalifikacije žrebna lista'!$A$7:$R$78,4)))</f>
        <v>Manuel</v>
      </c>
      <c r="AK44" s="303">
        <f>IF($V$44="","",IF($R43&lt;&gt;$C44,"",IF(OR($J44="bb",$J44=""),"0",$S43)))</f>
      </c>
      <c r="AL44" s="303">
        <f>IF($V$44="","",IF($R$44&lt;&gt;$C44,"",IF(OR($L$45="bb",$L$45=""),"0",$K$45)))</f>
      </c>
      <c r="AM44" s="303">
        <f>IF($V$44="","",IF($R$42&lt;&gt;$C44,"",IF(OR($N$43="bb",$N$43=""),"0",$M$40)))</f>
      </c>
      <c r="AN44" s="299" t="str">
        <f>IF($V44="","",IF(AND($Q$65=1,$R$42=$R$44,$R$44=$R$43,$R$43=$C$44),0.3,IF(AND($Q$65=2,$R$42=$R$44,$R$44=$R$43,$R$43=$C$44),0.2,IF(AND($Q$65=3,$R$42=$R$44,$R$44=$R$43,$R$43=$C$44),0.1,"0"))))</f>
        <v>0</v>
      </c>
      <c r="AO44" s="299"/>
      <c r="AP44" s="299"/>
      <c r="AQ44" s="310">
        <f t="shared" si="1"/>
        <v>0</v>
      </c>
      <c r="AR44" s="297"/>
      <c r="AS44" s="298">
        <v>38</v>
      </c>
      <c r="AT44" s="298" t="str">
        <f>UPPER(IF($D44="","",VLOOKUP($D44,'m kvalifikacije žrebna lista'!$A$7:$R$78,3)))</f>
        <v>BABIČ</v>
      </c>
      <c r="AU44" s="298" t="str">
        <f>PROPER(IF($D44="","",VLOOKUP($D44,'m kvalifikacije žrebna lista'!$A$7:$R$78,4)))</f>
        <v>Manuel</v>
      </c>
      <c r="AV44" s="310">
        <f t="shared" si="3"/>
        <v>0</v>
      </c>
      <c r="AW44" s="297"/>
    </row>
    <row r="45" spans="1:49" s="31" customFormat="1" ht="9" customHeight="1">
      <c r="A45" s="189" t="s">
        <v>40</v>
      </c>
      <c r="B45" s="80">
        <f>UPPER(IF($D45="","",VLOOKUP($D45,'m kvalifikacije žrebna lista'!$A$7:$R$134,17)))</f>
      </c>
      <c r="C45" s="80">
        <f>IF(D45="","",VLOOKUP(D45,'m kvalifikacije žrebna lista'!$A$7:$R$134,2))</f>
        <v>0</v>
      </c>
      <c r="D45" s="79">
        <v>63</v>
      </c>
      <c r="E45" s="78" t="str">
        <f>UPPER(IF($D45="","",VLOOKUP($D45,'m kvalifikacije žrebna lista'!$A$7:$R$134,3)))</f>
        <v>KOFOL</v>
      </c>
      <c r="F45" s="78" t="str">
        <f>PROPER(IF($D45="","",VLOOKUP($D45,'m kvalifikacije žrebna lista'!$A$7:$R$134,4)))</f>
        <v>Aleks</v>
      </c>
      <c r="G45" s="78"/>
      <c r="H45" s="78" t="str">
        <f>UPPER(IF($D45="","",VLOOKUP($D45,'m kvalifikacije žrebna lista'!$A$7:$R$134,5)))</f>
        <v>LUKAKP</v>
      </c>
      <c r="I45" s="369"/>
      <c r="J45" s="85">
        <f>UPPER(IF(OR(I46="a",I46="as"),E45,IF(OR(I46="b",I46="bs"),E46,)))</f>
      </c>
      <c r="K45" s="263">
        <f>IF(OR(I46="a",I46="as"),S45,IF(OR(I46="b",I46="bs"),S46,))</f>
        <v>0</v>
      </c>
      <c r="L45" s="293"/>
      <c r="M45" s="245"/>
      <c r="N45" s="90"/>
      <c r="O45" s="348"/>
      <c r="P45" s="90"/>
      <c r="Q45" s="90"/>
      <c r="R45" s="256">
        <f>IF(OR(I46="a",I46="as"),C45,IF(OR(I46="b",I46="bs"),C46,""))</f>
      </c>
      <c r="S45" s="256">
        <f>IF($D45="","",VLOOKUP($D45,'m kvalifikacije žrebna lista'!$A$7:$R$38,14))</f>
        <v>0</v>
      </c>
      <c r="U45" s="193">
        <v>39</v>
      </c>
      <c r="V45" s="193" t="str">
        <f>UPPER(IF($D45="","",VLOOKUP($D45,'m kvalifikacije žrebna lista'!$A$7:$R$78,3)))</f>
        <v>KOFOL</v>
      </c>
      <c r="W45" s="193" t="str">
        <f>PROPER(IF($D45="","",VLOOKUP($D45,'m kvalifikacije žrebna lista'!$A$7:$R$78,4)))</f>
        <v>Aleks</v>
      </c>
      <c r="X45" s="135" t="b">
        <f t="shared" si="0"/>
        <v>0</v>
      </c>
      <c r="Y45" s="231">
        <f>IF($V45="","",IF(AND($Q$65=1,$R45=$C45),3,IF(AND($Q$65=2,$R45=$C45),2,IF(AND($Q$65=3,$R45=$C45),1,""))))</f>
      </c>
      <c r="Z45" s="231"/>
      <c r="AA45" s="231">
        <f>IF($V45="","",IF(AND($Q$65=1,$R$44=$R$45,$R$45=$C$45),3,IF(AND($Q$65=2,$R$44=$R$45,$R$45=$C$45),2,IF(AND($Q$65=3,$R$44=$R$45,$R$45=$C$45),1,""))))</f>
      </c>
      <c r="AB45" s="135">
        <f>IF($V45="","",IF(AND($Q$65=1,$R$42=$R$44,$R$44=$R$45,$R$45=$C$45),3,IF(AND($Q$65=2,$R$42=$R$44,$R$44=$R$45,$R$45=$C$45),2,IF(AND($Q$65=3,$R$42=$R$44,$R$44=$R$45,$R$45=$C$45),1,""))))</f>
      </c>
      <c r="AC45" s="135"/>
      <c r="AD45" s="135"/>
      <c r="AE45" s="269">
        <f t="shared" si="2"/>
        <v>0</v>
      </c>
      <c r="AG45" s="256">
        <f>IF($D45="","",VLOOKUP($D45,'m kvalifikacije žrebna lista'!$A$7:$R$38,14))</f>
        <v>0</v>
      </c>
      <c r="AH45" s="298">
        <v>39</v>
      </c>
      <c r="AI45" s="298" t="str">
        <f>UPPER(IF($D45="","",VLOOKUP($D45,'m kvalifikacije žrebna lista'!$A$7:$R$78,3)))</f>
        <v>KOFOL</v>
      </c>
      <c r="AJ45" s="298" t="str">
        <f>PROPER(IF($D45="","",VLOOKUP($D45,'m kvalifikacije žrebna lista'!$A$7:$R$78,4)))</f>
        <v>Aleks</v>
      </c>
      <c r="AK45" s="303">
        <f>IF($V$45="","",IF($R45&lt;&gt;$C45,"",IF(OR($J46="bb",$J46=""),"0",$S46)))</f>
      </c>
      <c r="AL45" s="303">
        <f>IF($V$45="","",IF($R$44&lt;&gt;$C45,"",IF(OR($L$45="bb",$L$45=""),"0",$K$43)))</f>
      </c>
      <c r="AM45" s="303">
        <f>IF($V$45="","",IF($R$42&lt;&gt;$C45,"",IF(OR($N$43="bb",$N$43=""),"0",$M$40)))</f>
      </c>
      <c r="AN45" s="299" t="str">
        <f>IF($V45="","",IF(AND($Q$65=1,$R$42=$R$44,$R$44=$R$45,$R$45=$C$45),0.3,IF(AND($Q$65=2,$R$42=$R$44,$R$44=$R$45,$R$45=$C$45),0.2,IF(AND($Q$65=3,$R$42=$R$44,$R$44=$R$45,$R$45=$C$45),0.1,"0"))))</f>
        <v>0</v>
      </c>
      <c r="AO45" s="299"/>
      <c r="AP45" s="299"/>
      <c r="AQ45" s="310">
        <f t="shared" si="1"/>
        <v>0</v>
      </c>
      <c r="AR45" s="297"/>
      <c r="AS45" s="298">
        <v>39</v>
      </c>
      <c r="AT45" s="298" t="str">
        <f>UPPER(IF($D45="","",VLOOKUP($D45,'m kvalifikacije žrebna lista'!$A$7:$R$78,3)))</f>
        <v>KOFOL</v>
      </c>
      <c r="AU45" s="298" t="str">
        <f>PROPER(IF($D45="","",VLOOKUP($D45,'m kvalifikacije žrebna lista'!$A$7:$R$78,4)))</f>
        <v>Aleks</v>
      </c>
      <c r="AV45" s="310">
        <f t="shared" si="3"/>
        <v>0</v>
      </c>
      <c r="AW45" s="297"/>
    </row>
    <row r="46" spans="1:49" s="31" customFormat="1" ht="9" customHeight="1">
      <c r="A46" s="187" t="s">
        <v>41</v>
      </c>
      <c r="B46" s="78">
        <f>UPPER(IF($D46="","",VLOOKUP($D46,'m kvalifikacije žrebna lista'!$A$7:$R$134,17)))</f>
      </c>
      <c r="C46" s="78">
        <f>IF(D46="","",VLOOKUP(D46,'m kvalifikacije žrebna lista'!$A$7:$R$134,2))</f>
        <v>0</v>
      </c>
      <c r="D46" s="79">
        <v>30</v>
      </c>
      <c r="E46" s="344" t="str">
        <f>UPPER(IF($D46="","",VLOOKUP($D46,'m kvalifikacije žrebna lista'!$A$7:$R$134,3)))</f>
        <v>SEVŠEK</v>
      </c>
      <c r="F46" s="344" t="str">
        <f>PROPER(IF($D46="","",VLOOKUP($D46,'m kvalifikacije žrebna lista'!$A$7:$R$134,4)))</f>
        <v>Grega</v>
      </c>
      <c r="G46" s="344"/>
      <c r="H46" s="344" t="str">
        <f>UPPER(IF($D46="","",VLOOKUP($D46,'m kvalifikacije žrebna lista'!$A$7:$R$134,5)))</f>
        <v>KRŠKO</v>
      </c>
      <c r="I46" s="366"/>
      <c r="J46" s="293"/>
      <c r="K46" s="245"/>
      <c r="L46" s="90"/>
      <c r="M46" s="265"/>
      <c r="N46" s="90"/>
      <c r="O46" s="348"/>
      <c r="P46" s="89"/>
      <c r="Q46" s="90"/>
      <c r="R46" s="256"/>
      <c r="S46" s="256">
        <f>IF($D46="","",VLOOKUP($D46,'m kvalifikacije žrebna lista'!$A$7:$R$38,14))</f>
        <v>0</v>
      </c>
      <c r="U46" s="221">
        <v>40</v>
      </c>
      <c r="V46" s="221" t="str">
        <f>UPPER(IF($D46="","",VLOOKUP($D46,'m kvalifikacije žrebna lista'!$A$7:$R$78,3)))</f>
        <v>SEVŠEK</v>
      </c>
      <c r="W46" s="221" t="str">
        <f>PROPER(IF($D46="","",VLOOKUP($D46,'m kvalifikacije žrebna lista'!$A$7:$R$78,4)))</f>
        <v>Grega</v>
      </c>
      <c r="X46" s="223" t="b">
        <f t="shared" si="0"/>
        <v>0</v>
      </c>
      <c r="Y46" s="232">
        <f>IF($V46="","",IF(AND($Q$65=1,$R45=$C46),3,IF(AND($Q$65=2,$R45=$C46),2,IF(AND($Q$65=3,$R45=$C46),1,""))))</f>
      </c>
      <c r="Z46" s="232"/>
      <c r="AA46" s="232">
        <f>IF($V46="","",IF(AND($Q$65=1,$R$44=$R$45,$R$45=$C$46),3,IF(AND($Q$65=2,$R$44=$R$45,$R$45=$C$46),2,IF(AND($Q$65=3,$R$44=$R$45,$R$45=$C$46),1,""))))</f>
      </c>
      <c r="AB46" s="223">
        <f>IF($V46="","",IF(AND($Q$65=1,$R$42=$R$44,$R$44=$R$45,$R$45=$C$46),3,IF(AND($Q$65=2,$R$42=$R$44,$R$44=$R$45,$R$45=$C$46),2,IF(AND($Q$65=3,$R$42=$R$44,$R$44=$R$45,$R$45=$C$46),1,""))))</f>
      </c>
      <c r="AC46" s="223"/>
      <c r="AD46" s="223"/>
      <c r="AE46" s="270">
        <f t="shared" si="2"/>
        <v>0</v>
      </c>
      <c r="AG46" s="256">
        <f>IF($D46="","",VLOOKUP($D46,'m kvalifikacije žrebna lista'!$A$7:$R$38,14))</f>
        <v>0</v>
      </c>
      <c r="AH46" s="298">
        <v>40</v>
      </c>
      <c r="AI46" s="298" t="str">
        <f>UPPER(IF($D46="","",VLOOKUP($D46,'m kvalifikacije žrebna lista'!$A$7:$R$78,3)))</f>
        <v>SEVŠEK</v>
      </c>
      <c r="AJ46" s="298" t="str">
        <f>PROPER(IF($D46="","",VLOOKUP($D46,'m kvalifikacije žrebna lista'!$A$7:$R$78,4)))</f>
        <v>Grega</v>
      </c>
      <c r="AK46" s="303">
        <f>IF($V$46="","",IF($R45&lt;&gt;$C46,"",IF(OR($J46="bb",$J46=""),"0",$S45)))</f>
      </c>
      <c r="AL46" s="303">
        <f>IF($V$46="","",IF($R$44&lt;&gt;$C46,"",IF(OR($L$45="bb",$L$45=""),"0",$K$43)))</f>
      </c>
      <c r="AM46" s="303">
        <f>IF($V$46="","",IF($R$42&lt;&gt;$C46,"",IF(OR($N$43="bb",$N$43=""),"0",$M$40)))</f>
      </c>
      <c r="AN46" s="299" t="str">
        <f>IF($V46="","",IF(AND($Q$65=1,$R$42=$R$44,$R$44=$R$45,$R$45=$C$46),0.3,IF(AND($Q$65=2,$R$42=$R$44,$R$44=$R$45,$R$45=$C$46),0.2,IF(AND($Q$65=3,$R$42=$R$44,$R$44=$R$45,$R$45=$C$46),0.1,"0"))))</f>
        <v>0</v>
      </c>
      <c r="AO46" s="299"/>
      <c r="AP46" s="299"/>
      <c r="AQ46" s="310">
        <f t="shared" si="1"/>
        <v>0</v>
      </c>
      <c r="AR46" s="297"/>
      <c r="AS46" s="298">
        <v>40</v>
      </c>
      <c r="AT46" s="298" t="str">
        <f>UPPER(IF($D46="","",VLOOKUP($D46,'m kvalifikacije žrebna lista'!$A$7:$R$78,3)))</f>
        <v>SEVŠEK</v>
      </c>
      <c r="AU46" s="298" t="str">
        <f>PROPER(IF($D46="","",VLOOKUP($D46,'m kvalifikacije žrebna lista'!$A$7:$R$78,4)))</f>
        <v>Grega</v>
      </c>
      <c r="AV46" s="310">
        <f t="shared" si="3"/>
        <v>0</v>
      </c>
      <c r="AW46" s="297"/>
    </row>
    <row r="47" spans="1:49" s="31" customFormat="1" ht="9" customHeight="1">
      <c r="A47" s="186" t="s">
        <v>42</v>
      </c>
      <c r="B47" s="80">
        <f>UPPER(IF($D47="","",VLOOKUP($D47,'m kvalifikacije žrebna lista'!$A$7:$R$134,17)))</f>
      </c>
      <c r="C47" s="80">
        <f>IF(D47="","",VLOOKUP(D47,'m kvalifikacije žrebna lista'!$A$7:$R$134,2))</f>
        <v>0</v>
      </c>
      <c r="D47" s="79">
        <v>18</v>
      </c>
      <c r="E47" s="344" t="str">
        <f>UPPER(IF($D47="","",VLOOKUP($D47,'m kvalifikacije žrebna lista'!$A$7:$R$134,3)))</f>
        <v>MIKOVIĆ</v>
      </c>
      <c r="F47" s="344" t="str">
        <f>PROPER(IF($D47="","",VLOOKUP($D47,'m kvalifikacije žrebna lista'!$A$7:$R$134,4)))</f>
        <v>Nik</v>
      </c>
      <c r="G47" s="344"/>
      <c r="H47" s="344" t="str">
        <f>UPPER(IF($D47="","",VLOOKUP($D47,'m kvalifikacije žrebna lista'!$A$7:$R$134,5)))</f>
        <v>ŠD_LTA</v>
      </c>
      <c r="I47" s="367"/>
      <c r="J47" s="85">
        <f>UPPER(IF(OR(I48="a",I48="as"),E47,IF(OR(I48="b",I48="bs"),E48,)))</f>
      </c>
      <c r="K47" s="261">
        <f>IF(OR(I48="a",I48="as"),S47,IF(OR(I48="b",I48="bs"),S48,))</f>
        <v>0</v>
      </c>
      <c r="L47" s="90"/>
      <c r="M47" s="245"/>
      <c r="N47" s="90"/>
      <c r="O47" s="348"/>
      <c r="P47" s="90"/>
      <c r="Q47" s="90"/>
      <c r="R47" s="256">
        <f>IF(OR(I48="a",I48="as"),C47,IF(OR(I48="b",I48="bs"),C48,""))</f>
      </c>
      <c r="S47" s="256">
        <f>IF($D47="","",VLOOKUP($D47,'m kvalifikacije žrebna lista'!$A$7:$R$38,14))</f>
        <v>0</v>
      </c>
      <c r="U47" s="193">
        <v>41</v>
      </c>
      <c r="V47" s="193" t="str">
        <f>UPPER(IF($D47="","",VLOOKUP($D47,'m kvalifikacije žrebna lista'!$A$7:$R$78,3)))</f>
        <v>MIKOVIĆ</v>
      </c>
      <c r="W47" s="193" t="str">
        <f>PROPER(IF($D47="","",VLOOKUP($D47,'m kvalifikacije žrebna lista'!$A$7:$R$78,4)))</f>
        <v>Nik</v>
      </c>
      <c r="X47" s="135" t="b">
        <f t="shared" si="0"/>
        <v>0</v>
      </c>
      <c r="Y47" s="231">
        <f>IF($V47="","",IF(AND($Q$65=1,$R47=$C47),3,IF(AND($Q$65=2,$R47=$C47),2,IF(AND($Q$65=3,$R47=$C47),1,""))))</f>
      </c>
      <c r="Z47" s="231"/>
      <c r="AA47" s="231">
        <f>IF($V47="","",IF(AND($Q$65=1,$R$48=$R$47,$R$47=$C$47),3,IF(AND($Q$65=2,$R$48=$R$47,$R$47=$C$47),2,IF(AND($Q$65=3,$R$48=$R$47,$R$47=$C$47),1,""))))</f>
      </c>
      <c r="AB47" s="135">
        <f>IF($V47="","",IF(AND($Q$65=1,$R$50=$R$48,$R$48=$R$47,$R$47=$C$47),3,IF(AND($Q$65=2,$R$50=$R$48,$R$48=$R$47,$R$47=$C$47),2,IF(AND($Q$65=3,$R$50=$R$48,$R$48=$R$47,$R$47=$C$47),1,""))))</f>
      </c>
      <c r="AC47" s="135"/>
      <c r="AD47" s="135"/>
      <c r="AE47" s="269">
        <f t="shared" si="2"/>
        <v>0</v>
      </c>
      <c r="AG47" s="256">
        <f>IF($D47="","",VLOOKUP($D47,'m kvalifikacije žrebna lista'!$A$7:$R$38,14))</f>
        <v>0</v>
      </c>
      <c r="AH47" s="298">
        <v>41</v>
      </c>
      <c r="AI47" s="298" t="str">
        <f>UPPER(IF($D47="","",VLOOKUP($D47,'m kvalifikacije žrebna lista'!$A$7:$R$78,3)))</f>
        <v>MIKOVIĆ</v>
      </c>
      <c r="AJ47" s="298" t="str">
        <f>PROPER(IF($D47="","",VLOOKUP($D47,'m kvalifikacije žrebna lista'!$A$7:$R$78,4)))</f>
        <v>Nik</v>
      </c>
      <c r="AK47" s="303">
        <f>IF($V$47="","",IF($R47&lt;&gt;$C47,"",IF(OR($J48="bb",$J48=""),"0",$S48)))</f>
      </c>
      <c r="AL47" s="303">
        <f>IF($V$47="","",IF($R$48&lt;&gt;$C47,"",IF(OR($L$49="bb",$L$49=""),"0",$K$49)))</f>
      </c>
      <c r="AM47" s="303">
        <f>IF($V$47="","",IF($R$50&lt;&gt;$C47,"",IF(OR($N$51="bb",$N$51=""),"0",$M$52)))</f>
      </c>
      <c r="AN47" s="299" t="str">
        <f>IF($V47="","",IF(AND($Q$65=1,$R$50=$R$48,$R$48=$R$47,$R$47=$C$47),0.3,IF(AND($Q$65=2,$R$50=$R$48,$R$48=$R$47,$R$47=$C$47),0.2,IF(AND($Q$65=3,$R$50=$R$48,$R$48=$R$47,$R$47=$C$47),0.1,"0"))))</f>
        <v>0</v>
      </c>
      <c r="AO47" s="299"/>
      <c r="AP47" s="299"/>
      <c r="AQ47" s="310">
        <f t="shared" si="1"/>
        <v>0</v>
      </c>
      <c r="AR47" s="297"/>
      <c r="AS47" s="298">
        <v>41</v>
      </c>
      <c r="AT47" s="298" t="str">
        <f>UPPER(IF($D47="","",VLOOKUP($D47,'m kvalifikacije žrebna lista'!$A$7:$R$78,3)))</f>
        <v>MIKOVIĆ</v>
      </c>
      <c r="AU47" s="298" t="str">
        <f>PROPER(IF($D47="","",VLOOKUP($D47,'m kvalifikacije žrebna lista'!$A$7:$R$78,4)))</f>
        <v>Nik</v>
      </c>
      <c r="AV47" s="310">
        <f t="shared" si="3"/>
        <v>0</v>
      </c>
      <c r="AW47" s="297"/>
    </row>
    <row r="48" spans="1:49" s="31" customFormat="1" ht="9" customHeight="1">
      <c r="A48" s="189" t="s">
        <v>43</v>
      </c>
      <c r="B48" s="78">
        <f>UPPER(IF($D48="","",VLOOKUP($D48,'m kvalifikacije žrebna lista'!$A$7:$R$134,17)))</f>
      </c>
      <c r="C48" s="78">
        <f>IF(D48="","",VLOOKUP(D48,'m kvalifikacije žrebna lista'!$A$7:$R$134,2))</f>
        <v>0</v>
      </c>
      <c r="D48" s="79">
        <v>34</v>
      </c>
      <c r="E48" s="87" t="str">
        <f>UPPER(IF($D48="","",VLOOKUP($D48,'m kvalifikacije žrebna lista'!$A$7:$R$134,3)))</f>
        <v>KOLNIK</v>
      </c>
      <c r="F48" s="87" t="str">
        <f>PROPER(IF($D48="","",VLOOKUP($D48,'m kvalifikacije žrebna lista'!$A$7:$R$134,4)))</f>
        <v>Dan</v>
      </c>
      <c r="G48" s="87"/>
      <c r="H48" s="87" t="str">
        <f>UPPER(IF($D48="","",VLOOKUP($D48,'m kvalifikacije žrebna lista'!$A$7:$R$134,5)))</f>
        <v>VANGA</v>
      </c>
      <c r="I48" s="366"/>
      <c r="J48" s="293"/>
      <c r="K48" s="84"/>
      <c r="L48" s="85">
        <f>UPPER(IF(OR(K48="a",K48="as"),J47,IF(OR(K48="b",K48="bs"),J49,)))</f>
      </c>
      <c r="M48" s="261">
        <f>IF(OR(K48="a",K48="as"),K47,IF(OR(K48="b",K48="bs"),K49,))</f>
        <v>0</v>
      </c>
      <c r="N48" s="90"/>
      <c r="O48" s="348"/>
      <c r="P48" s="90"/>
      <c r="Q48" s="90"/>
      <c r="R48" s="256">
        <f>IF(OR(K48="a",K48="as"),R47,IF(OR(K48="b",K48="bs"),R49,""))</f>
      </c>
      <c r="S48" s="256">
        <f>IF($D48="","",VLOOKUP($D48,'m kvalifikacije žrebna lista'!$A$7:$R$38,14))</f>
        <v>0</v>
      </c>
      <c r="U48" s="193">
        <v>42</v>
      </c>
      <c r="V48" s="221" t="str">
        <f>UPPER(IF($D48="","",VLOOKUP($D48,'m kvalifikacije žrebna lista'!$A$7:$R$78,3)))</f>
        <v>KOLNIK</v>
      </c>
      <c r="W48" s="221" t="str">
        <f>PROPER(IF($D48="","",VLOOKUP($D48,'m kvalifikacije žrebna lista'!$A$7:$R$78,4)))</f>
        <v>Dan</v>
      </c>
      <c r="X48" s="223" t="b">
        <f t="shared" si="0"/>
        <v>0</v>
      </c>
      <c r="Y48" s="232">
        <f>IF($V48="","",IF(AND($Q$65=1,$R47=$C48),3,IF(AND($Q$65=2,$R47=$C48),2,IF(AND($Q$65=3,$R47=$C48),1,""))))</f>
      </c>
      <c r="Z48" s="232"/>
      <c r="AA48" s="232">
        <f>IF($V48="","",IF(AND($Q$65=1,$R$48=$R$47,$R$47=$C$48),3,IF(AND($Q$65=2,$R$48=$R$47,$R$47=$C$48),2,IF(AND($Q$65=3,$R$48=$R$47,$R$47=$C$48),1,""))))</f>
      </c>
      <c r="AB48" s="223">
        <f>IF($V48="","",IF(AND($Q$65=1,$R$50=$R$48,$R$48=$R$47,$R$47=$C$48),3,IF(AND($Q$65=2,$R$50=$R$48,$R$48=$R$47,$R$47=$C$48),2,IF(AND($Q$65=3,$R$50=$R$48,$R$48=$R$47,$R$47=$C$48),1,""))))</f>
      </c>
      <c r="AC48" s="223"/>
      <c r="AD48" s="223"/>
      <c r="AE48" s="270">
        <f t="shared" si="2"/>
        <v>0</v>
      </c>
      <c r="AG48" s="256">
        <f>IF($D48="","",VLOOKUP($D48,'m kvalifikacije žrebna lista'!$A$7:$R$38,14))</f>
        <v>0</v>
      </c>
      <c r="AH48" s="298">
        <v>42</v>
      </c>
      <c r="AI48" s="298" t="str">
        <f>UPPER(IF($D48="","",VLOOKUP($D48,'m kvalifikacije žrebna lista'!$A$7:$R$78,3)))</f>
        <v>KOLNIK</v>
      </c>
      <c r="AJ48" s="298" t="str">
        <f>PROPER(IF($D48="","",VLOOKUP($D48,'m kvalifikacije žrebna lista'!$A$7:$R$78,4)))</f>
        <v>Dan</v>
      </c>
      <c r="AK48" s="303">
        <f>IF($V$48="","",IF($R47&lt;&gt;$C48,"",IF(OR($J48="bb",$J48=""),"0",$S47)))</f>
      </c>
      <c r="AL48" s="303">
        <f>IF($V$48="","",IF($R$48&lt;&gt;$C48,"",IF(OR($L$49="bb",$L$49=""),"0",$K$49)))</f>
      </c>
      <c r="AM48" s="303">
        <f>IF($V$48="","",IF($R$50&lt;&gt;$C48,"",IF(OR($N$51="bb",$N$51=""),"0",$M$52)))</f>
      </c>
      <c r="AN48" s="299" t="str">
        <f>IF($V48="","",IF(AND($Q$65=1,$R$50=$R$48,$R$48=$R$47,$R$47=$C$48),0.3,IF(AND($Q$65=2,$R$50=$R$48,$R$48=$R$47,$R$47=$C$48),0.2,IF(AND($Q$65=3,$R$50=$R$48,$R$48=$R$47,$R$47=$C$48),0.1,"0"))))</f>
        <v>0</v>
      </c>
      <c r="AO48" s="299"/>
      <c r="AP48" s="299"/>
      <c r="AQ48" s="310">
        <f t="shared" si="1"/>
        <v>0</v>
      </c>
      <c r="AR48" s="297"/>
      <c r="AS48" s="298">
        <v>42</v>
      </c>
      <c r="AT48" s="298" t="str">
        <f>UPPER(IF($D48="","",VLOOKUP($D48,'m kvalifikacije žrebna lista'!$A$7:$R$78,3)))</f>
        <v>KOLNIK</v>
      </c>
      <c r="AU48" s="298" t="str">
        <f>PROPER(IF($D48="","",VLOOKUP($D48,'m kvalifikacije žrebna lista'!$A$7:$R$78,4)))</f>
        <v>Dan</v>
      </c>
      <c r="AV48" s="310">
        <f t="shared" si="3"/>
        <v>0</v>
      </c>
      <c r="AW48" s="297"/>
    </row>
    <row r="49" spans="1:49" s="31" customFormat="1" ht="9" customHeight="1">
      <c r="A49" s="187" t="s">
        <v>44</v>
      </c>
      <c r="B49" s="80">
        <f>UPPER(IF($D49="","",VLOOKUP($D49,'m kvalifikacije žrebna lista'!$A$7:$R$134,17)))</f>
      </c>
      <c r="C49" s="80">
        <f>IF(D49="","",VLOOKUP(D49,'m kvalifikacije žrebna lista'!$A$7:$R$134,2))</f>
        <v>0</v>
      </c>
      <c r="D49" s="79">
        <v>83</v>
      </c>
      <c r="E49" s="78" t="str">
        <f>UPPER(IF($D49="","",VLOOKUP($D49,'m kvalifikacije žrebna lista'!$A$7:$R$134,3)))</f>
        <v>HRIBAR</v>
      </c>
      <c r="F49" s="78" t="str">
        <f>PROPER(IF($D49="","",VLOOKUP($D49,'m kvalifikacije žrebna lista'!$A$7:$R$134,4)))</f>
        <v>Matic</v>
      </c>
      <c r="G49" s="78"/>
      <c r="H49" s="78" t="str">
        <f>UPPER(IF($D49="","",VLOOKUP($D49,'m kvalifikacije žrebna lista'!$A$7:$R$134,5)))</f>
        <v>TK-CC</v>
      </c>
      <c r="I49" s="367"/>
      <c r="J49" s="85" t="str">
        <f>UPPER(IF(OR(I50="a",I50="as"),E49,IF(OR(I50="b",I50="bs"),E50,)))</f>
        <v>HRIBAR</v>
      </c>
      <c r="K49" s="262">
        <f>IF(OR(I50="a",I50="as"),S49,IF(OR(I50="b",I50="bs"),S50,))</f>
        <v>0</v>
      </c>
      <c r="L49" s="293"/>
      <c r="M49" s="244"/>
      <c r="N49" s="90"/>
      <c r="O49" s="348"/>
      <c r="P49" s="90"/>
      <c r="Q49" s="90"/>
      <c r="R49" s="256">
        <f>IF(OR(I50="a",I50="as"),C49,IF(OR(I50="b",I50="bs"),C50,""))</f>
        <v>0</v>
      </c>
      <c r="S49" s="256">
        <f>IF($D49="","",VLOOKUP($D49,'m kvalifikacije žrebna lista'!$A$7:$R$38,14))</f>
        <v>0</v>
      </c>
      <c r="U49" s="221">
        <v>43</v>
      </c>
      <c r="V49" s="193" t="str">
        <f>UPPER(IF($D49="","",VLOOKUP($D49,'m kvalifikacije žrebna lista'!$A$7:$R$78,3)))</f>
        <v>BABIČ</v>
      </c>
      <c r="W49" s="193" t="str">
        <f>PROPER(IF($D49="","",VLOOKUP($D49,'m kvalifikacije žrebna lista'!$A$7:$R$78,4)))</f>
        <v>Manuel</v>
      </c>
      <c r="X49" s="135" t="b">
        <f t="shared" si="0"/>
        <v>0</v>
      </c>
      <c r="Y49" s="231">
        <f>IF($V49="","",IF(AND($Q$65=1,$R49=$C49),3,IF(AND($Q$65=2,$R49=$C49),2,IF(AND($Q$65=3,$R49=$C49),1,""))))</f>
      </c>
      <c r="Z49" s="231"/>
      <c r="AA49" s="231">
        <f>IF($V49="","",IF(AND($Q$65=1,$R$48=$R$49,$R$49=$C$49),3,IF(AND($Q$65=2,$R$48=$R$49,$R$49=$C$49),2,IF(AND($Q$65=3,$R$48=$R$49,$R$49=$C$49),1,""))))</f>
      </c>
      <c r="AB49" s="135">
        <f>IF($V49="","",IF(AND($Q$65=1,$R$50=$R$48,$R$48=$R$49,$R$49=$C$49),3,IF(AND($Q$65=2,$R$50=$R$48,$R$48=$R$49,$R$49=$C$49),2,IF(AND($Q$65=3,$R$50=$R$48,$R$48=$R$49,$R$49=$C$49),1,""))))</f>
      </c>
      <c r="AC49" s="135"/>
      <c r="AD49" s="135"/>
      <c r="AE49" s="269">
        <f t="shared" si="2"/>
        <v>0</v>
      </c>
      <c r="AG49" s="256">
        <f>IF($D49="","",VLOOKUP($D49,'m kvalifikacije žrebna lista'!$A$7:$R$38,14))</f>
        <v>0</v>
      </c>
      <c r="AH49" s="298">
        <v>43</v>
      </c>
      <c r="AI49" s="298" t="str">
        <f>UPPER(IF($D49="","",VLOOKUP($D49,'m kvalifikacije žrebna lista'!$A$7:$R$78,3)))</f>
        <v>BABIČ</v>
      </c>
      <c r="AJ49" s="298" t="str">
        <f>PROPER(IF($D49="","",VLOOKUP($D49,'m kvalifikacije žrebna lista'!$A$7:$R$78,4)))</f>
        <v>Manuel</v>
      </c>
      <c r="AK49" s="303">
        <f>IF($V$49="","",IF($R49&lt;&gt;$C49,"",IF(OR($J50="bb",$J50=""),"0",$S50)))</f>
        <v>0</v>
      </c>
      <c r="AL49" s="303">
        <f>IF($V$49="","",IF($R$48&lt;&gt;$C49,"",IF(OR($L$49="bb",$L$49=""),"0",$K$47)))</f>
      </c>
      <c r="AM49" s="303">
        <f>IF($V$49="","",IF($R$50&lt;&gt;$C49,"",IF(OR($N$51="bb",$N$51=""),"0",$M$52)))</f>
      </c>
      <c r="AN49" s="299" t="str">
        <f>IF($V49="","",IF(AND($Q$65=1,$R$50=$R$48,$R$48=$R$49,$R$49=$C$49),0.3,IF(AND($Q$65=2,$R$50=$R$48,$R$48=$R$49,$R$49=$C$49),0.2,IF(AND($Q$65=3,$R$50=$R$48,$R$48=$R$49,$R$95=$C$49),0.1,"0"))))</f>
        <v>0</v>
      </c>
      <c r="AO49" s="299"/>
      <c r="AP49" s="299"/>
      <c r="AQ49" s="310">
        <f t="shared" si="1"/>
        <v>0</v>
      </c>
      <c r="AR49" s="297"/>
      <c r="AS49" s="298">
        <v>43</v>
      </c>
      <c r="AT49" s="298" t="str">
        <f>UPPER(IF($D49="","",VLOOKUP($D49,'m kvalifikacije žrebna lista'!$A$7:$R$78,3)))</f>
        <v>BABIČ</v>
      </c>
      <c r="AU49" s="298" t="str">
        <f>PROPER(IF($D49="","",VLOOKUP($D49,'m kvalifikacije žrebna lista'!$A$7:$R$78,4)))</f>
        <v>Manuel</v>
      </c>
      <c r="AV49" s="310">
        <f t="shared" si="3"/>
        <v>0</v>
      </c>
      <c r="AW49" s="297"/>
    </row>
    <row r="50" spans="1:49" s="31" customFormat="1" ht="9" customHeight="1">
      <c r="A50" s="187" t="s">
        <v>45</v>
      </c>
      <c r="B50" s="78">
        <f>UPPER(IF($D50="","",VLOOKUP($D50,'m kvalifikacije žrebna lista'!$A$7:$R$134,17)))</f>
      </c>
      <c r="C50" s="78">
        <f>IF(D50="","",VLOOKUP(D50,'m kvalifikacije žrebna lista'!$A$7:$R$134,2))</f>
        <v>0</v>
      </c>
      <c r="D50" s="79">
        <v>100</v>
      </c>
      <c r="E50" s="87" t="str">
        <f>UPPER(IF($D50="","",VLOOKUP($D50,'m kvalifikacije žrebna lista'!$A$7:$R$134,3)))</f>
        <v>ŠRAJ</v>
      </c>
      <c r="F50" s="87" t="str">
        <f>PROPER(IF($D50="","",VLOOKUP($D50,'m kvalifikacije žrebna lista'!$A$7:$R$134,4)))</f>
        <v>Tilen</v>
      </c>
      <c r="G50" s="87"/>
      <c r="H50" s="87" t="str">
        <f>UPPER(IF($D50="","",VLOOKUP($D50,'m kvalifikacije žrebna lista'!$A$7:$R$134,5)))</f>
        <v>RADOM</v>
      </c>
      <c r="I50" s="366" t="s">
        <v>521</v>
      </c>
      <c r="J50" s="293" t="s">
        <v>532</v>
      </c>
      <c r="K50" s="245"/>
      <c r="L50" s="83" t="s">
        <v>122</v>
      </c>
      <c r="M50" s="88"/>
      <c r="N50" s="85">
        <f>UPPER(IF(OR(M50="a",M50="as"),L48,IF(OR(M50="b",M50="bs"),L52,)))</f>
      </c>
      <c r="O50" s="349"/>
      <c r="P50" s="90"/>
      <c r="Q50" s="90"/>
      <c r="R50" s="256">
        <f>IF(OR(M50="a",M50="as"),R48,IF(OR(M50="b",M50="bs"),R52,""))</f>
      </c>
      <c r="S50" s="256">
        <f>IF($D50="","",VLOOKUP($D50,'m kvalifikacije žrebna lista'!$A$7:$R$38,14))</f>
        <v>0</v>
      </c>
      <c r="U50" s="193">
        <v>44</v>
      </c>
      <c r="V50" s="221" t="str">
        <f>UPPER(IF($D50="","",VLOOKUP($D50,'m kvalifikacije žrebna lista'!$A$7:$R$78,3)))</f>
        <v>BABIČ</v>
      </c>
      <c r="W50" s="221" t="str">
        <f>PROPER(IF($D50="","",VLOOKUP($D50,'m kvalifikacije žrebna lista'!$A$7:$R$78,4)))</f>
        <v>Manuel</v>
      </c>
      <c r="X50" s="223" t="b">
        <f t="shared" si="0"/>
        <v>0</v>
      </c>
      <c r="Y50" s="232">
        <f>IF($V50="","",IF(AND($Q$65=1,$R49=$C50),3,IF(AND($Q$65=2,$R49=$C50),2,IF(AND($Q$65=3,$R49=$C50),1,""))))</f>
      </c>
      <c r="Z50" s="232"/>
      <c r="AA50" s="232">
        <f>IF($V50="","",IF(AND($Q$65=1,$R$48=$R$49,$R$49=$C$50),3,IF(AND($Q$65=2,$R$48=$R$49,$R$49=$C$50),2,IF(AND($Q$65=3,$R$48=$R$49,$R$49=$C$50),1,""))))</f>
      </c>
      <c r="AB50" s="223">
        <f>IF($V50="","",IF(AND($Q$65=1,$R$50=$R$48,$R$48=$R$49,$R$49=$C$50),3,IF(AND($Q$65=2,$R$50=$R$48,$R$48=$R$49,$R$49=$C$50),2,IF(AND($Q$65=3,$R$50=$R$48,$R$48=$R$49,$R$49=$C$50),1,""))))</f>
      </c>
      <c r="AC50" s="223"/>
      <c r="AD50" s="223"/>
      <c r="AE50" s="270">
        <f t="shared" si="2"/>
        <v>0</v>
      </c>
      <c r="AG50" s="256">
        <f>IF($D50="","",VLOOKUP($D50,'m kvalifikacije žrebna lista'!$A$7:$R$38,14))</f>
        <v>0</v>
      </c>
      <c r="AH50" s="298">
        <v>44</v>
      </c>
      <c r="AI50" s="298" t="str">
        <f>UPPER(IF($D50="","",VLOOKUP($D50,'m kvalifikacije žrebna lista'!$A$7:$R$78,3)))</f>
        <v>BABIČ</v>
      </c>
      <c r="AJ50" s="298" t="str">
        <f>PROPER(IF($D50="","",VLOOKUP($D50,'m kvalifikacije žrebna lista'!$A$7:$R$78,4)))</f>
        <v>Manuel</v>
      </c>
      <c r="AK50" s="303">
        <f>IF($V$50="","",IF($R49&lt;&gt;$C50,"",IF(OR($J50="bb",$J50=""),"0",$S49)))</f>
        <v>0</v>
      </c>
      <c r="AL50" s="303">
        <f>IF($V$50="","",IF($R$48&lt;&gt;$C50,"",IF(OR($L$49="bb",$L$49=""),"0",$K$47)))</f>
      </c>
      <c r="AM50" s="303">
        <f>IF($V$50="","",IF($R$50&lt;&gt;$C50,"",IF(OR($N$51="bb",$N$51=""),"0",$M$52)))</f>
      </c>
      <c r="AN50" s="299" t="str">
        <f>IF($V50="","",IF(AND($Q$65=1,$R$50=$R$48,$R$48=$R$49,$R$49=$C$50),0.3,IF(AND($Q$65=2,$R$50=$R$48,$R$48=$R$49,$R$49=$C$50),0.2,IF(AND($Q$65=3,$R$50=$R$48,$R$48=$R$49,$R$49=$C$50),0.1,"0"))))</f>
        <v>0</v>
      </c>
      <c r="AO50" s="299"/>
      <c r="AP50" s="299"/>
      <c r="AQ50" s="310">
        <f t="shared" si="1"/>
        <v>0</v>
      </c>
      <c r="AR50" s="297"/>
      <c r="AS50" s="298">
        <v>44</v>
      </c>
      <c r="AT50" s="298" t="str">
        <f>UPPER(IF($D50="","",VLOOKUP($D50,'m kvalifikacije žrebna lista'!$A$7:$R$78,3)))</f>
        <v>BABIČ</v>
      </c>
      <c r="AU50" s="298" t="str">
        <f>PROPER(IF($D50="","",VLOOKUP($D50,'m kvalifikacije žrebna lista'!$A$7:$R$78,4)))</f>
        <v>Manuel</v>
      </c>
      <c r="AV50" s="310">
        <f t="shared" si="3"/>
        <v>0</v>
      </c>
      <c r="AW50" s="297"/>
    </row>
    <row r="51" spans="1:49" s="31" customFormat="1" ht="9" customHeight="1">
      <c r="A51" s="187" t="s">
        <v>46</v>
      </c>
      <c r="B51" s="80">
        <f>UPPER(IF($D51="","",VLOOKUP($D51,'m kvalifikacije žrebna lista'!$A$7:$R$134,17)))</f>
      </c>
      <c r="C51" s="80">
        <f>IF(D51="","",VLOOKUP(D51,'m kvalifikacije žrebna lista'!$A$7:$R$134,2))</f>
        <v>0</v>
      </c>
      <c r="D51" s="79">
        <v>101</v>
      </c>
      <c r="E51" s="78" t="str">
        <f>UPPER(IF($D51="","",VLOOKUP($D51,'m kvalifikacije žrebna lista'!$A$7:$R$134,3)))</f>
        <v>SOK</v>
      </c>
      <c r="F51" s="78" t="str">
        <f>PROPER(IF($D51="","",VLOOKUP($D51,'m kvalifikacije žrebna lista'!$A$7:$R$134,4)))</f>
        <v>Nal</v>
      </c>
      <c r="G51" s="78"/>
      <c r="H51" s="78" t="str">
        <f>UPPER(IF($D51="","",VLOOKUP($D51,'m kvalifikacije žrebna lista'!$A$7:$R$134,5)))</f>
        <v>TC-LJ</v>
      </c>
      <c r="I51" s="367"/>
      <c r="J51" s="85">
        <f>UPPER(IF(OR(I52="a",I52="as"),E51,IF(OR(I52="b",I52="bs"),E52,)))</f>
      </c>
      <c r="K51" s="261">
        <f>IF(OR(I52="a",I52="as"),S51,IF(OR(I52="b",I52="bs"),S52,))</f>
        <v>0</v>
      </c>
      <c r="L51" s="92"/>
      <c r="M51" s="264"/>
      <c r="N51" s="293"/>
      <c r="O51" s="90"/>
      <c r="P51" s="90"/>
      <c r="Q51" s="90"/>
      <c r="R51" s="256">
        <f>IF(OR(I52="a",I52="as"),C51,IF(OR(I52="b",I52="bs"),C52,""))</f>
      </c>
      <c r="S51" s="256">
        <f>IF($D51="","",VLOOKUP($D51,'m kvalifikacije žrebna lista'!$A$7:$R$38,14))</f>
        <v>0</v>
      </c>
      <c r="U51" s="193">
        <v>45</v>
      </c>
      <c r="V51" s="193" t="str">
        <f>UPPER(IF($D51="","",VLOOKUP($D51,'m kvalifikacije žrebna lista'!$A$7:$R$78,3)))</f>
        <v>BABIČ</v>
      </c>
      <c r="W51" s="193" t="str">
        <f>PROPER(IF($D51="","",VLOOKUP($D51,'m kvalifikacije žrebna lista'!$A$7:$R$78,4)))</f>
        <v>Manuel</v>
      </c>
      <c r="X51" s="135" t="b">
        <f t="shared" si="0"/>
        <v>0</v>
      </c>
      <c r="Y51" s="231">
        <f>IF($V51="","",IF(AND($Q$65=1,$R51=$C51),3,IF(AND($Q$65=2,$R51=$C51),2,IF(AND($Q$65=3,$R51=$C51),1,""))))</f>
      </c>
      <c r="Z51" s="231"/>
      <c r="AA51" s="231">
        <f>IF($V51="","",IF(AND($Q$65=1,$R$52=$R$51,$R$51=$C$51),3,IF(AND($Q$65=2,$R$52=$R$51,$R$51=$C$51),2,IF(AND($Q$65=3,$R$52=$R$51,$R$51=$C$51),1,""))))</f>
      </c>
      <c r="AB51" s="135">
        <f>IF($V51="","",IF(AND($Q$65=1,$R$50=$R$52,$R$52=$R$51,$R$51=$C$51),3,IF(AND($Q$65=2,$R$50=$R$52,$R$52=$R$51,$R$51=$C$51),2,IF(AND($Q$65=3,$R$50=$R$52,$R$52=$R$51,$R$51=$C$51),1,""))))</f>
      </c>
      <c r="AC51" s="135"/>
      <c r="AD51" s="135"/>
      <c r="AE51" s="269">
        <f t="shared" si="2"/>
        <v>0</v>
      </c>
      <c r="AG51" s="256">
        <f>IF($D51="","",VLOOKUP($D51,'m kvalifikacije žrebna lista'!$A$7:$R$38,14))</f>
        <v>0</v>
      </c>
      <c r="AH51" s="298">
        <v>45</v>
      </c>
      <c r="AI51" s="298" t="str">
        <f>UPPER(IF($D51="","",VLOOKUP($D51,'m kvalifikacije žrebna lista'!$A$7:$R$78,3)))</f>
        <v>BABIČ</v>
      </c>
      <c r="AJ51" s="298" t="str">
        <f>PROPER(IF($D51="","",VLOOKUP($D51,'m kvalifikacije žrebna lista'!$A$7:$R$78,4)))</f>
        <v>Manuel</v>
      </c>
      <c r="AK51" s="303">
        <f>IF($V$51="","",IF($R51&lt;&gt;$C51,"",IF(OR($J52="bb",$J52=""),"0",$S52)))</f>
      </c>
      <c r="AL51" s="303">
        <f>IF($V$51="","",IF($R$52&lt;&gt;$C51,"",IF(OR($L$53="bb",$L$53=""),"0",$K$53)))</f>
      </c>
      <c r="AM51" s="303">
        <f>IF($V$51="","",IF($R$50&lt;&gt;$C51,"",IF(OR($N$51="bb",$N$51=""),"0",$M$48)))</f>
      </c>
      <c r="AN51" s="299" t="str">
        <f>IF($V51="","",IF(AND($Q$65=1,$R$50=$R$52,$R$52=$R$51,$R$51=$C$51),0.3,IF(AND($Q$65=2,$R$50=$R$52,$R$52=$R$51,$R$51=$C$51),0.2,IF(AND($Q$65=3,$R$50=$R$52,$R$52=$R$51,$R$51=$C$51),0.1,"0"))))</f>
        <v>0</v>
      </c>
      <c r="AO51" s="299"/>
      <c r="AP51" s="299"/>
      <c r="AQ51" s="310">
        <f t="shared" si="1"/>
        <v>0</v>
      </c>
      <c r="AR51" s="297"/>
      <c r="AS51" s="298">
        <v>45</v>
      </c>
      <c r="AT51" s="298" t="str">
        <f>UPPER(IF($D51="","",VLOOKUP($D51,'m kvalifikacije žrebna lista'!$A$7:$R$78,3)))</f>
        <v>BABIČ</v>
      </c>
      <c r="AU51" s="298" t="str">
        <f>PROPER(IF($D51="","",VLOOKUP($D51,'m kvalifikacije žrebna lista'!$A$7:$R$78,4)))</f>
        <v>Manuel</v>
      </c>
      <c r="AV51" s="310">
        <f t="shared" si="3"/>
        <v>0</v>
      </c>
      <c r="AW51" s="297"/>
    </row>
    <row r="52" spans="1:49" s="31" customFormat="1" ht="9" customHeight="1">
      <c r="A52" s="187" t="s">
        <v>47</v>
      </c>
      <c r="B52" s="78">
        <f>UPPER(IF($D52="","",VLOOKUP($D52,'m kvalifikacije žrebna lista'!$A$7:$R$134,17)))</f>
      </c>
      <c r="C52" s="78">
        <f>IF(D52="","",VLOOKUP(D52,'m kvalifikacije žrebna lista'!$A$7:$R$134,2))</f>
        <v>0</v>
      </c>
      <c r="D52" s="79">
        <v>74</v>
      </c>
      <c r="E52" s="87" t="str">
        <f>UPPER(IF($D52="","",VLOOKUP($D52,'m kvalifikacije žrebna lista'!$A$7:$R$134,3)))</f>
        <v>MLEKUŽ</v>
      </c>
      <c r="F52" s="87" t="str">
        <f>PROPER(IF($D52="","",VLOOKUP($D52,'m kvalifikacije žrebna lista'!$A$7:$R$134,4)))</f>
        <v>Marko</v>
      </c>
      <c r="G52" s="87"/>
      <c r="H52" s="87" t="str">
        <f>UPPER(IF($D52="","",VLOOKUP($D52,'m kvalifikacije žrebna lista'!$A$7:$R$134,5)))</f>
        <v>LUKAKP</v>
      </c>
      <c r="I52" s="366"/>
      <c r="J52" s="293"/>
      <c r="K52" s="84"/>
      <c r="L52" s="85">
        <f>UPPER(IF(OR(K52="a",K52="as"),J51,IF(OR(K52="b",K52="bs"),J53,)))</f>
      </c>
      <c r="M52" s="286">
        <f>IF(OR(K52="a",K52="as"),K51,IF(OR(K52="b",K52="bs"),K53,))</f>
        <v>0</v>
      </c>
      <c r="N52" s="90"/>
      <c r="O52" s="90"/>
      <c r="P52" s="90"/>
      <c r="Q52" s="90"/>
      <c r="R52" s="256">
        <f>IF(OR(K52="a",K52="as"),R51,IF(OR(K52="b",K52="bs"),R53,""))</f>
      </c>
      <c r="S52" s="256">
        <f>IF($D52="","",VLOOKUP($D52,'m kvalifikacije žrebna lista'!$A$7:$R$38,14))</f>
        <v>0</v>
      </c>
      <c r="U52" s="221">
        <v>46</v>
      </c>
      <c r="V52" s="221" t="str">
        <f>UPPER(IF($D52="","",VLOOKUP($D52,'m kvalifikacije žrebna lista'!$A$7:$R$78,3)))</f>
        <v>BABIČ</v>
      </c>
      <c r="W52" s="221" t="str">
        <f>PROPER(IF($D52="","",VLOOKUP($D52,'m kvalifikacije žrebna lista'!$A$7:$R$78,4)))</f>
        <v>Manuel</v>
      </c>
      <c r="X52" s="223" t="b">
        <f t="shared" si="0"/>
        <v>0</v>
      </c>
      <c r="Y52" s="232">
        <f>IF($V52="","",IF(AND($Q$65=1,$R51=$C52),3,IF(AND($Q$65=2,$R51=$C52),2,IF(AND($Q$65=3,$R51=$C52),1,""))))</f>
      </c>
      <c r="Z52" s="232"/>
      <c r="AA52" s="232">
        <f>IF($V52="","",IF(AND($Q$65=1,$R$52=$R$51,$R$51=$C$52),3,IF(AND($Q$65=2,$R$52=$R$51,$R$51=$C$52),2,IF(AND($Q$65=3,$R$52=$R$51,$R$51=$C$52),1,""))))</f>
      </c>
      <c r="AB52" s="223">
        <f>IF($V52="","",IF(AND($Q$65=1,$R$50=$R$52,$R$52=$R$51,$R$51=$C$52),3,IF(AND($Q$65=2,$R$50=$R$52,$R$52=$R$51,$R$51=$C$52),2,IF(AND($Q$65=3,$R$50=$R$52,$R$52=$R$51,$R$51=$C$52),1,""))))</f>
      </c>
      <c r="AC52" s="223"/>
      <c r="AD52" s="223"/>
      <c r="AE52" s="270">
        <f t="shared" si="2"/>
        <v>0</v>
      </c>
      <c r="AG52" s="256">
        <f>IF($D52="","",VLOOKUP($D52,'m kvalifikacije žrebna lista'!$A$7:$R$38,14))</f>
        <v>0</v>
      </c>
      <c r="AH52" s="298">
        <v>46</v>
      </c>
      <c r="AI52" s="298" t="str">
        <f>UPPER(IF($D52="","",VLOOKUP($D52,'m kvalifikacije žrebna lista'!$A$7:$R$78,3)))</f>
        <v>BABIČ</v>
      </c>
      <c r="AJ52" s="298" t="str">
        <f>PROPER(IF($D52="","",VLOOKUP($D52,'m kvalifikacije žrebna lista'!$A$7:$R$78,4)))</f>
        <v>Manuel</v>
      </c>
      <c r="AK52" s="303">
        <f>IF($V$52="","",IF($R51&lt;&gt;$C52,"",IF(OR($J52="bb",$J52=""),"0",$S51)))</f>
      </c>
      <c r="AL52" s="303">
        <f>IF($V$52="","",IF($R$52&lt;&gt;$C52,"",IF(OR($L$53="bb",$L$53=""),"0",$K$53)))</f>
      </c>
      <c r="AM52" s="303">
        <f>IF($V$52="","",IF($R$50&lt;&gt;$C52,"",IF(OR($N$51="bb",$N$51=""),"0",$M$48)))</f>
      </c>
      <c r="AN52" s="299" t="str">
        <f>IF($V52="","",IF(AND($Q$65=1,$R$50=$R$52,$R$52=$R$51,$R$51=$C$52),0.3,IF(AND($Q$65=2,$R$50=$R$52,$R$52=$R$51,$R$51=$C$52),0.2,IF(AND($Q$65=3,$R$50=$R$52,$R$52=$R$51,$R$51=$C$52),0.1,"0"))))</f>
        <v>0</v>
      </c>
      <c r="AO52" s="299"/>
      <c r="AP52" s="299"/>
      <c r="AQ52" s="310">
        <f t="shared" si="1"/>
        <v>0</v>
      </c>
      <c r="AR52" s="297"/>
      <c r="AS52" s="298">
        <v>46</v>
      </c>
      <c r="AT52" s="298" t="str">
        <f>UPPER(IF($D52="","",VLOOKUP($D52,'m kvalifikacije žrebna lista'!$A$7:$R$78,3)))</f>
        <v>BABIČ</v>
      </c>
      <c r="AU52" s="298" t="str">
        <f>PROPER(IF($D52="","",VLOOKUP($D52,'m kvalifikacije žrebna lista'!$A$7:$R$78,4)))</f>
        <v>Manuel</v>
      </c>
      <c r="AV52" s="310">
        <f t="shared" si="3"/>
        <v>0</v>
      </c>
      <c r="AW52" s="297"/>
    </row>
    <row r="53" spans="1:49" s="31" customFormat="1" ht="9" customHeight="1">
      <c r="A53" s="189" t="s">
        <v>48</v>
      </c>
      <c r="B53" s="80">
        <f>UPPER(IF($D53="","",VLOOKUP($D53,'m kvalifikacije žrebna lista'!$A$7:$R$134,17)))</f>
      </c>
      <c r="C53" s="80">
        <f>IF(D53="","",VLOOKUP(D53,'m kvalifikacije žrebna lista'!$A$7:$R$134,2))</f>
        <v>0</v>
      </c>
      <c r="D53" s="79">
        <v>128</v>
      </c>
      <c r="E53" s="78" t="str">
        <f>UPPER(IF($D53="","",VLOOKUP($D53,'m kvalifikacije žrebna lista'!$A$7:$R$134,3)))</f>
        <v>PROSTO</v>
      </c>
      <c r="F53" s="78">
        <f>PROPER(IF($D53="","",VLOOKUP($D53,'m kvalifikacije žrebna lista'!$A$7:$R$134,4)))</f>
      </c>
      <c r="G53" s="78"/>
      <c r="H53" s="78">
        <f>UPPER(IF($D53="","",VLOOKUP($D53,'m kvalifikacije žrebna lista'!$A$7:$R$134,5)))</f>
      </c>
      <c r="I53" s="367"/>
      <c r="J53" s="85" t="str">
        <f>UPPER(IF(OR(I54="a",I54="as"),E53,IF(OR(I54="b",I54="bs"),E54,)))</f>
        <v>BRADAŠKA</v>
      </c>
      <c r="K53" s="263">
        <f>IF(OR(I54="a",I54="as"),S53,IF(OR(I54="b",I54="bs"),S54,))</f>
        <v>0</v>
      </c>
      <c r="L53" s="293"/>
      <c r="M53" s="245"/>
      <c r="N53" s="90"/>
      <c r="O53" s="90"/>
      <c r="P53" s="90"/>
      <c r="Q53" s="90"/>
      <c r="R53" s="256">
        <f>IF(OR(I54="a",I54="as"),C53,IF(OR(I54="b",I54="bs"),C54,""))</f>
        <v>0</v>
      </c>
      <c r="S53" s="256">
        <f>IF($D53="","",VLOOKUP($D53,'m kvalifikacije žrebna lista'!$A$7:$R$38,14))</f>
        <v>0</v>
      </c>
      <c r="U53" s="193">
        <v>47</v>
      </c>
      <c r="V53" s="193" t="str">
        <f>UPPER(IF($D53="","",VLOOKUP($D53,'m kvalifikacije žrebna lista'!$A$7:$R$78,3)))</f>
        <v>BABIČ</v>
      </c>
      <c r="W53" s="193" t="str">
        <f>PROPER(IF($D53="","",VLOOKUP($D53,'m kvalifikacije žrebna lista'!$A$7:$R$78,4)))</f>
        <v>Manuel</v>
      </c>
      <c r="X53" s="135" t="b">
        <f t="shared" si="0"/>
        <v>0</v>
      </c>
      <c r="Y53" s="231">
        <f>IF($V53="","",IF(AND($Q$65=1,$R53=$C53),3,IF(AND($Q$65=2,$R53=$C53),2,IF(AND($Q$65=3,$R53=$C53),1,""))))</f>
      </c>
      <c r="Z53" s="231"/>
      <c r="AA53" s="231">
        <f>IF($V53="","",IF(AND($Q$65=1,$R$52=$R$53,$R$53=$C$53),3,IF(AND($Q$65=2,$R$52=$R$53,$R$53=$C$53),2,IF(AND($Q$65=3,$R$52=$R$53,$R$53=$C$53),1,""))))</f>
      </c>
      <c r="AB53" s="135">
        <f>IF($V53="","",IF(AND($Q$65=1,$R$50=$R$52,$R$52=$R$53,$R$53=$C$53),3,IF(AND($Q$65=2,$R$50=$R$52,$R$52=$R$53,$R$53=$C$53),2,IF(AND($Q$65=3,$R$50=$R$52,$R$52=$R$53,$R$53=$C$53),1,""))))</f>
      </c>
      <c r="AC53" s="135"/>
      <c r="AD53" s="135"/>
      <c r="AE53" s="269">
        <f t="shared" si="2"/>
        <v>0</v>
      </c>
      <c r="AG53" s="256">
        <f>IF($D53="","",VLOOKUP($D53,'m kvalifikacije žrebna lista'!$A$7:$R$38,14))</f>
        <v>0</v>
      </c>
      <c r="AH53" s="298">
        <v>47</v>
      </c>
      <c r="AI53" s="298" t="str">
        <f>UPPER(IF($D53="","",VLOOKUP($D53,'m kvalifikacije žrebna lista'!$A$7:$R$78,3)))</f>
        <v>BABIČ</v>
      </c>
      <c r="AJ53" s="298" t="str">
        <f>PROPER(IF($D53="","",VLOOKUP($D53,'m kvalifikacije žrebna lista'!$A$7:$R$78,4)))</f>
        <v>Manuel</v>
      </c>
      <c r="AK53" s="303" t="str">
        <f>IF($V$53="","",IF($R53&lt;&gt;$C53,"",IF(OR($J54="bb",$J54=""),"0",$S54)))</f>
        <v>0</v>
      </c>
      <c r="AL53" s="303">
        <f>IF($V$53="","",IF($R$52&lt;&gt;$C53,"",IF(OR($L$53="bb",$L$53=""),"0",$K$51)))</f>
      </c>
      <c r="AM53" s="303">
        <f>IF($V$53="","",IF($R$50&lt;&gt;$C53,"",IF(OR($N$51="bb",$N$51=""),"0",$M$48)))</f>
      </c>
      <c r="AN53" s="299" t="str">
        <f>IF($V53="","",IF(AND($Q$65=1,$R$50=$R$52,$R$52=$R$53,$R$53=$C$53),0.3,IF(AND($Q$65=2,$R$50=$R$52,$R$52=$R$53,$R$53=$C$53),0.2,IF(AND($Q$65=3,$R$50=$R$52,$R$52=$R$53,$R$53=$C$53),0.1,"0"))))</f>
        <v>0</v>
      </c>
      <c r="AO53" s="299"/>
      <c r="AP53" s="299"/>
      <c r="AQ53" s="310">
        <f t="shared" si="1"/>
        <v>0</v>
      </c>
      <c r="AR53" s="297"/>
      <c r="AS53" s="298">
        <v>47</v>
      </c>
      <c r="AT53" s="298" t="str">
        <f>UPPER(IF($D53="","",VLOOKUP($D53,'m kvalifikacije žrebna lista'!$A$7:$R$78,3)))</f>
        <v>BABIČ</v>
      </c>
      <c r="AU53" s="298" t="str">
        <f>PROPER(IF($D53="","",VLOOKUP($D53,'m kvalifikacije žrebna lista'!$A$7:$R$78,4)))</f>
        <v>Manuel</v>
      </c>
      <c r="AV53" s="310">
        <f t="shared" si="3"/>
        <v>0</v>
      </c>
      <c r="AW53" s="297"/>
    </row>
    <row r="54" spans="1:49" s="31" customFormat="1" ht="9" customHeight="1">
      <c r="A54" s="187" t="s">
        <v>49</v>
      </c>
      <c r="B54" s="78">
        <f>UPPER(IF($D54="","",VLOOKUP($D54,'m kvalifikacije žrebna lista'!$A$7:$R$134,17)))</f>
      </c>
      <c r="C54" s="78">
        <f>IF(D54="","",VLOOKUP(D54,'m kvalifikacije žrebna lista'!$A$7:$R$134,2))</f>
        <v>0</v>
      </c>
      <c r="D54" s="79">
        <v>9</v>
      </c>
      <c r="E54" s="344" t="str">
        <f>UPPER(IF($D54="","",VLOOKUP($D54,'m kvalifikacije žrebna lista'!$A$7:$R$134,3)))</f>
        <v>BRADAŠKA</v>
      </c>
      <c r="F54" s="344" t="str">
        <f>PROPER(IF($D54="","",VLOOKUP($D54,'m kvalifikacije žrebna lista'!$A$7:$R$134,4)))</f>
        <v>Žiga</v>
      </c>
      <c r="G54" s="344"/>
      <c r="H54" s="344" t="str">
        <f>UPPER(IF($D54="","",VLOOKUP($D54,'m kvalifikacije žrebna lista'!$A$7:$R$134,5)))</f>
        <v>TC-LJ</v>
      </c>
      <c r="I54" s="366" t="s">
        <v>522</v>
      </c>
      <c r="J54" s="293"/>
      <c r="K54" s="245"/>
      <c r="L54" s="90"/>
      <c r="M54" s="265"/>
      <c r="N54" s="90"/>
      <c r="O54" s="90"/>
      <c r="P54" s="90"/>
      <c r="Q54" s="90"/>
      <c r="R54" s="256"/>
      <c r="S54" s="256">
        <f>IF($D54="","",VLOOKUP($D54,'m kvalifikacije žrebna lista'!$A$7:$R$38,14))</f>
        <v>0</v>
      </c>
      <c r="U54" s="193">
        <v>48</v>
      </c>
      <c r="V54" s="221" t="str">
        <f>UPPER(IF($D54="","",VLOOKUP($D54,'m kvalifikacije žrebna lista'!$A$7:$R$78,3)))</f>
        <v>BRADAŠKA</v>
      </c>
      <c r="W54" s="221" t="str">
        <f>PROPER(IF($D54="","",VLOOKUP($D54,'m kvalifikacije žrebna lista'!$A$7:$R$78,4)))</f>
        <v>Žiga</v>
      </c>
      <c r="X54" s="223" t="b">
        <f t="shared" si="0"/>
        <v>0</v>
      </c>
      <c r="Y54" s="232">
        <f>IF($V54="","",IF(AND($Q$65=1,$R53=$C54),3,IF(AND($Q$65=2,$R53=$C54),2,IF(AND($Q$65=3,$R53=$C54),1,""))))</f>
      </c>
      <c r="Z54" s="232"/>
      <c r="AA54" s="232">
        <f>IF($V54="","",IF(AND($Q$65=1,$R$52=$R$53,$R$53=$C$54),3,IF(AND($Q$65=2,$R$52=$R$53,$R$53=$C$54),2,IF(AND($Q$65=3,$R$52=$R$53,$R$53=$C$54),1,""))))</f>
      </c>
      <c r="AB54" s="223">
        <f>IF($V54="","",IF(AND($Q$65=1,$R$50=$R$52,$R$52=$R$53,$R$53=$C$54),3,IF(AND($Q$65=2,$R$50=$R$52,$R$52=$R$53,$R$53=$C$54),2,IF(AND($Q$65=3,$R$50=$R$52,$R$52=$R$53,$R$53=$C$54),1,""))))</f>
      </c>
      <c r="AC54" s="223"/>
      <c r="AD54" s="223"/>
      <c r="AE54" s="270">
        <f t="shared" si="2"/>
        <v>0</v>
      </c>
      <c r="AG54" s="256">
        <f>IF($D54="","",VLOOKUP($D54,'m kvalifikacije žrebna lista'!$A$7:$R$38,14))</f>
        <v>0</v>
      </c>
      <c r="AH54" s="298">
        <v>48</v>
      </c>
      <c r="AI54" s="298" t="str">
        <f>UPPER(IF($D54="","",VLOOKUP($D54,'m kvalifikacije žrebna lista'!$A$7:$R$78,3)))</f>
        <v>BRADAŠKA</v>
      </c>
      <c r="AJ54" s="298" t="str">
        <f>PROPER(IF($D54="","",VLOOKUP($D54,'m kvalifikacije žrebna lista'!$A$7:$R$78,4)))</f>
        <v>Žiga</v>
      </c>
      <c r="AK54" s="303" t="str">
        <f>IF($V$54="","",IF($R53&lt;&gt;$C54,"",IF(OR($J54="bb",$J54=""),"0",$S53)))</f>
        <v>0</v>
      </c>
      <c r="AL54" s="303">
        <f>IF($V$54="","",IF($R$52&lt;&gt;$C54,"",IF(OR($L$53="bb",$L$53=""),"0",$K$51)))</f>
      </c>
      <c r="AM54" s="303">
        <f>IF($V$54="","",IF($R$50&lt;&gt;$C54,"",IF(OR($N$51="bb",$N$51=""),"0",$M$48)))</f>
      </c>
      <c r="AN54" s="299" t="str">
        <f>IF($V54="","",IF(AND($Q$65=1,$R$50=$R$52,$R$50=$R$52,$R$52=$R$53,$R$53=$C$54),0.3,IF(AND($Q$65=2,$R$52=$R$53,$R$53=$C$54),0.2,IF(AND($Q$65=3,$R$52=$R$53,$R$53=$C$54),0.1,"0"))))</f>
        <v>0</v>
      </c>
      <c r="AO54" s="299"/>
      <c r="AP54" s="299"/>
      <c r="AQ54" s="310">
        <f t="shared" si="1"/>
        <v>0</v>
      </c>
      <c r="AR54" s="297"/>
      <c r="AS54" s="298">
        <v>48</v>
      </c>
      <c r="AT54" s="298" t="str">
        <f>UPPER(IF($D54="","",VLOOKUP($D54,'m kvalifikacije žrebna lista'!$A$7:$R$78,3)))</f>
        <v>BRADAŠKA</v>
      </c>
      <c r="AU54" s="298" t="str">
        <f>PROPER(IF($D54="","",VLOOKUP($D54,'m kvalifikacije žrebna lista'!$A$7:$R$78,4)))</f>
        <v>Žiga</v>
      </c>
      <c r="AV54" s="310">
        <f t="shared" si="3"/>
        <v>0</v>
      </c>
      <c r="AW54" s="297"/>
    </row>
    <row r="55" spans="1:49" s="31" customFormat="1" ht="9" customHeight="1">
      <c r="A55" s="186" t="s">
        <v>50</v>
      </c>
      <c r="B55" s="80">
        <f>UPPER(IF($D55="","",VLOOKUP($D55,'m kvalifikacije žrebna lista'!$A$7:$R$134,17)))</f>
      </c>
      <c r="C55" s="80">
        <f>IF(D55="","",VLOOKUP(D55,'m kvalifikacije žrebna lista'!$A$7:$R$134,2))</f>
        <v>0</v>
      </c>
      <c r="D55" s="79">
        <v>4</v>
      </c>
      <c r="E55" s="344" t="str">
        <f>UPPER(IF($D55="","",VLOOKUP($D55,'m kvalifikacije žrebna lista'!$A$7:$R$134,3)))</f>
        <v>OBRUL</v>
      </c>
      <c r="F55" s="344" t="str">
        <f>PROPER(IF($D55="","",VLOOKUP($D55,'m kvalifikacije žrebna lista'!$A$7:$R$134,4)))</f>
        <v>Lun</v>
      </c>
      <c r="G55" s="344"/>
      <c r="H55" s="344" t="str">
        <f>UPPER(IF($D55="","",VLOOKUP($D55,'m kvalifikacije žrebna lista'!$A$7:$R$134,5)))</f>
        <v>ŽTKMB</v>
      </c>
      <c r="I55" s="367"/>
      <c r="J55" s="85" t="str">
        <f>UPPER(IF(OR(I56="a",I56="as"),E55,IF(OR(I56="b",I56="bs"),E56,)))</f>
        <v>OBRUL</v>
      </c>
      <c r="K55" s="261">
        <f>IF(OR(I56="a",I56="as"),S55,IF(OR(I56="b",I56="bs"),S56,))</f>
        <v>0</v>
      </c>
      <c r="L55" s="90"/>
      <c r="M55" s="245"/>
      <c r="N55" s="90"/>
      <c r="O55" s="90"/>
      <c r="P55" s="90"/>
      <c r="Q55" s="90"/>
      <c r="R55" s="256">
        <f>IF(OR(I56="a",I56="as"),C55,IF(OR(I56="b",I56="bs"),C56,""))</f>
        <v>0</v>
      </c>
      <c r="S55" s="256">
        <f>IF($D55="","",VLOOKUP($D55,'m kvalifikacije žrebna lista'!$A$7:$R$38,14))</f>
        <v>0</v>
      </c>
      <c r="U55" s="221">
        <v>49</v>
      </c>
      <c r="V55" s="193" t="str">
        <f>UPPER(IF($D55="","",VLOOKUP($D55,'m kvalifikacije žrebna lista'!$A$7:$R$78,3)))</f>
        <v>OBRUL</v>
      </c>
      <c r="W55" s="193" t="str">
        <f>PROPER(IF($D55="","",VLOOKUP($D55,'m kvalifikacije žrebna lista'!$A$7:$R$78,4)))</f>
        <v>Lun</v>
      </c>
      <c r="X55" s="135" t="b">
        <f t="shared" si="0"/>
        <v>0</v>
      </c>
      <c r="Y55" s="231">
        <f>IF($V55="","",IF(AND($Q$65=1,$R55=$C55),3,IF(AND($Q$65=2,$R55=$C55),2,IF(AND($Q$65=3,$R55=$C55),1,""))))</f>
      </c>
      <c r="Z55" s="231"/>
      <c r="AA55" s="231">
        <f>IF($V55="","",IF(AND($Q$65=1,$R$56=$R$55,$R$55=$C$55),3,IF(AND($Q$65=2,$R$56=$R$55,$R$55=$C$55),2,IF(AND($Q$65=3,$R$56=$R$55,$R$55=$C$55),1,""))))</f>
      </c>
      <c r="AB55" s="135">
        <f>IF($V55="","",IF(AND($Q$65=1,$R$58=$R$56,$R$56=$R$55,$R$55=$C$55),3,IF(AND($Q$65=2,$R$58=$R$56,$R$56=$R$55,$R$55=$C$55),2,IF(AND($Q$65=3,$R$58=$R$56,$R$56=$R$55,$R$55=$C$55),1,""))))</f>
      </c>
      <c r="AC55" s="135"/>
      <c r="AD55" s="135"/>
      <c r="AE55" s="269">
        <f t="shared" si="2"/>
        <v>0</v>
      </c>
      <c r="AG55" s="256">
        <f>IF($D55="","",VLOOKUP($D55,'m kvalifikacije žrebna lista'!$A$7:$R$38,14))</f>
        <v>0</v>
      </c>
      <c r="AH55" s="298">
        <v>49</v>
      </c>
      <c r="AI55" s="298" t="str">
        <f>UPPER(IF($D55="","",VLOOKUP($D55,'m kvalifikacije žrebna lista'!$A$7:$R$78,3)))</f>
        <v>OBRUL</v>
      </c>
      <c r="AJ55" s="298" t="str">
        <f>PROPER(IF($D55="","",VLOOKUP($D55,'m kvalifikacije žrebna lista'!$A$7:$R$78,4)))</f>
        <v>Lun</v>
      </c>
      <c r="AK55" s="303" t="str">
        <f>IF($V$55="","",IF($R55&lt;&gt;$C55,"",IF(OR($J56="bb",$J56=""),"0",$S56)))</f>
        <v>0</v>
      </c>
      <c r="AL55" s="303">
        <f>IF($V$55="","",IF($R$56&lt;&gt;$C55,"",IF(OR($L$57="bb",$L$57=""),"0",$K$57)))</f>
      </c>
      <c r="AM55" s="303">
        <f>IF($V$55="","",IF($R$58&lt;&gt;$C55,"",IF(OR($N$59="bb",$N$59=""),"0",$M$60)))</f>
      </c>
      <c r="AN55" s="299" t="str">
        <f>IF($V55="","",IF(AND($Q$65=1,$R$58=$R$56,$R$56=$R$55,$R$55=$C$55),0.3,IF(AND($Q$65=2,$R$58=$R$56,$R$56=$R$55,$R$55=$C$55),0.2,IF(AND($Q$65=3,$R$58=$R$56,$R$56=$R$55,$R$55=$C$55),0.1,"0"))))</f>
        <v>0</v>
      </c>
      <c r="AO55" s="299"/>
      <c r="AP55" s="299"/>
      <c r="AQ55" s="310">
        <f t="shared" si="1"/>
        <v>0</v>
      </c>
      <c r="AR55" s="297"/>
      <c r="AS55" s="298">
        <v>49</v>
      </c>
      <c r="AT55" s="298" t="str">
        <f>UPPER(IF($D55="","",VLOOKUP($D55,'m kvalifikacije žrebna lista'!$A$7:$R$78,3)))</f>
        <v>OBRUL</v>
      </c>
      <c r="AU55" s="298" t="str">
        <f>PROPER(IF($D55="","",VLOOKUP($D55,'m kvalifikacije žrebna lista'!$A$7:$R$78,4)))</f>
        <v>Lun</v>
      </c>
      <c r="AV55" s="310">
        <f t="shared" si="3"/>
        <v>0</v>
      </c>
      <c r="AW55" s="297"/>
    </row>
    <row r="56" spans="1:49" s="31" customFormat="1" ht="9" customHeight="1">
      <c r="A56" s="189" t="s">
        <v>51</v>
      </c>
      <c r="B56" s="78">
        <f>UPPER(IF($D56="","",VLOOKUP($D56,'m kvalifikacije žrebna lista'!$A$7:$R$134,17)))</f>
      </c>
      <c r="C56" s="78">
        <f>IF(D56="","",VLOOKUP(D56,'m kvalifikacije žrebna lista'!$A$7:$R$134,2))</f>
        <v>0</v>
      </c>
      <c r="D56" s="79">
        <v>128</v>
      </c>
      <c r="E56" s="87" t="str">
        <f>UPPER(IF($D56="","",VLOOKUP($D56,'m kvalifikacije žrebna lista'!$A$7:$R$134,3)))</f>
        <v>PROSTO</v>
      </c>
      <c r="F56" s="87">
        <f>PROPER(IF($D56="","",VLOOKUP($D56,'m kvalifikacije žrebna lista'!$A$7:$R$134,4)))</f>
      </c>
      <c r="G56" s="87"/>
      <c r="H56" s="87">
        <f>UPPER(IF($D56="","",VLOOKUP($D56,'m kvalifikacije žrebna lista'!$A$7:$R$134,5)))</f>
      </c>
      <c r="I56" s="366" t="s">
        <v>521</v>
      </c>
      <c r="J56" s="293"/>
      <c r="K56" s="84"/>
      <c r="L56" s="85">
        <f>UPPER(IF(OR(K56="a",K56="as"),J55,IF(OR(K56="b",K56="bs"),J57,)))</f>
      </c>
      <c r="M56" s="261">
        <f>IF(OR(K56="a",K56="as"),K55,IF(OR(K56="b",K56="bs"),K57,))</f>
        <v>0</v>
      </c>
      <c r="N56" s="90"/>
      <c r="O56" s="90"/>
      <c r="P56" s="90"/>
      <c r="Q56" s="90"/>
      <c r="R56" s="256">
        <f>IF(OR(K56="a",K56="as"),R55,IF(OR(K56="b",K56="bs"),R57,""))</f>
      </c>
      <c r="S56" s="256">
        <f>IF($D56="","",VLOOKUP($D56,'m kvalifikacije žrebna lista'!$A$7:$R$38,14))</f>
        <v>0</v>
      </c>
      <c r="U56" s="193">
        <v>50</v>
      </c>
      <c r="V56" s="221" t="str">
        <f>UPPER(IF($D56="","",VLOOKUP($D56,'m kvalifikacije žrebna lista'!$A$7:$R$78,3)))</f>
        <v>BABIČ</v>
      </c>
      <c r="W56" s="221" t="str">
        <f>PROPER(IF($D56="","",VLOOKUP($D56,'m kvalifikacije žrebna lista'!$A$7:$R$78,4)))</f>
        <v>Manuel</v>
      </c>
      <c r="X56" s="223" t="b">
        <f t="shared" si="0"/>
        <v>0</v>
      </c>
      <c r="Y56" s="232">
        <f>IF($V56="","",IF(AND($Q$65=1,$R55=$C56),3,IF(AND($Q$65=2,$R55=$C56),2,IF(AND($Q$65=3,$R55=$C56),1,""))))</f>
      </c>
      <c r="Z56" s="232"/>
      <c r="AA56" s="232">
        <f>IF($V56="","",IF(AND($Q$65=1,$R$56=$R$55,$R$55=$C$56),3,IF(AND($Q$65=2,$R$56=$R$55,$R$55=$C$56),2,IF(AND($Q$65=3,$R$56=$R$55,$R$55=$C$56),1,""))))</f>
      </c>
      <c r="AB56" s="223">
        <f>IF($V56="","",IF(AND($Q$65=1,$R$58=$R$56,$R$56=$R$55,$R$55=$C$56),3,IF(AND($Q$65=2,$R$58=$R$56,$R$56=$R$55,$R$55=$C$56),2,IF(AND($Q$65=3,$R$58=$R$56,$R$56=$R$55,$R$55=$C$56),1,""))))</f>
      </c>
      <c r="AC56" s="223"/>
      <c r="AD56" s="223"/>
      <c r="AE56" s="270">
        <f t="shared" si="2"/>
        <v>0</v>
      </c>
      <c r="AG56" s="256">
        <f>IF($D56="","",VLOOKUP($D56,'m kvalifikacije žrebna lista'!$A$7:$R$38,14))</f>
        <v>0</v>
      </c>
      <c r="AH56" s="298">
        <v>50</v>
      </c>
      <c r="AI56" s="298" t="str">
        <f>UPPER(IF($D56="","",VLOOKUP($D56,'m kvalifikacije žrebna lista'!$A$7:$R$78,3)))</f>
        <v>BABIČ</v>
      </c>
      <c r="AJ56" s="298" t="str">
        <f>PROPER(IF($D56="","",VLOOKUP($D56,'m kvalifikacije žrebna lista'!$A$7:$R$78,4)))</f>
        <v>Manuel</v>
      </c>
      <c r="AK56" s="303" t="str">
        <f>IF($V$56="","",IF($R55&lt;&gt;$C56,"",IF(OR($J56="bb",$J56=""),"0",$S55)))</f>
        <v>0</v>
      </c>
      <c r="AL56" s="303">
        <f>IF($V$56="","",IF($R$56&lt;&gt;$C56,"",IF(OR($L$57="bb",$L$57=""),"0",$K$57)))</f>
      </c>
      <c r="AM56" s="303">
        <f>IF($V$56="","",IF($R$58&lt;&gt;$C56,"",IF(OR($N$59="bb",$N$59=""),"0",$M$60)))</f>
      </c>
      <c r="AN56" s="299" t="str">
        <f>IF($V56="","",IF(AND($Q$65=1,$R$58=$R$56,$R$56=$R$55,$R$55=$C$56),0.3,IF(AND($Q$65=2,$R$58=$R$56,$R$56=$R$55,$R$55=$C$56),0.2,IF(AND($Q$65=3,$R$58=$R$56,$R$56=$R$55,$R$55=$C$56),0.1,"0"))))</f>
        <v>0</v>
      </c>
      <c r="AO56" s="299"/>
      <c r="AP56" s="299"/>
      <c r="AQ56" s="310">
        <f t="shared" si="1"/>
        <v>0</v>
      </c>
      <c r="AR56" s="297"/>
      <c r="AS56" s="298">
        <v>50</v>
      </c>
      <c r="AT56" s="298" t="str">
        <f>UPPER(IF($D56="","",VLOOKUP($D56,'m kvalifikacije žrebna lista'!$A$7:$R$78,3)))</f>
        <v>BABIČ</v>
      </c>
      <c r="AU56" s="298" t="str">
        <f>PROPER(IF($D56="","",VLOOKUP($D56,'m kvalifikacije žrebna lista'!$A$7:$R$78,4)))</f>
        <v>Manuel</v>
      </c>
      <c r="AV56" s="310">
        <f t="shared" si="3"/>
        <v>0</v>
      </c>
      <c r="AW56" s="297"/>
    </row>
    <row r="57" spans="1:49" s="31" customFormat="1" ht="9" customHeight="1">
      <c r="A57" s="187" t="s">
        <v>52</v>
      </c>
      <c r="B57" s="80">
        <f>UPPER(IF($D57="","",VLOOKUP($D57,'m kvalifikacije žrebna lista'!$A$7:$R$134,17)))</f>
      </c>
      <c r="C57" s="80">
        <f>IF(D57="","",VLOOKUP(D57,'m kvalifikacije žrebna lista'!$A$7:$R$134,2))</f>
        <v>0</v>
      </c>
      <c r="D57" s="79">
        <v>47</v>
      </c>
      <c r="E57" s="78" t="str">
        <f>UPPER(IF($D57="","",VLOOKUP($D57,'m kvalifikacije žrebna lista'!$A$7:$R$134,3)))</f>
        <v>ANGELI</v>
      </c>
      <c r="F57" s="78" t="str">
        <f>PROPER(IF($D57="","",VLOOKUP($D57,'m kvalifikacije žrebna lista'!$A$7:$R$134,4)))</f>
        <v>Carlo</v>
      </c>
      <c r="G57" s="78"/>
      <c r="H57" s="78" t="str">
        <f>UPPER(IF($D57="","",VLOOKUP($D57,'m kvalifikacije žrebna lista'!$A$7:$R$134,5)))</f>
        <v>ŽTKMB</v>
      </c>
      <c r="I57" s="369"/>
      <c r="J57" s="85">
        <f>UPPER(IF(OR(I58="a",I58="as"),E57,IF(OR(I58="b",I58="bs"),E58,)))</f>
      </c>
      <c r="K57" s="262">
        <f>IF(OR(I58="a",I58="as"),S57,IF(OR(I58="b",I58="bs"),S58,))</f>
        <v>0</v>
      </c>
      <c r="L57" s="293"/>
      <c r="M57" s="244"/>
      <c r="N57" s="90"/>
      <c r="O57" s="90"/>
      <c r="P57" s="90"/>
      <c r="Q57" s="90"/>
      <c r="R57" s="256">
        <f>IF(OR(I58="a",I58="as"),C57,IF(OR(I58="b",I58="bs"),C58,""))</f>
      </c>
      <c r="S57" s="256">
        <f>IF($D57="","",VLOOKUP($D57,'m kvalifikacije žrebna lista'!$A$7:$R$38,14))</f>
        <v>0</v>
      </c>
      <c r="U57" s="193">
        <v>51</v>
      </c>
      <c r="V57" s="193" t="str">
        <f>UPPER(IF($D57="","",VLOOKUP($D57,'m kvalifikacije žrebna lista'!$A$7:$R$78,3)))</f>
        <v>ANGELI</v>
      </c>
      <c r="W57" s="193" t="str">
        <f>PROPER(IF($D57="","",VLOOKUP($D57,'m kvalifikacije žrebna lista'!$A$7:$R$78,4)))</f>
        <v>Carlo</v>
      </c>
      <c r="X57" s="135" t="b">
        <f t="shared" si="0"/>
        <v>0</v>
      </c>
      <c r="Y57" s="231">
        <f>IF($V57="","",IF(AND($Q$65=1,$R57=$C57),3,IF(AND($Q$65=2,$R57=$C57),2,IF(AND($Q$65=3,$R57=$C57),1,""))))</f>
      </c>
      <c r="Z57" s="231"/>
      <c r="AA57" s="231">
        <f>IF($V57="","",IF(AND($Q$65=1,$R$56=$R$57,$R$57=$C$57),3,IF(AND($Q$65=2,$R$56=$R$57,$R$57=$C$57),2,IF(AND($Q$65=3,$R$56=$R$57,$R$57=$C$57),1,""))))</f>
      </c>
      <c r="AB57" s="135">
        <f>IF($V57="","",IF(AND($Q$65=1,$R$58=$R$56,$R$56=$R$57,$R$57=$C$57),3,IF(AND($Q$65=2,$R$58=$R$56,$R$56=$R$57,$R$57=$C$57),2,IF(AND($Q$65=3,$R$58=$R$56,$R$56=$R$57,$R$57=$C$57),1,""))))</f>
      </c>
      <c r="AC57" s="135"/>
      <c r="AD57" s="135"/>
      <c r="AE57" s="269">
        <f t="shared" si="2"/>
        <v>0</v>
      </c>
      <c r="AG57" s="256">
        <f>IF($D57="","",VLOOKUP($D57,'m kvalifikacije žrebna lista'!$A$7:$R$38,14))</f>
        <v>0</v>
      </c>
      <c r="AH57" s="298">
        <v>51</v>
      </c>
      <c r="AI57" s="298" t="str">
        <f>UPPER(IF($D57="","",VLOOKUP($D57,'m kvalifikacije žrebna lista'!$A$7:$R$78,3)))</f>
        <v>ANGELI</v>
      </c>
      <c r="AJ57" s="298" t="str">
        <f>PROPER(IF($D57="","",VLOOKUP($D57,'m kvalifikacije žrebna lista'!$A$7:$R$78,4)))</f>
        <v>Carlo</v>
      </c>
      <c r="AK57" s="303">
        <f>IF($V$57="","",IF($R57&lt;&gt;$C57,"",IF(OR($J58="bb",$J58=""),"0",$S58)))</f>
      </c>
      <c r="AL57" s="303">
        <f>IF($V$57="","",IF($R$56&lt;&gt;$C57,"",IF(OR($L$57="bb",$L$57=""),"0",$K$55)))</f>
      </c>
      <c r="AM57" s="303">
        <f>IF($V$57="","",IF($R$58&lt;&gt;$C57,"",IF(OR($N$59="bb",$N$59=""),"0",$M$60)))</f>
      </c>
      <c r="AN57" s="299" t="str">
        <f>IF($V57="","",IF(AND($Q$65=1,$R$58=$R$56,$R$56=$R$57,$R$57=$C$57),0.3,IF(AND($Q$65=2,$R$58=$R$56,$R$56=$R$57,$R$57=$C$57),0.2,IF(AND($Q$65=3,$R$58=$R$56,$R$56=$R$57,$R$57=$C$57),0.1,"0"))))</f>
        <v>0</v>
      </c>
      <c r="AO57" s="299"/>
      <c r="AP57" s="299"/>
      <c r="AQ57" s="310">
        <f t="shared" si="1"/>
        <v>0</v>
      </c>
      <c r="AR57" s="297"/>
      <c r="AS57" s="298">
        <v>51</v>
      </c>
      <c r="AT57" s="298" t="str">
        <f>UPPER(IF($D57="","",VLOOKUP($D57,'m kvalifikacije žrebna lista'!$A$7:$R$78,3)))</f>
        <v>ANGELI</v>
      </c>
      <c r="AU57" s="298" t="str">
        <f>PROPER(IF($D57="","",VLOOKUP($D57,'m kvalifikacije žrebna lista'!$A$7:$R$78,4)))</f>
        <v>Carlo</v>
      </c>
      <c r="AV57" s="310">
        <f t="shared" si="3"/>
        <v>0</v>
      </c>
      <c r="AW57" s="297"/>
    </row>
    <row r="58" spans="1:49" s="31" customFormat="1" ht="9" customHeight="1">
      <c r="A58" s="187" t="s">
        <v>53</v>
      </c>
      <c r="B58" s="78">
        <f>UPPER(IF($D58="","",VLOOKUP($D58,'m kvalifikacije žrebna lista'!$A$7:$R$134,17)))</f>
      </c>
      <c r="C58" s="78">
        <f>IF(D58="","",VLOOKUP(D58,'m kvalifikacije žrebna lista'!$A$7:$R$134,2))</f>
        <v>0</v>
      </c>
      <c r="D58" s="79">
        <v>91</v>
      </c>
      <c r="E58" s="87" t="str">
        <f>UPPER(IF($D58="","",VLOOKUP($D58,'m kvalifikacije žrebna lista'!$A$7:$R$134,3)))</f>
        <v>BAJŽELJ</v>
      </c>
      <c r="F58" s="87" t="str">
        <f>PROPER(IF($D58="","",VLOOKUP($D58,'m kvalifikacije žrebna lista'!$A$7:$R$134,4)))</f>
        <v>Miha</v>
      </c>
      <c r="G58" s="87"/>
      <c r="H58" s="87" t="str">
        <f>UPPER(IF($D58="","",VLOOKUP($D58,'m kvalifikacije žrebna lista'!$A$7:$R$134,5)))</f>
        <v>TKMED</v>
      </c>
      <c r="I58" s="366"/>
      <c r="J58" s="293"/>
      <c r="K58" s="245"/>
      <c r="L58" s="83" t="s">
        <v>122</v>
      </c>
      <c r="M58" s="88"/>
      <c r="N58" s="85">
        <f>UPPER(IF(OR(M58="a",M58="as"),L56,IF(OR(M58="b",M58="bs"),L60,)))</f>
      </c>
      <c r="O58" s="89"/>
      <c r="P58" s="90"/>
      <c r="Q58" s="90"/>
      <c r="R58" s="256">
        <f>IF(OR(M58="a",M58="as"),R56,IF(OR(M58="b",M58="bs"),R60,""))</f>
      </c>
      <c r="S58" s="256">
        <f>IF($D58="","",VLOOKUP($D58,'m kvalifikacije žrebna lista'!$A$7:$R$38,14))</f>
        <v>0</v>
      </c>
      <c r="U58" s="221">
        <v>52</v>
      </c>
      <c r="V58" s="221" t="str">
        <f>UPPER(IF($D58="","",VLOOKUP($D58,'m kvalifikacije žrebna lista'!$A$7:$R$78,3)))</f>
        <v>BABIČ</v>
      </c>
      <c r="W58" s="221" t="str">
        <f>PROPER(IF($D58="","",VLOOKUP($D58,'m kvalifikacije žrebna lista'!$A$7:$R$78,4)))</f>
        <v>Manuel</v>
      </c>
      <c r="X58" s="223" t="b">
        <f t="shared" si="0"/>
        <v>0</v>
      </c>
      <c r="Y58" s="232">
        <f>IF($V58="","",IF(AND($Q$65=1,$R57=$C58),3,IF(AND($Q$65=2,$R57=$C58),2,IF(AND($Q$65=3,$R57=$C58),1,""))))</f>
      </c>
      <c r="Z58" s="232"/>
      <c r="AA58" s="232">
        <f>IF($V58="","",IF(AND($Q$65=1,$R$56=$R$57,$R$57=$C$58),3,IF(AND($Q$65=2,$R$56=$R$57,$R$57=$C$58),2,IF(AND($Q$65=3,$R$56=$R$57,$R$57=$C$58),1,""))))</f>
      </c>
      <c r="AB58" s="223">
        <f>IF($V58="","",IF(AND($Q$65=1,$R$58=$R$56,$R$56=$R$57,$R$57=$C$58),3,IF(AND($Q$65=2,$R$58=$R$56,$R$56=$R$57,$R$57=$C$58),2,IF(AND($Q$65=3,$R$58=$R$56,$R$56=$R$57,$R$57=$C$58),1,""))))</f>
      </c>
      <c r="AC58" s="223"/>
      <c r="AD58" s="223"/>
      <c r="AE58" s="270">
        <f t="shared" si="2"/>
        <v>0</v>
      </c>
      <c r="AG58" s="256">
        <f>IF($D58="","",VLOOKUP($D58,'m kvalifikacije žrebna lista'!$A$7:$R$38,14))</f>
        <v>0</v>
      </c>
      <c r="AH58" s="298">
        <v>52</v>
      </c>
      <c r="AI58" s="298" t="str">
        <f>UPPER(IF($D58="","",VLOOKUP($D58,'m kvalifikacije žrebna lista'!$A$7:$R$78,3)))</f>
        <v>BABIČ</v>
      </c>
      <c r="AJ58" s="298" t="str">
        <f>PROPER(IF($D58="","",VLOOKUP($D58,'m kvalifikacije žrebna lista'!$A$7:$R$78,4)))</f>
        <v>Manuel</v>
      </c>
      <c r="AK58" s="303">
        <f>IF($V$58="","",IF($R57&lt;&gt;$C58,"",IF(OR($J58="bb",$J58=""),"0",$S57)))</f>
      </c>
      <c r="AL58" s="303">
        <f>IF($V$58="","",IF($R$56&lt;&gt;$C58,"",IF(OR($L$57="bb",$L$57=""),"0",$K$55)))</f>
      </c>
      <c r="AM58" s="303">
        <f>IF($V$58="","",IF($R$58&lt;&gt;$C58,"",IF(OR($N$59="bb",$N$59=""),"0",$M$60)))</f>
      </c>
      <c r="AN58" s="299" t="str">
        <f>IF($V58="","",IF(AND($Q$65=1,$R$58=$R$56,$R$56=$R$57,$R$57=$C$58),0.3,IF(AND($Q$65=2,$R$58=$R$56,$R$56=$R$57,$R$57=$C$58),0.2,IF(AND($Q$65=3,$R$58=$R$56,$R$56=$R$57,$R$57=$C$58),0.1,"0"))))</f>
        <v>0</v>
      </c>
      <c r="AO58" s="299"/>
      <c r="AP58" s="299"/>
      <c r="AQ58" s="310">
        <f t="shared" si="1"/>
        <v>0</v>
      </c>
      <c r="AR58" s="297"/>
      <c r="AS58" s="298">
        <v>52</v>
      </c>
      <c r="AT58" s="298" t="str">
        <f>UPPER(IF($D58="","",VLOOKUP($D58,'m kvalifikacije žrebna lista'!$A$7:$R$78,3)))</f>
        <v>BABIČ</v>
      </c>
      <c r="AU58" s="298" t="str">
        <f>PROPER(IF($D58="","",VLOOKUP($D58,'m kvalifikacije žrebna lista'!$A$7:$R$78,4)))</f>
        <v>Manuel</v>
      </c>
      <c r="AV58" s="310">
        <f t="shared" si="3"/>
        <v>0</v>
      </c>
      <c r="AW58" s="297"/>
    </row>
    <row r="59" spans="1:49" s="31" customFormat="1" ht="9" customHeight="1">
      <c r="A59" s="187" t="s">
        <v>54</v>
      </c>
      <c r="B59" s="80">
        <f>UPPER(IF($D59="","",VLOOKUP($D59,'m kvalifikacije žrebna lista'!$A$7:$R$134,17)))</f>
      </c>
      <c r="C59" s="80">
        <f>IF(D59="","",VLOOKUP(D59,'m kvalifikacije žrebna lista'!$A$7:$R$134,2))</f>
        <v>0</v>
      </c>
      <c r="D59" s="79">
        <v>48</v>
      </c>
      <c r="E59" s="78" t="str">
        <f>UPPER(IF($D59="","",VLOOKUP($D59,'m kvalifikacije žrebna lista'!$A$7:$R$134,3)))</f>
        <v>PLOJ</v>
      </c>
      <c r="F59" s="78" t="str">
        <f>PROPER(IF($D59="","",VLOOKUP($D59,'m kvalifikacije žrebna lista'!$A$7:$R$134,4)))</f>
        <v>Jernej</v>
      </c>
      <c r="G59" s="78"/>
      <c r="H59" s="78" t="str">
        <f>UPPER(IF($D59="","",VLOOKUP($D59,'m kvalifikacije žrebna lista'!$A$7:$R$134,5)))</f>
        <v>ŽTKMB</v>
      </c>
      <c r="I59" s="367"/>
      <c r="J59" s="85">
        <f>UPPER(IF(OR(I60="a",I60="as"),E59,IF(OR(I60="b",I60="bs"),E60,)))</f>
      </c>
      <c r="K59" s="261">
        <f>IF(OR(I60="a",I60="as"),S59,IF(OR(I60="b",I60="bs"),S60,))</f>
        <v>0</v>
      </c>
      <c r="L59" s="92"/>
      <c r="M59" s="264"/>
      <c r="N59" s="293"/>
      <c r="O59" s="347"/>
      <c r="P59" s="90"/>
      <c r="Q59" s="90"/>
      <c r="R59" s="256">
        <f>IF(OR(I60="a",I60="as"),C59,IF(OR(I60="b",I60="bs"),C60,""))</f>
      </c>
      <c r="S59" s="256">
        <f>IF($D59="","",VLOOKUP($D59,'m kvalifikacije žrebna lista'!$A$7:$R$38,14))</f>
        <v>0</v>
      </c>
      <c r="U59" s="193">
        <v>53</v>
      </c>
      <c r="V59" s="193" t="str">
        <f>UPPER(IF($D59="","",VLOOKUP($D59,'m kvalifikacije žrebna lista'!$A$7:$R$78,3)))</f>
        <v>PLOJ</v>
      </c>
      <c r="W59" s="193" t="str">
        <f>PROPER(IF($D59="","",VLOOKUP($D59,'m kvalifikacije žrebna lista'!$A$7:$R$78,4)))</f>
        <v>Jernej</v>
      </c>
      <c r="X59" s="135" t="b">
        <f t="shared" si="0"/>
        <v>0</v>
      </c>
      <c r="Y59" s="231">
        <f>IF($V59="","",IF(AND($Q$65=1,$R59=$C59),3,IF(AND($Q$65=2,$R59=$C59),2,IF(AND($Q$65=3,$R59=$C59),1,""))))</f>
      </c>
      <c r="Z59" s="231"/>
      <c r="AA59" s="231">
        <f>IF($V59="","",IF(AND($Q$65=1,$R$60=$R$59,$R$59=$C$59),3,IF(AND($Q$65=2,$R$60=$R$59,$R$59=$C$59),2,IF(AND($Q$65=3,$R$60=$R$59,$R$59=$C$59),1,""))))</f>
      </c>
      <c r="AB59" s="135">
        <f>IF($V59="","",IF(AND($Q$65=1,$R$58=$R$60,$R$60=$R$59,$R$59=$C$59),3,IF(AND($Q$65=2,$R$58=$R$60,$R$60=$R$59,$R$59=$C$59),2,IF(AND($Q$65=3,$R$58=$R$60,$R$60=$R$59,$R$59=$C$59),1,""))))</f>
      </c>
      <c r="AC59" s="135"/>
      <c r="AD59" s="135"/>
      <c r="AE59" s="269">
        <f t="shared" si="2"/>
        <v>0</v>
      </c>
      <c r="AG59" s="256">
        <f>IF($D59="","",VLOOKUP($D59,'m kvalifikacije žrebna lista'!$A$7:$R$38,14))</f>
        <v>0</v>
      </c>
      <c r="AH59" s="298">
        <v>53</v>
      </c>
      <c r="AI59" s="298" t="str">
        <f>UPPER(IF($D59="","",VLOOKUP($D59,'m kvalifikacije žrebna lista'!$A$7:$R$78,3)))</f>
        <v>PLOJ</v>
      </c>
      <c r="AJ59" s="298" t="str">
        <f>PROPER(IF($D59="","",VLOOKUP($D59,'m kvalifikacije žrebna lista'!$A$7:$R$78,4)))</f>
        <v>Jernej</v>
      </c>
      <c r="AK59" s="303">
        <f>IF($V$59="","",IF($R59&lt;&gt;$C59,"",IF(OR($J60="bb",$J60=""),"0",$S60)))</f>
      </c>
      <c r="AL59" s="303">
        <f>IF($V$59="","",IF($R$60&lt;&gt;$C59,"",IF(OR($L$61="bb",$L$61=""),"0",$K$61)))</f>
      </c>
      <c r="AM59" s="303">
        <f>IF($V$59="","",IF($R$58&lt;&gt;$C59,"",IF(OR($N$59="bb",$N$59=""),"0",$M$56)))</f>
      </c>
      <c r="AN59" s="299" t="str">
        <f>IF($V59="","",IF(AND($Q$65=1,$R$58=$R$60,$R$60=$R$59,$R$59=$C$59),0.3,IF(AND($Q$65=2,$R$58=$R$60,$R$60=$R$59,$R$59=$C$59),0.2,IF(AND($Q$65=3,$R$58=$R$60,$R$60=$R$59,$R$59=$C$59),0.1,"0"))))</f>
        <v>0</v>
      </c>
      <c r="AO59" s="299"/>
      <c r="AP59" s="299"/>
      <c r="AQ59" s="310">
        <f t="shared" si="1"/>
        <v>0</v>
      </c>
      <c r="AR59" s="297"/>
      <c r="AS59" s="298">
        <v>53</v>
      </c>
      <c r="AT59" s="298" t="str">
        <f>UPPER(IF($D59="","",VLOOKUP($D59,'m kvalifikacije žrebna lista'!$A$7:$R$78,3)))</f>
        <v>PLOJ</v>
      </c>
      <c r="AU59" s="298" t="str">
        <f>PROPER(IF($D59="","",VLOOKUP($D59,'m kvalifikacije žrebna lista'!$A$7:$R$78,4)))</f>
        <v>Jernej</v>
      </c>
      <c r="AV59" s="310">
        <f t="shared" si="3"/>
        <v>0</v>
      </c>
      <c r="AW59" s="297"/>
    </row>
    <row r="60" spans="1:49" s="31" customFormat="1" ht="9" customHeight="1">
      <c r="A60" s="187" t="s">
        <v>55</v>
      </c>
      <c r="B60" s="78">
        <f>UPPER(IF($D60="","",VLOOKUP($D60,'m kvalifikacije žrebna lista'!$A$7:$R$134,17)))</f>
      </c>
      <c r="C60" s="78">
        <f>IF(D60="","",VLOOKUP(D60,'m kvalifikacije žrebna lista'!$A$7:$R$134,2))</f>
        <v>0</v>
      </c>
      <c r="D60" s="79">
        <v>87</v>
      </c>
      <c r="E60" s="87" t="str">
        <f>UPPER(IF($D60="","",VLOOKUP($D60,'m kvalifikacije žrebna lista'!$A$7:$R$134,3)))</f>
        <v>POŽONEC</v>
      </c>
      <c r="F60" s="87" t="str">
        <f>PROPER(IF($D60="","",VLOOKUP($D60,'m kvalifikacije žrebna lista'!$A$7:$R$134,4)))</f>
        <v>Marko</v>
      </c>
      <c r="G60" s="87"/>
      <c r="H60" s="87" t="str">
        <f>UPPER(IF($D60="","",VLOOKUP($D60,'m kvalifikacije žrebna lista'!$A$7:$R$134,5)))</f>
        <v>TK-CC</v>
      </c>
      <c r="I60" s="366"/>
      <c r="J60" s="293"/>
      <c r="K60" s="84"/>
      <c r="L60" s="85">
        <f>UPPER(IF(OR(K60="a",K60="as"),J59,IF(OR(K60="b",K60="bs"),J61,)))</f>
      </c>
      <c r="M60" s="286">
        <f>IF(OR(K60="a",K60="as"),K59,IF(OR(K60="b",K60="bs"),K61,))</f>
        <v>0</v>
      </c>
      <c r="N60" s="90"/>
      <c r="O60" s="348"/>
      <c r="P60" s="90"/>
      <c r="Q60" s="90"/>
      <c r="R60" s="256">
        <f>IF(OR(K60="a",K60="as"),R59,IF(OR(K60="b",K60="bs"),R61,""))</f>
      </c>
      <c r="S60" s="256">
        <f>IF($D60="","",VLOOKUP($D60,'m kvalifikacije žrebna lista'!$A$7:$R$38,14))</f>
        <v>0</v>
      </c>
      <c r="U60" s="193">
        <v>54</v>
      </c>
      <c r="V60" s="221" t="str">
        <f>UPPER(IF($D60="","",VLOOKUP($D60,'m kvalifikacije žrebna lista'!$A$7:$R$78,3)))</f>
        <v>BABIČ</v>
      </c>
      <c r="W60" s="221" t="str">
        <f>PROPER(IF($D60="","",VLOOKUP($D60,'m kvalifikacije žrebna lista'!$A$7:$R$78,4)))</f>
        <v>Manuel</v>
      </c>
      <c r="X60" s="223" t="b">
        <f t="shared" si="0"/>
        <v>0</v>
      </c>
      <c r="Y60" s="232">
        <f>IF($V60="","",IF(AND($Q$65=1,$R59=$C60),3,IF(AND($Q$65=2,$R59=$C60),2,IF(AND($Q$65=3,$R59=$C60),1,""))))</f>
      </c>
      <c r="Z60" s="232"/>
      <c r="AA60" s="232">
        <f>IF($V60="","",IF(AND($Q$65=1,$R$60=$R$59,$R$59=$C$60),3,IF(AND($Q$65=2,$R$60=$R$59,$R$59=$C$60),2,IF(AND($Q$65=3,$R$60=$R$59,$R$59=$C$60),1,""))))</f>
      </c>
      <c r="AB60" s="223">
        <f>IF($V60="","",IF(AND($Q$65=1,$R$58=$R$60,$R$60=$R$59,$R$59=$C$60),3,IF(AND($Q$65=2,$R$58=$R$60,$R$60=$R$59,$R$59=$C$60),2,IF(AND($Q$65=3,$R$58=$R$60,$R$60=$R$59,$R$59=$C$60),1,""))))</f>
      </c>
      <c r="AC60" s="223"/>
      <c r="AD60" s="223"/>
      <c r="AE60" s="270">
        <f t="shared" si="2"/>
        <v>0</v>
      </c>
      <c r="AG60" s="256">
        <f>IF($D60="","",VLOOKUP($D60,'m kvalifikacije žrebna lista'!$A$7:$R$38,14))</f>
        <v>0</v>
      </c>
      <c r="AH60" s="298">
        <v>54</v>
      </c>
      <c r="AI60" s="298" t="str">
        <f>UPPER(IF($D60="","",VLOOKUP($D60,'m kvalifikacije žrebna lista'!$A$7:$R$78,3)))</f>
        <v>BABIČ</v>
      </c>
      <c r="AJ60" s="298" t="str">
        <f>PROPER(IF($D60="","",VLOOKUP($D60,'m kvalifikacije žrebna lista'!$A$7:$R$78,4)))</f>
        <v>Manuel</v>
      </c>
      <c r="AK60" s="303">
        <f>IF($V$60="","",IF($R59&lt;&gt;$C60,"",IF(OR($J60="bb",$J60=""),"0",$S59)))</f>
      </c>
      <c r="AL60" s="303">
        <f>IF($V$60="","",IF($R$60&lt;&gt;$C60,"",IF(OR($L$61="bb",$L$61=""),"0",$K$61)))</f>
      </c>
      <c r="AM60" s="303">
        <f>IF($V$60="","",IF($R$58&lt;&gt;$C60,"",IF(OR($N$59="bb",$N$59=""),"0",$M$56)))</f>
      </c>
      <c r="AN60" s="299" t="str">
        <f>IF($V60="","",IF(AND($Q$65=1,$R$58=$R$60,$R$60=$R$59,$R$59=$C$60),0.3,IF(AND($Q$65=2,$R$58=$R$60,$R$60=$R$59,$R$59=$C$60),0.2,IF(AND($Q$65=3,$R$58=$R$60,$R$60=$R$59,$R$59=$C$60),0.1,"0"))))</f>
        <v>0</v>
      </c>
      <c r="AO60" s="299"/>
      <c r="AP60" s="299"/>
      <c r="AQ60" s="310">
        <f t="shared" si="1"/>
        <v>0</v>
      </c>
      <c r="AR60" s="297"/>
      <c r="AS60" s="298">
        <v>54</v>
      </c>
      <c r="AT60" s="298" t="str">
        <f>UPPER(IF($D60="","",VLOOKUP($D60,'m kvalifikacije žrebna lista'!$A$7:$R$78,3)))</f>
        <v>BABIČ</v>
      </c>
      <c r="AU60" s="298" t="str">
        <f>PROPER(IF($D60="","",VLOOKUP($D60,'m kvalifikacije žrebna lista'!$A$7:$R$78,4)))</f>
        <v>Manuel</v>
      </c>
      <c r="AV60" s="310">
        <f t="shared" si="3"/>
        <v>0</v>
      </c>
      <c r="AW60" s="297"/>
    </row>
    <row r="61" spans="1:49" s="31" customFormat="1" ht="9" customHeight="1">
      <c r="A61" s="187" t="s">
        <v>56</v>
      </c>
      <c r="B61" s="80">
        <f>UPPER(IF($D61="","",VLOOKUP($D61,'m kvalifikacije žrebna lista'!$A$7:$R$134,17)))</f>
      </c>
      <c r="C61" s="80">
        <f>IF(D61="","",VLOOKUP(D61,'m kvalifikacije žrebna lista'!$A$7:$R$134,2))</f>
        <v>0</v>
      </c>
      <c r="D61" s="79">
        <v>44</v>
      </c>
      <c r="E61" s="78" t="str">
        <f>UPPER(IF($D61="","",VLOOKUP($D61,'m kvalifikacije žrebna lista'!$A$7:$R$134,3)))</f>
        <v>ŠVEC</v>
      </c>
      <c r="F61" s="78" t="str">
        <f>PROPER(IF($D61="","",VLOOKUP($D61,'m kvalifikacije žrebna lista'!$A$7:$R$134,4)))</f>
        <v>Žiga</v>
      </c>
      <c r="G61" s="78"/>
      <c r="H61" s="78" t="str">
        <f>UPPER(IF($D61="","",VLOOKUP($D61,'m kvalifikacije žrebna lista'!$A$7:$R$134,5)))</f>
        <v>ŽTKMB</v>
      </c>
      <c r="I61" s="367"/>
      <c r="J61" s="85">
        <f>UPPER(IF(OR(I62="a",I62="as"),E61,IF(OR(I62="b",I62="bs"),E62,)))</f>
      </c>
      <c r="K61" s="263">
        <f>IF(OR(I62="a",I62="as"),S61,IF(OR(I62="b",I62="bs"),S62,))</f>
        <v>0</v>
      </c>
      <c r="L61" s="293"/>
      <c r="M61" s="245"/>
      <c r="N61" s="90"/>
      <c r="O61" s="348"/>
      <c r="P61" s="90"/>
      <c r="Q61" s="90"/>
      <c r="R61" s="256">
        <f>IF(OR(I62="a",I62="as"),C61,IF(OR(I62="b",I62="bs"),C62,""))</f>
      </c>
      <c r="S61" s="256">
        <f>IF($D61="","",VLOOKUP($D61,'m kvalifikacije žrebna lista'!$A$7:$R$38,14))</f>
        <v>0</v>
      </c>
      <c r="U61" s="221">
        <v>55</v>
      </c>
      <c r="V61" s="193" t="str">
        <f>UPPER(IF($D61="","",VLOOKUP($D61,'m kvalifikacije žrebna lista'!$A$7:$R$78,3)))</f>
        <v>ŠVEC</v>
      </c>
      <c r="W61" s="193" t="str">
        <f>PROPER(IF($D61="","",VLOOKUP($D61,'m kvalifikacije žrebna lista'!$A$7:$R$78,4)))</f>
        <v>Žiga</v>
      </c>
      <c r="X61" s="135" t="b">
        <f t="shared" si="0"/>
        <v>0</v>
      </c>
      <c r="Y61" s="231">
        <f>IF($V61="","",IF(AND($Q$65=1,$R61=$C61),3,IF(AND($Q$65=2,$R61=$C61),2,IF(AND($Q$65=3,$R61=$C61),1,""))))</f>
      </c>
      <c r="Z61" s="231"/>
      <c r="AA61" s="231">
        <f>IF($V61="","",IF(AND($Q$65=1,$R$60=$R$61,$R$61=$C$61),3,IF(AND($Q$65=2,$R$60=$R$61,$R$61=$C$61),2,IF(AND($Q$65=3,$R$60=$R$61,$R$61=$C$61),1,""))))</f>
      </c>
      <c r="AB61" s="135">
        <f>IF($V61="","",IF(AND($Q$65=1,$R$58=$R$60,$R$60=$R$61,$R$61=$C$61),3,IF(AND($Q$65=2,$R$58=$R$60,$R$60=$R$61,$R$61=$C$61),2,IF(AND($Q$65=3,$R$58=$R$60,$R$60=$R$61,$R$61=$C$61),1,""))))</f>
      </c>
      <c r="AC61" s="135"/>
      <c r="AD61" s="135"/>
      <c r="AE61" s="269">
        <f t="shared" si="2"/>
        <v>0</v>
      </c>
      <c r="AG61" s="256">
        <f>IF($D61="","",VLOOKUP($D61,'m kvalifikacije žrebna lista'!$A$7:$R$38,14))</f>
        <v>0</v>
      </c>
      <c r="AH61" s="298">
        <v>55</v>
      </c>
      <c r="AI61" s="298" t="str">
        <f>UPPER(IF($D61="","",VLOOKUP($D61,'m kvalifikacije žrebna lista'!$A$7:$R$78,3)))</f>
        <v>ŠVEC</v>
      </c>
      <c r="AJ61" s="298" t="str">
        <f>PROPER(IF($D61="","",VLOOKUP($D61,'m kvalifikacije žrebna lista'!$A$7:$R$78,4)))</f>
        <v>Žiga</v>
      </c>
      <c r="AK61" s="303">
        <f>IF($V$61="","",IF($R61&lt;&gt;$C61,"",IF(OR($J62="bb",$J62=""),"0",$S62)))</f>
      </c>
      <c r="AL61" s="303">
        <f>IF($V$61="","",IF($R$60&lt;&gt;$C61,"",IF(OR($L$61="bb",$L$61=""),"0",$K$59)))</f>
      </c>
      <c r="AM61" s="303">
        <f>IF($V$61="","",IF($R$58&lt;&gt;$C61,"",IF(OR($N$59="bb",$N$59=""),"0",$M$56)))</f>
      </c>
      <c r="AN61" s="299" t="str">
        <f>IF($V61="","",IF(AND($Q$65=1,$R$58=$R$60,$R$60=$R$61,$R$61=$C$61),0.3,IF(AND($Q$65=2,$R$58=$R$60,$R$60=$R$61,$R$61=$C$61),0.2,IF(AND($Q$65=3,$R$58=$R$60,$R$60=$R$61,$R$61=$C$61),0.1,"0"))))</f>
        <v>0</v>
      </c>
      <c r="AO61" s="299"/>
      <c r="AP61" s="299"/>
      <c r="AQ61" s="310">
        <f t="shared" si="1"/>
        <v>0</v>
      </c>
      <c r="AR61" s="297"/>
      <c r="AS61" s="298">
        <v>55</v>
      </c>
      <c r="AT61" s="298" t="str">
        <f>UPPER(IF($D61="","",VLOOKUP($D61,'m kvalifikacije žrebna lista'!$A$7:$R$78,3)))</f>
        <v>ŠVEC</v>
      </c>
      <c r="AU61" s="298" t="str">
        <f>PROPER(IF($D61="","",VLOOKUP($D61,'m kvalifikacije žrebna lista'!$A$7:$R$78,4)))</f>
        <v>Žiga</v>
      </c>
      <c r="AV61" s="310">
        <f t="shared" si="3"/>
        <v>0</v>
      </c>
      <c r="AW61" s="297"/>
    </row>
    <row r="62" spans="1:49" s="31" customFormat="1" ht="9" customHeight="1">
      <c r="A62" s="187" t="s">
        <v>57</v>
      </c>
      <c r="B62" s="78">
        <f>UPPER(IF($D62="","",VLOOKUP($D62,'m kvalifikacije žrebna lista'!$A$7:$R$134,17)))</f>
      </c>
      <c r="C62" s="78">
        <f>IF(D62="","",VLOOKUP(D62,'m kvalifikacije žrebna lista'!$A$7:$R$134,2))</f>
        <v>0</v>
      </c>
      <c r="D62" s="79">
        <v>22</v>
      </c>
      <c r="E62" s="344" t="str">
        <f>UPPER(IF($D62="","",VLOOKUP($D62,'m kvalifikacije žrebna lista'!$A$7:$R$134,3)))</f>
        <v>ŠKERLAVAJ</v>
      </c>
      <c r="F62" s="344" t="str">
        <f>PROPER(IF($D62="","",VLOOKUP($D62,'m kvalifikacije žrebna lista'!$A$7:$R$134,4)))</f>
        <v>Tit</v>
      </c>
      <c r="G62" s="344"/>
      <c r="H62" s="344" t="str">
        <f>UPPER(IF($D62="","",VLOOKUP($D62,'m kvalifikacije žrebna lista'!$A$7:$R$134,5)))</f>
        <v>TR-KR</v>
      </c>
      <c r="I62" s="366"/>
      <c r="J62" s="293"/>
      <c r="K62" s="245"/>
      <c r="L62" s="90"/>
      <c r="M62" s="265"/>
      <c r="N62" s="90"/>
      <c r="O62" s="348"/>
      <c r="P62" s="89"/>
      <c r="Q62" s="90"/>
      <c r="R62" s="256"/>
      <c r="S62" s="256">
        <f>IF($D62="","",VLOOKUP($D62,'m kvalifikacije žrebna lista'!$A$7:$R$38,14))</f>
        <v>0</v>
      </c>
      <c r="U62" s="193">
        <v>56</v>
      </c>
      <c r="V62" s="221" t="str">
        <f>UPPER(IF($D62="","",VLOOKUP($D62,'m kvalifikacije žrebna lista'!$A$7:$R$78,3)))</f>
        <v>ŠKERLAVAJ</v>
      </c>
      <c r="W62" s="221" t="str">
        <f>PROPER(IF($D62="","",VLOOKUP($D62,'m kvalifikacije žrebna lista'!$A$7:$R$78,4)))</f>
        <v>Tit</v>
      </c>
      <c r="X62" s="223" t="b">
        <f t="shared" si="0"/>
        <v>0</v>
      </c>
      <c r="Y62" s="232">
        <f>IF($V62="","",IF(AND($Q$65=1,$R61=$C62),3,IF(AND($Q$65=2,$R61=$C62),2,IF(AND($Q$65=3,$R61=$C62),1,""))))</f>
      </c>
      <c r="Z62" s="232"/>
      <c r="AA62" s="232">
        <f>IF($V62="","",IF(AND($Q$65=1,$R$60=$R$61,$R$61=$C$62),3,IF(AND($Q$65=2,$R$60=$R$61,$R$61=$C$62),2,IF(AND($Q$65=3,$R$60=$R$61,$R$61=$C$62),1,""))))</f>
      </c>
      <c r="AB62" s="223">
        <f>IF($V62="","",IF(AND($Q$65=1,$R$58=$R$60,$R$60=$R$61,$R$61=$C$62),3,IF(AND($Q$65=2,$R$58=$R$60,$R$60=$R$61,$R$61=$C$62),2,IF(AND($Q$65=3,$R$58=$R$60,$R$60=$R$61,$R$61=$C$62),1,""))))</f>
      </c>
      <c r="AC62" s="223"/>
      <c r="AD62" s="223"/>
      <c r="AE62" s="270">
        <f t="shared" si="2"/>
        <v>0</v>
      </c>
      <c r="AG62" s="256">
        <f>IF($D62="","",VLOOKUP($D62,'m kvalifikacije žrebna lista'!$A$7:$R$38,14))</f>
        <v>0</v>
      </c>
      <c r="AH62" s="298">
        <v>56</v>
      </c>
      <c r="AI62" s="298" t="str">
        <f>UPPER(IF($D62="","",VLOOKUP($D62,'m kvalifikacije žrebna lista'!$A$7:$R$78,3)))</f>
        <v>ŠKERLAVAJ</v>
      </c>
      <c r="AJ62" s="298" t="str">
        <f>PROPER(IF($D62="","",VLOOKUP($D62,'m kvalifikacije žrebna lista'!$A$7:$R$78,4)))</f>
        <v>Tit</v>
      </c>
      <c r="AK62" s="303">
        <f>IF($V$62="","",IF($R61&lt;&gt;$C62,"",IF(OR($J62="bb",$J62=""),"0",$S61)))</f>
      </c>
      <c r="AL62" s="303">
        <f>IF($V$62="","",IF($R$60&lt;&gt;$C62,"",IF(OR($L$61="bb",$L$61=""),"0",$K$59)))</f>
      </c>
      <c r="AM62" s="303">
        <f>IF($V$62="","",IF($R$58&lt;&gt;$C62,"",IF(OR($N$59="bb",$N$59=""),"0",$M$56)))</f>
      </c>
      <c r="AN62" s="299" t="str">
        <f>IF($V62="","",IF(AND($Q$65=1,$R$58=$R$60,$R$60=$R$61,$R$61=$C$62),0.3,IF(AND($Q$65=2,$R$58=$R$60,$R$60=$R$61,$R$61=$C$62),0.2,IF(AND($Q$65=3,$R$58=$R$60,$R$60=$R$61,$R$61=$C$62),0.1,"0"))))</f>
        <v>0</v>
      </c>
      <c r="AO62" s="299"/>
      <c r="AP62" s="299"/>
      <c r="AQ62" s="310">
        <f t="shared" si="1"/>
        <v>0</v>
      </c>
      <c r="AR62" s="297"/>
      <c r="AS62" s="298">
        <v>56</v>
      </c>
      <c r="AT62" s="298" t="str">
        <f>UPPER(IF($D62="","",VLOOKUP($D62,'m kvalifikacije žrebna lista'!$A$7:$R$78,3)))</f>
        <v>ŠKERLAVAJ</v>
      </c>
      <c r="AU62" s="298" t="str">
        <f>PROPER(IF($D62="","",VLOOKUP($D62,'m kvalifikacije žrebna lista'!$A$7:$R$78,4)))</f>
        <v>Tit</v>
      </c>
      <c r="AV62" s="310">
        <f t="shared" si="3"/>
        <v>0</v>
      </c>
      <c r="AW62" s="297"/>
    </row>
    <row r="63" spans="1:49" s="31" customFormat="1" ht="9" customHeight="1">
      <c r="A63" s="186" t="s">
        <v>58</v>
      </c>
      <c r="B63" s="80">
        <f>UPPER(IF($D63="","",VLOOKUP($D63,'m kvalifikacije žrebna lista'!$A$7:$R$134,17)))</f>
      </c>
      <c r="C63" s="80">
        <f>IF(D63="","",VLOOKUP(D63,'m kvalifikacije žrebna lista'!$A$7:$R$134,2))</f>
        <v>0</v>
      </c>
      <c r="D63" s="79">
        <v>29</v>
      </c>
      <c r="E63" s="344" t="str">
        <f>UPPER(IF($D63="","",VLOOKUP($D63,'m kvalifikacije žrebna lista'!$A$7:$R$134,3)))</f>
        <v>DOLENC</v>
      </c>
      <c r="F63" s="344" t="str">
        <f>PROPER(IF($D63="","",VLOOKUP($D63,'m kvalifikacije žrebna lista'!$A$7:$R$134,4)))</f>
        <v>Taj</v>
      </c>
      <c r="G63" s="344"/>
      <c r="H63" s="344" t="str">
        <f>UPPER(IF($D63="","",VLOOKUP($D63,'m kvalifikacije žrebna lista'!$A$7:$R$134,5)))</f>
        <v>TKMED</v>
      </c>
      <c r="I63" s="367"/>
      <c r="J63" s="85">
        <f>UPPER(IF(OR(I64="a",I64="as"),E63,IF(OR(I64="b",I64="bs"),E64,)))</f>
      </c>
      <c r="K63" s="261">
        <f>IF(OR(I64="a",I64="as"),S63,IF(OR(I64="b",I64="bs"),S64,))</f>
        <v>0</v>
      </c>
      <c r="L63" s="90"/>
      <c r="M63" s="245"/>
      <c r="N63" s="90"/>
      <c r="O63" s="348"/>
      <c r="P63" s="378"/>
      <c r="Q63" s="378"/>
      <c r="R63" s="256">
        <f>IF(OR(I64="a",I64="as"),C63,IF(OR(I64="b",I64="bs"),C64,""))</f>
      </c>
      <c r="S63" s="256">
        <f>IF($D63="","",VLOOKUP($D63,'m kvalifikacije žrebna lista'!$A$7:$R$38,14))</f>
        <v>0</v>
      </c>
      <c r="U63" s="193">
        <v>57</v>
      </c>
      <c r="V63" s="193" t="str">
        <f>UPPER(IF($D63="","",VLOOKUP($D63,'m kvalifikacije žrebna lista'!$A$7:$R$78,3)))</f>
        <v>DOLENC</v>
      </c>
      <c r="W63" s="193" t="str">
        <f>PROPER(IF($D63="","",VLOOKUP($D63,'m kvalifikacije žrebna lista'!$A$7:$R$78,4)))</f>
        <v>Taj</v>
      </c>
      <c r="X63" s="135" t="b">
        <f t="shared" si="0"/>
        <v>0</v>
      </c>
      <c r="Y63" s="231">
        <f>IF($V63="","",IF(AND($Q$65=1,$R63=$C63),3,IF(AND($Q$65=2,$R63=$C63),2,IF(AND($Q$65=3,$R63=$C63),1,""))))</f>
      </c>
      <c r="Z63" s="231"/>
      <c r="AA63" s="231">
        <f>IF($V63="","",IF(AND($Q$65=1,$R$64=$R$63,$R$63=$C$63),3,IF(AND($Q$65=2,$R$64=$R$63,$R$63=$C$63),2,IF(AND($Q$65=3,$R$64=$R$63,$R$63=$C$63),1,""))))</f>
      </c>
      <c r="AB63" s="135">
        <f>IF($V63="","",IF(AND($Q$65=1,$R$66=$R$64,$R$64=$R$63,$R$63=$C$63),3,IF(AND($Q$65=2,$R$66=$R$64,$R$64=$R$63,$R$63=$C$63),2,IF(AND($Q$65=3,$R$66=$R$64,$R$64=$R$63,$R$63=$C$63),1,""))))</f>
      </c>
      <c r="AC63" s="135"/>
      <c r="AD63" s="135"/>
      <c r="AE63" s="269">
        <f t="shared" si="2"/>
        <v>0</v>
      </c>
      <c r="AG63" s="256">
        <f>IF($D63="","",VLOOKUP($D63,'m kvalifikacije žrebna lista'!$A$7:$R$38,14))</f>
        <v>0</v>
      </c>
      <c r="AH63" s="298">
        <v>57</v>
      </c>
      <c r="AI63" s="298" t="str">
        <f>UPPER(IF($D63="","",VLOOKUP($D63,'m kvalifikacije žrebna lista'!$A$7:$R$78,3)))</f>
        <v>DOLENC</v>
      </c>
      <c r="AJ63" s="298" t="str">
        <f>PROPER(IF($D63="","",VLOOKUP($D63,'m kvalifikacije žrebna lista'!$A$7:$R$78,4)))</f>
        <v>Taj</v>
      </c>
      <c r="AK63" s="303">
        <f>IF($V$63="","",IF($R63&lt;&gt;$C63,"",IF(OR($J64="bb",$J64=""),"0",$S64)))</f>
      </c>
      <c r="AL63" s="303">
        <f>IF($V$63="","",IF($R$64&lt;&gt;$C63,"",IF(OR($L$65="bb",$L$65=""),"0",$K$65)))</f>
      </c>
      <c r="AM63" s="303">
        <f>IF($V$63="","",IF($R$66&lt;&gt;$C63,"",IF(OR($N$67="bb",$N$67=""),"0",$M$68)))</f>
      </c>
      <c r="AN63" s="299" t="str">
        <f>IF($V63="","",IF(AND($Q$65=1,$R$66=$R$64,$R$64=$R$63,$R$63=$C$63),0.3,IF(AND($Q$65=2,$R$66=$R$64,$R$64=$R$63,$R$63=$C$63),0.2,IF(AND($Q$65=3,$R$66=$R$64,$R$64=$R$63,$R$63=$C$63),0.1,"0"))))</f>
        <v>0</v>
      </c>
      <c r="AO63" s="299"/>
      <c r="AP63" s="299"/>
      <c r="AQ63" s="310">
        <f t="shared" si="1"/>
        <v>0</v>
      </c>
      <c r="AR63" s="297"/>
      <c r="AS63" s="298">
        <v>57</v>
      </c>
      <c r="AT63" s="298" t="str">
        <f>UPPER(IF($D63="","",VLOOKUP($D63,'m kvalifikacije žrebna lista'!$A$7:$R$78,3)))</f>
        <v>DOLENC</v>
      </c>
      <c r="AU63" s="298" t="str">
        <f>PROPER(IF($D63="","",VLOOKUP($D63,'m kvalifikacije žrebna lista'!$A$7:$R$78,4)))</f>
        <v>Taj</v>
      </c>
      <c r="AV63" s="310">
        <f t="shared" si="3"/>
        <v>0</v>
      </c>
      <c r="AW63" s="297"/>
    </row>
    <row r="64" spans="1:49" s="31" customFormat="1" ht="9" customHeight="1">
      <c r="A64" s="189" t="s">
        <v>59</v>
      </c>
      <c r="B64" s="78">
        <f>UPPER(IF($D64="","",VLOOKUP($D64,'m kvalifikacije žrebna lista'!$A$7:$R$134,17)))</f>
      </c>
      <c r="C64" s="78">
        <f>IF(D64="","",VLOOKUP(D64,'m kvalifikacije žrebna lista'!$A$7:$R$134,2))</f>
        <v>0</v>
      </c>
      <c r="D64" s="79">
        <v>80</v>
      </c>
      <c r="E64" s="87" t="str">
        <f>UPPER(IF($D64="","",VLOOKUP($D64,'m kvalifikacije žrebna lista'!$A$7:$R$134,3)))</f>
        <v>RENER</v>
      </c>
      <c r="F64" s="87" t="str">
        <f>PROPER(IF($D64="","",VLOOKUP($D64,'m kvalifikacije žrebna lista'!$A$7:$R$134,4)))</f>
        <v>Lenart</v>
      </c>
      <c r="G64" s="87"/>
      <c r="H64" s="87" t="str">
        <f>UPPER(IF($D64="","",VLOOKUP($D64,'m kvalifikacije žrebna lista'!$A$7:$R$134,5)))</f>
        <v>TR-KR</v>
      </c>
      <c r="I64" s="366"/>
      <c r="J64" s="293"/>
      <c r="K64" s="84"/>
      <c r="L64" s="85">
        <f>UPPER(IF(OR(K64="a",K64="as"),J63,IF(OR(K64="b",K64="bs"),J65,)))</f>
      </c>
      <c r="M64" s="261">
        <f>IF(OR(K64="a",K64="as"),K63,IF(OR(K64="b",K64="bs"),K65,))</f>
        <v>0</v>
      </c>
      <c r="N64" s="90"/>
      <c r="O64" s="348"/>
      <c r="P64" s="378"/>
      <c r="Q64" s="378"/>
      <c r="R64" s="256">
        <f>IF(OR(K64="a",K64="as"),R63,IF(OR(K64="b",K64="bs"),R65,""))</f>
      </c>
      <c r="S64" s="256">
        <f>IF($D64="","",VLOOKUP($D64,'m kvalifikacije žrebna lista'!$A$7:$R$38,14))</f>
        <v>0</v>
      </c>
      <c r="U64" s="221">
        <v>58</v>
      </c>
      <c r="V64" s="221" t="str">
        <f>UPPER(IF($D64="","",VLOOKUP($D64,'m kvalifikacije žrebna lista'!$A$7:$R$78,3)))</f>
        <v>BABIČ</v>
      </c>
      <c r="W64" s="221" t="str">
        <f>PROPER(IF($D64="","",VLOOKUP($D64,'m kvalifikacije žrebna lista'!$A$7:$R$78,4)))</f>
        <v>Manuel</v>
      </c>
      <c r="X64" s="223" t="b">
        <f t="shared" si="0"/>
        <v>0</v>
      </c>
      <c r="Y64" s="232">
        <f>IF($V64="","",IF(AND($Q$65=1,$R63=$C64),3,IF(AND($Q$65=2,$R63=$C64),2,IF(AND($Q$65=3,$R63=$C64),1,""))))</f>
      </c>
      <c r="Z64" s="232"/>
      <c r="AA64" s="232">
        <f>IF($V64="","",IF(AND($Q$65=1,$R$64=$R$63,$R$63=$C$64),3,IF(AND($Q$65=2,$R$64=$R$63,$R$63=$C$64),2,IF(AND($Q$65=3,$R$64=$R$63,$R$63=$C$64),1,""))))</f>
      </c>
      <c r="AB64" s="223">
        <f>IF($V64="","",IF(AND($Q$65=1,$R$66=$R$64,$R$64=$R$63,$R$63=$C$64),3,IF(AND($Q$65=2,$R$66=$R$64,$R$64=$R$63,$R$63=$C$64),2,IF(AND($Q$65=3,$R$66=$R$64,$R$64=$R$63,$R$63=$C$64),1,""))))</f>
      </c>
      <c r="AC64" s="223"/>
      <c r="AD64" s="223"/>
      <c r="AE64" s="270">
        <f t="shared" si="2"/>
        <v>0</v>
      </c>
      <c r="AG64" s="256">
        <f>IF($D64="","",VLOOKUP($D64,'m kvalifikacije žrebna lista'!$A$7:$R$38,14))</f>
        <v>0</v>
      </c>
      <c r="AH64" s="298">
        <v>58</v>
      </c>
      <c r="AI64" s="298" t="str">
        <f>UPPER(IF($D64="","",VLOOKUP($D64,'m kvalifikacije žrebna lista'!$A$7:$R$78,3)))</f>
        <v>BABIČ</v>
      </c>
      <c r="AJ64" s="298" t="str">
        <f>PROPER(IF($D64="","",VLOOKUP($D64,'m kvalifikacije žrebna lista'!$A$7:$R$78,4)))</f>
        <v>Manuel</v>
      </c>
      <c r="AK64" s="303">
        <f>IF($V$64="","",IF($R63&lt;&gt;$C64,"",IF(OR($J64="bb",$J64=""),"0",$S63)))</f>
      </c>
      <c r="AL64" s="303">
        <f>IF($V$64="","",IF($R$64&lt;&gt;$C64,"",IF(OR($L$65="bb",$L$65=""),"0",$K$65)))</f>
      </c>
      <c r="AM64" s="303">
        <f>IF($V$64="","",IF($R$66&lt;&gt;$C64,"",IF(OR($N$67="bb",$N$67=""),"0",$M$68)))</f>
      </c>
      <c r="AN64" s="299" t="str">
        <f>IF($V64="","",IF(AND($Q$65=1,$R$66=$R$64,$R$64=$R$63,$R$63=$C$64),0.3,IF(AND($Q$65=2,$R$66=$R$64,$R$64=$R$63,$R$63=$C$64),0.2,IF(AND($Q$65=3,$R$66=$R$64,$R$64=$R$63,$R$63=$C$64),0.1,"0"))))</f>
        <v>0</v>
      </c>
      <c r="AO64" s="299"/>
      <c r="AP64" s="299"/>
      <c r="AQ64" s="310">
        <f t="shared" si="1"/>
        <v>0</v>
      </c>
      <c r="AR64" s="297"/>
      <c r="AS64" s="298">
        <v>58</v>
      </c>
      <c r="AT64" s="298" t="str">
        <f>UPPER(IF($D64="","",VLOOKUP($D64,'m kvalifikacije žrebna lista'!$A$7:$R$78,3)))</f>
        <v>BABIČ</v>
      </c>
      <c r="AU64" s="298" t="str">
        <f>PROPER(IF($D64="","",VLOOKUP($D64,'m kvalifikacije žrebna lista'!$A$7:$R$78,4)))</f>
        <v>Manuel</v>
      </c>
      <c r="AV64" s="310">
        <f t="shared" si="3"/>
        <v>0</v>
      </c>
      <c r="AW64" s="297"/>
    </row>
    <row r="65" spans="1:49" s="31" customFormat="1" ht="9" customHeight="1">
      <c r="A65" s="187" t="s">
        <v>60</v>
      </c>
      <c r="B65" s="80">
        <f>UPPER(IF($D65="","",VLOOKUP($D65,'m kvalifikacije žrebna lista'!$A$7:$R$134,17)))</f>
      </c>
      <c r="C65" s="80">
        <f>IF(D65="","",VLOOKUP(D65,'m kvalifikacije žrebna lista'!$A$7:$R$134,2))</f>
        <v>0</v>
      </c>
      <c r="D65" s="79">
        <v>88</v>
      </c>
      <c r="E65" s="78" t="str">
        <f>UPPER(IF($D65="","",VLOOKUP($D65,'m kvalifikacije žrebna lista'!$A$7:$R$134,3)))</f>
        <v>MARN</v>
      </c>
      <c r="F65" s="78" t="str">
        <f>PROPER(IF($D65="","",VLOOKUP($D65,'m kvalifikacije žrebna lista'!$A$7:$R$134,4)))</f>
        <v>Peter</v>
      </c>
      <c r="G65" s="78"/>
      <c r="H65" s="78" t="str">
        <f>UPPER(IF($D65="","",VLOOKUP($D65,'m kvalifikacije žrebna lista'!$A$7:$R$134,5)))</f>
        <v>TK-CC</v>
      </c>
      <c r="I65" s="367"/>
      <c r="J65" s="85">
        <f>UPPER(IF(OR(I66="a",I66="as"),E65,IF(OR(I66="b",I66="bs"),E66,)))</f>
      </c>
      <c r="K65" s="262">
        <f>IF(OR(I66="a",I66="as"),S65,IF(OR(I66="b",I66="bs"),S66,))</f>
        <v>0</v>
      </c>
      <c r="L65" s="293"/>
      <c r="M65" s="244"/>
      <c r="N65" s="90"/>
      <c r="O65" s="348"/>
      <c r="P65" s="350"/>
      <c r="Q65" s="281"/>
      <c r="R65" s="256">
        <f>IF(OR(I66="a",I66="as"),C65,IF(OR(I66="b",I66="bs"),C66,""))</f>
      </c>
      <c r="S65" s="256">
        <f>IF($D65="","",VLOOKUP($D65,'m kvalifikacije žrebna lista'!$A$7:$R$38,14))</f>
        <v>0</v>
      </c>
      <c r="U65" s="193">
        <v>59</v>
      </c>
      <c r="V65" s="193" t="str">
        <f>UPPER(IF($D65="","",VLOOKUP($D65,'m kvalifikacije žrebna lista'!$A$7:$R$78,3)))</f>
        <v>BABIČ</v>
      </c>
      <c r="W65" s="193" t="str">
        <f>PROPER(IF($D65="","",VLOOKUP($D65,'m kvalifikacije žrebna lista'!$A$7:$R$78,4)))</f>
        <v>Manuel</v>
      </c>
      <c r="X65" s="135" t="b">
        <f t="shared" si="0"/>
        <v>0</v>
      </c>
      <c r="Y65" s="231">
        <f>IF($V65="","",IF(AND($Q$65=1,$R65=$C65),3,IF(AND($Q$65=2,$R65=$C65),2,IF(AND($Q$65=3,$R65=$C65),1,""))))</f>
      </c>
      <c r="Z65" s="231"/>
      <c r="AA65" s="231">
        <f>IF($V65="","",IF(AND($Q$65=1,$R$64=$R$65,$R$65=$C$65),3,IF(AND($Q$65=2,$R$64=$R$65,$R$65=$C$65),2,IF(AND($Q$65=3,$R$64=$R$65,$R$65=$C$65),1,""))))</f>
      </c>
      <c r="AB65" s="135">
        <f>IF($V65="","",IF(AND($Q$65=1,$R$66=$R$64,$R$64=$R$65,$R$65=$C$65),3,IF(AND($Q$65=2,$R$66=$R$64,$R$64=$R$65,$R$65=$C$65),2,IF(AND($Q$65=3,$R$66=$R$64,$R$64=$R$65,$R$65=$C$65),1,""))))</f>
      </c>
      <c r="AC65" s="135"/>
      <c r="AD65" s="135"/>
      <c r="AE65" s="269">
        <f t="shared" si="2"/>
        <v>0</v>
      </c>
      <c r="AG65" s="256">
        <f>IF($D65="","",VLOOKUP($D65,'m kvalifikacije žrebna lista'!$A$7:$R$38,14))</f>
        <v>0</v>
      </c>
      <c r="AH65" s="298">
        <v>59</v>
      </c>
      <c r="AI65" s="298" t="str">
        <f>UPPER(IF($D65="","",VLOOKUP($D65,'m kvalifikacije žrebna lista'!$A$7:$R$78,3)))</f>
        <v>BABIČ</v>
      </c>
      <c r="AJ65" s="298" t="str">
        <f>PROPER(IF($D65="","",VLOOKUP($D65,'m kvalifikacije žrebna lista'!$A$7:$R$78,4)))</f>
        <v>Manuel</v>
      </c>
      <c r="AK65" s="303">
        <f>IF($V$65="","",IF($R65&lt;&gt;$C65,"",IF(OR($J66="bb",$J66=""),"0",$S66)))</f>
      </c>
      <c r="AL65" s="303">
        <f>IF($V$65="","",IF($R$64&lt;&gt;$C65,"",IF(OR($L$65="bb",$L$65=""),"0",$K$63)))</f>
      </c>
      <c r="AM65" s="303">
        <f>IF($V$65="","",IF($R$66&lt;&gt;$C65,"",IF(OR($N$67="bb",$N$67=""),"0",$M$68)))</f>
      </c>
      <c r="AN65" s="299" t="str">
        <f>IF($V65="","",IF(AND($Q$65=1,$R$66=$R$64,$R$64=$R$65,$R$65=$C$65),0.3,IF(AND($Q$65=2,,$R$66=$R$64,$R$64=$R$65,$R$65=$C$65),0.2,IF(AND($Q$65=3,,$R$66=$R$64,$R$64=$R$65,$R$65=$C$65),0.1,"0"))))</f>
        <v>0</v>
      </c>
      <c r="AO65" s="299"/>
      <c r="AP65" s="299"/>
      <c r="AQ65" s="310">
        <f t="shared" si="1"/>
        <v>0</v>
      </c>
      <c r="AR65" s="297"/>
      <c r="AS65" s="298">
        <v>59</v>
      </c>
      <c r="AT65" s="298" t="str">
        <f>UPPER(IF($D65="","",VLOOKUP($D65,'m kvalifikacije žrebna lista'!$A$7:$R$78,3)))</f>
        <v>BABIČ</v>
      </c>
      <c r="AU65" s="298" t="str">
        <f>PROPER(IF($D65="","",VLOOKUP($D65,'m kvalifikacije žrebna lista'!$A$7:$R$78,4)))</f>
        <v>Manuel</v>
      </c>
      <c r="AV65" s="310">
        <f t="shared" si="3"/>
        <v>0</v>
      </c>
      <c r="AW65" s="297"/>
    </row>
    <row r="66" spans="1:49" s="31" customFormat="1" ht="9" customHeight="1">
      <c r="A66" s="187" t="s">
        <v>61</v>
      </c>
      <c r="B66" s="78">
        <f>UPPER(IF($D66="","",VLOOKUP($D66,'m kvalifikacije žrebna lista'!$A$7:$R$134,17)))</f>
      </c>
      <c r="C66" s="78">
        <f>IF(D66="","",VLOOKUP(D66,'m kvalifikacije žrebna lista'!$A$7:$R$134,2))</f>
        <v>0</v>
      </c>
      <c r="D66" s="79">
        <v>116</v>
      </c>
      <c r="E66" s="87" t="str">
        <f>UPPER(IF($D66="","",VLOOKUP($D66,'m kvalifikacije žrebna lista'!$A$7:$R$134,3)))</f>
        <v>BERNARD</v>
      </c>
      <c r="F66" s="87" t="str">
        <f>PROPER(IF($D66="","",VLOOKUP($D66,'m kvalifikacije žrebna lista'!$A$7:$R$134,4)))</f>
        <v>Mark</v>
      </c>
      <c r="G66" s="87"/>
      <c r="H66" s="87" t="str">
        <f>UPPER(IF($D66="","",VLOOKUP($D66,'m kvalifikacije žrebna lista'!$A$7:$R$134,5)))</f>
        <v>TR-KR</v>
      </c>
      <c r="I66" s="366"/>
      <c r="J66" s="293"/>
      <c r="K66" s="245"/>
      <c r="L66" s="83" t="s">
        <v>122</v>
      </c>
      <c r="M66" s="88"/>
      <c r="N66" s="85">
        <f>UPPER(IF(OR(M66="a",M66="as"),L64,IF(OR(M66="b",M66="bs"),L68,)))</f>
      </c>
      <c r="O66" s="349"/>
      <c r="P66" s="191"/>
      <c r="Q66" s="351"/>
      <c r="R66" s="256">
        <f>IF(OR(M66="a",M66="as"),R64,IF(OR(M66="b",M66="bs"),R68,""))</f>
      </c>
      <c r="S66" s="256">
        <f>IF($D66="","",VLOOKUP($D66,'m kvalifikacije žrebna lista'!$A$7:$R$38,14))</f>
        <v>0</v>
      </c>
      <c r="U66" s="193">
        <v>60</v>
      </c>
      <c r="V66" s="221" t="str">
        <f>UPPER(IF($D66="","",VLOOKUP($D66,'m kvalifikacije žrebna lista'!$A$7:$R$78,3)))</f>
        <v>BABIČ</v>
      </c>
      <c r="W66" s="221" t="str">
        <f>PROPER(IF($D66="","",VLOOKUP($D66,'m kvalifikacije žrebna lista'!$A$7:$R$78,4)))</f>
        <v>Manuel</v>
      </c>
      <c r="X66" s="223" t="b">
        <f t="shared" si="0"/>
        <v>0</v>
      </c>
      <c r="Y66" s="232">
        <f>IF($V66="","",IF(AND($Q$65=1,$R65=$C66),3,IF(AND($Q$65=2,$R65=$C66),2,IF(AND($Q$65=3,$R65=$C66),1,""))))</f>
      </c>
      <c r="Z66" s="232"/>
      <c r="AA66" s="232">
        <f>IF($V66="","",IF(AND($Q$65=1,$R$64=$R$65,$R$65=$C$66),3,IF(AND($Q$65=2,$R$64=$R$65,$R$65=$C$66),2,IF(AND($Q$65=3,$R$64=$R$65,$R$65=$C$66),1,""))))</f>
      </c>
      <c r="AB66" s="223">
        <f>IF($V66="","",IF(AND($Q$65=1,$R$66=$R$64,$R$64=$R$65,$R$65=$C$66),3,IF(AND($Q$65=2,$R$66=$R$64,$R$64=$R$65,$R$65=$C$66),2,IF(AND($Q$65=3,$R$66=$R$64,$R$64=$R$65,$R$65=$C$66),1,""))))</f>
      </c>
      <c r="AC66" s="223"/>
      <c r="AD66" s="223"/>
      <c r="AE66" s="270">
        <f t="shared" si="2"/>
        <v>0</v>
      </c>
      <c r="AG66" s="256">
        <f>IF($D66="","",VLOOKUP($D66,'m kvalifikacije žrebna lista'!$A$7:$R$38,14))</f>
        <v>0</v>
      </c>
      <c r="AH66" s="298">
        <v>60</v>
      </c>
      <c r="AI66" s="298" t="str">
        <f>UPPER(IF($D66="","",VLOOKUP($D66,'m kvalifikacije žrebna lista'!$A$7:$R$78,3)))</f>
        <v>BABIČ</v>
      </c>
      <c r="AJ66" s="298" t="str">
        <f>PROPER(IF($D66="","",VLOOKUP($D66,'m kvalifikacije žrebna lista'!$A$7:$R$78,4)))</f>
        <v>Manuel</v>
      </c>
      <c r="AK66" s="303">
        <f>IF($V$66="","",IF($R65&lt;&gt;$C66,"",IF(OR($J66="bb",$J66=""),"0",$S65)))</f>
      </c>
      <c r="AL66" s="303">
        <f>IF($V$66="","",IF($R$64&lt;&gt;$C66,"",IF(OR($L$65="bb",$L$65=""),"0",$K$63)))</f>
      </c>
      <c r="AM66" s="303">
        <f>IF($V$66="","",IF($R$66&lt;&gt;$C66,"",IF(OR($N$67="bb",$N$67=""),"0",$M$68)))</f>
      </c>
      <c r="AN66" s="299" t="str">
        <f>IF($V66="","",IF(AND($Q$65=1,$R$66=$R$64,$R$64=$R$65,$R$65=$C$66),0.3,IF(AND($Q$65=2,$R$66=$R$64,$R$64=$R$65,$R$65=$C$66),0.2,IF(AND($Q$65=3,$R$66=$R$64,$R$64=$R$65,$R$65=$C$66),0.1,"0"))))</f>
        <v>0</v>
      </c>
      <c r="AO66" s="299"/>
      <c r="AP66" s="299"/>
      <c r="AQ66" s="310">
        <f t="shared" si="1"/>
        <v>0</v>
      </c>
      <c r="AR66" s="297"/>
      <c r="AS66" s="298">
        <v>60</v>
      </c>
      <c r="AT66" s="298" t="str">
        <f>UPPER(IF($D66="","",VLOOKUP($D66,'m kvalifikacije žrebna lista'!$A$7:$R$78,3)))</f>
        <v>BABIČ</v>
      </c>
      <c r="AU66" s="298" t="str">
        <f>PROPER(IF($D66="","",VLOOKUP($D66,'m kvalifikacije žrebna lista'!$A$7:$R$78,4)))</f>
        <v>Manuel</v>
      </c>
      <c r="AV66" s="310">
        <f t="shared" si="3"/>
        <v>0</v>
      </c>
      <c r="AW66" s="297"/>
    </row>
    <row r="67" spans="1:49" s="31" customFormat="1" ht="9" customHeight="1">
      <c r="A67" s="187" t="s">
        <v>62</v>
      </c>
      <c r="B67" s="80">
        <f>UPPER(IF($D67="","",VLOOKUP($D67,'m kvalifikacije žrebna lista'!$A$7:$R$134,17)))</f>
      </c>
      <c r="C67" s="80">
        <f>IF(D67="","",VLOOKUP(D67,'m kvalifikacije žrebna lista'!$A$7:$R$134,2))</f>
        <v>0</v>
      </c>
      <c r="D67" s="79">
        <v>82</v>
      </c>
      <c r="E67" s="78" t="str">
        <f>UPPER(IF($D67="","",VLOOKUP($D67,'m kvalifikacije žrebna lista'!$A$7:$R$134,3)))</f>
        <v>MATIJAŠIČ</v>
      </c>
      <c r="F67" s="78" t="str">
        <f>PROPER(IF($D67="","",VLOOKUP($D67,'m kvalifikacije žrebna lista'!$A$7:$R$134,4)))</f>
        <v>Gašper</v>
      </c>
      <c r="G67" s="78"/>
      <c r="H67" s="78" t="str">
        <f>UPPER(IF($D67="","",VLOOKUP($D67,'m kvalifikacije žrebna lista'!$A$7:$R$134,5)))</f>
        <v>TK-CC</v>
      </c>
      <c r="I67" s="369"/>
      <c r="J67" s="85">
        <f>UPPER(IF(OR(I68="a",I68="as"),E67,IF(OR(I68="b",I68="bs"),E68,)))</f>
      </c>
      <c r="K67" s="261">
        <f>IF(OR(I68="a",I68="as"),S67,IF(OR(I68="b",I68="bs"),S68,))</f>
        <v>0</v>
      </c>
      <c r="L67" s="92"/>
      <c r="M67" s="264"/>
      <c r="N67" s="293"/>
      <c r="O67" s="90"/>
      <c r="P67" s="195"/>
      <c r="Q67" s="352"/>
      <c r="R67" s="256">
        <f>IF(OR(I68="a",I68="as"),C67,IF(OR(I68="b",I68="bs"),C68,""))</f>
      </c>
      <c r="S67" s="256">
        <f>IF($D67="","",VLOOKUP($D67,'m kvalifikacije žrebna lista'!$A$7:$R$38,14))</f>
        <v>0</v>
      </c>
      <c r="U67" s="221">
        <v>61</v>
      </c>
      <c r="V67" s="193" t="str">
        <f>UPPER(IF($D67="","",VLOOKUP($D67,'m kvalifikacije žrebna lista'!$A$7:$R$78,3)))</f>
        <v>BABIČ</v>
      </c>
      <c r="W67" s="193" t="str">
        <f>PROPER(IF($D67="","",VLOOKUP($D67,'m kvalifikacije žrebna lista'!$A$7:$R$78,4)))</f>
        <v>Manuel</v>
      </c>
      <c r="X67" s="135" t="b">
        <f t="shared" si="0"/>
        <v>0</v>
      </c>
      <c r="Y67" s="231">
        <f>IF($V67="","",IF(AND($Q$65=1,$R67=$C67),3,IF(AND($Q$65=2,$R67=$C67),2,IF(AND($Q$65=3,$R67=$C67),1,""))))</f>
      </c>
      <c r="Z67" s="231"/>
      <c r="AA67" s="231">
        <f>IF($V67="","",IF(AND($Q$65=1,$R$68=$R$67,$R$67=$C$67),3,IF(AND($Q$65=2,$R$68=$R$67,$R$67=$C$67),2,IF(AND($Q$65=3,$R$68=$R$67,$R$67=$C$67),1,""))))</f>
      </c>
      <c r="AB67" s="135">
        <f>IF($V67="","",IF(AND($Q$65=1,$R$66=$R$68,$R$68=$R$67,$R$67=$C$67),3,IF(AND($Q$65=2,$R$66=$R$68,$R$68=$R$67,$R$67=$C$67),2,IF(AND($Q$65=3,$R$66=$R$68,$R$68=$R$67,$R$67=$C$67),1,""))))</f>
      </c>
      <c r="AC67" s="135"/>
      <c r="AD67" s="135"/>
      <c r="AE67" s="269">
        <f t="shared" si="2"/>
        <v>0</v>
      </c>
      <c r="AG67" s="256">
        <f>IF($D67="","",VLOOKUP($D67,'m kvalifikacije žrebna lista'!$A$7:$R$38,14))</f>
        <v>0</v>
      </c>
      <c r="AH67" s="298">
        <v>61</v>
      </c>
      <c r="AI67" s="298" t="str">
        <f>UPPER(IF($D67="","",VLOOKUP($D67,'m kvalifikacije žrebna lista'!$A$7:$R$78,3)))</f>
        <v>BABIČ</v>
      </c>
      <c r="AJ67" s="298" t="str">
        <f>PROPER(IF($D67="","",VLOOKUP($D67,'m kvalifikacije žrebna lista'!$A$7:$R$78,4)))</f>
        <v>Manuel</v>
      </c>
      <c r="AK67" s="303">
        <f>IF($V$67="","",IF($R67&lt;&gt;$C67,"",IF(OR($J68="bb",$J68=""),"0",$S68)))</f>
      </c>
      <c r="AL67" s="303">
        <f>IF($V$67="","",IF($R$68&lt;&gt;$C67,"",IF(OR($L$69="bb",$L$69=""),"0",$K$69)))</f>
      </c>
      <c r="AM67" s="303">
        <f>IF($V$67="","",IF($R$66&lt;&gt;$C67,"",IF(OR($N$67="bb",$N$67=""),"0",$M$64)))</f>
      </c>
      <c r="AN67" s="299" t="str">
        <f>IF($V67="","",IF(AND($Q$65=1,$R$66=$R$68,$R$68=$R$67,$R$67=$C$67),0.3,IF(AND($Q$65=2,$R$66=$R$68,$R$68=$R$67,$R$67=$C$67),0.2,IF(AND($Q$65=3,$R$66=$R$68,$R$68=$R$67,$R$67=$C$67),0.1,"0"))))</f>
        <v>0</v>
      </c>
      <c r="AO67" s="299"/>
      <c r="AP67" s="299"/>
      <c r="AQ67" s="310">
        <f t="shared" si="1"/>
        <v>0</v>
      </c>
      <c r="AR67" s="297"/>
      <c r="AS67" s="298">
        <v>61</v>
      </c>
      <c r="AT67" s="298" t="str">
        <f>UPPER(IF($D67="","",VLOOKUP($D67,'m kvalifikacije žrebna lista'!$A$7:$R$78,3)))</f>
        <v>BABIČ</v>
      </c>
      <c r="AU67" s="298" t="str">
        <f>PROPER(IF($D67="","",VLOOKUP($D67,'m kvalifikacije žrebna lista'!$A$7:$R$78,4)))</f>
        <v>Manuel</v>
      </c>
      <c r="AV67" s="310">
        <f t="shared" si="3"/>
        <v>0</v>
      </c>
      <c r="AW67" s="297"/>
    </row>
    <row r="68" spans="1:49" s="31" customFormat="1" ht="9" customHeight="1">
      <c r="A68" s="187" t="s">
        <v>63</v>
      </c>
      <c r="B68" s="78">
        <f>UPPER(IF($D68="","",VLOOKUP($D68,'m kvalifikacije žrebna lista'!$A$7:$R$134,17)))</f>
      </c>
      <c r="C68" s="78">
        <f>IF(D68="","",VLOOKUP(D68,'m kvalifikacije žrebna lista'!$A$7:$R$134,2))</f>
        <v>0</v>
      </c>
      <c r="D68" s="79">
        <v>40</v>
      </c>
      <c r="E68" s="87" t="str">
        <f>UPPER(IF($D68="","",VLOOKUP($D68,'m kvalifikacije žrebna lista'!$A$7:$R$134,3)))</f>
        <v>KARAS</v>
      </c>
      <c r="F68" s="87" t="str">
        <f>PROPER(IF($D68="","",VLOOKUP($D68,'m kvalifikacije žrebna lista'!$A$7:$R$134,4)))</f>
        <v>Jorg</v>
      </c>
      <c r="G68" s="87"/>
      <c r="H68" s="87" t="str">
        <f>UPPER(IF($D68="","",VLOOKUP($D68,'m kvalifikacije žrebna lista'!$A$7:$R$134,5)))</f>
        <v>TANKO</v>
      </c>
      <c r="I68" s="366"/>
      <c r="J68" s="293"/>
      <c r="K68" s="84"/>
      <c r="L68" s="85">
        <f>UPPER(IF(OR(K68="a",K68="as"),J67,IF(OR(K68="b",K68="bs"),J69,)))</f>
      </c>
      <c r="M68" s="286">
        <f>IF(OR(K68="a",K68="as"),K67,IF(OR(K68="b",K68="bs"),K69,))</f>
        <v>0</v>
      </c>
      <c r="N68" s="90"/>
      <c r="O68" s="90"/>
      <c r="P68" s="195"/>
      <c r="Q68" s="352"/>
      <c r="R68" s="256">
        <f>IF(OR(K68="a",K68="as"),R67,IF(OR(K68="b",K68="bs"),R69,""))</f>
      </c>
      <c r="S68" s="256">
        <f>IF($D68="","",VLOOKUP($D68,'m kvalifikacije žrebna lista'!$A$7:$R$38,14))</f>
        <v>0</v>
      </c>
      <c r="U68" s="193">
        <v>62</v>
      </c>
      <c r="V68" s="221" t="str">
        <f>UPPER(IF($D68="","",VLOOKUP($D68,'m kvalifikacije žrebna lista'!$A$7:$R$78,3)))</f>
        <v>KARAS</v>
      </c>
      <c r="W68" s="221" t="str">
        <f>PROPER(IF($D68="","",VLOOKUP($D68,'m kvalifikacije žrebna lista'!$A$7:$R$78,4)))</f>
        <v>Jorg</v>
      </c>
      <c r="X68" s="223" t="b">
        <f t="shared" si="0"/>
        <v>0</v>
      </c>
      <c r="Y68" s="232">
        <f>IF($V68="","",IF(AND($Q$65=1,$R67=$C68),3,IF(AND($Q$65=2,$R67=$C68),2,IF(AND($Q$65=3,$R67=$C68),1,""))))</f>
      </c>
      <c r="Z68" s="232"/>
      <c r="AA68" s="232">
        <f>IF($V68="","",IF(AND($Q$65=1,$R$68=$R$67,$R$67=$C$68),3,IF(AND($Q$65=2,$R$68=$R$67,$R$67=$C$68),2,IF(AND($Q$65=3,$R$68=$R$67,$R$67=$C$68),1,""))))</f>
      </c>
      <c r="AB68" s="223">
        <f>IF($V68="","",IF(AND($Q$65=1,$R$66=$R$68,$R$68=$R$67,$R$67=$C$68),3,IF(AND($Q$65=2,$R$66=$R$68,$R$68=$R$67,$R$67=$C$68),2,IF(AND($Q$65=3,$R$66=$R$68,$R$68=$R$67,$R$67=$C$68),1,""))))</f>
      </c>
      <c r="AC68" s="223"/>
      <c r="AD68" s="223"/>
      <c r="AE68" s="270">
        <f t="shared" si="2"/>
        <v>0</v>
      </c>
      <c r="AG68" s="256">
        <f>IF($D68="","",VLOOKUP($D68,'m kvalifikacije žrebna lista'!$A$7:$R$38,14))</f>
        <v>0</v>
      </c>
      <c r="AH68" s="298">
        <v>62</v>
      </c>
      <c r="AI68" s="298" t="str">
        <f>UPPER(IF($D68="","",VLOOKUP($D68,'m kvalifikacije žrebna lista'!$A$7:$R$78,3)))</f>
        <v>KARAS</v>
      </c>
      <c r="AJ68" s="298" t="str">
        <f>PROPER(IF($D68="","",VLOOKUP($D68,'m kvalifikacije žrebna lista'!$A$7:$R$78,4)))</f>
        <v>Jorg</v>
      </c>
      <c r="AK68" s="303">
        <f>IF($V$68="","",IF($R67&lt;&gt;$C68,"",IF(OR($J68="bb",$J68=""),"0",$S67)))</f>
      </c>
      <c r="AL68" s="303">
        <f>IF($V$68="","",IF($R$68&lt;&gt;$C68,"",IF(OR($L$69="bb",$L$69=""),"0",$K$69)))</f>
      </c>
      <c r="AM68" s="303">
        <f>IF($V$68="","",IF($R$66&lt;&gt;$C68,"",IF(OR($N$67="bb",$N$67=""),"0",$M$64)))</f>
      </c>
      <c r="AN68" s="299" t="str">
        <f>IF($V68="","",IF(AND($Q$65=1,$R$66=$R$68,$R$68=$R$67,$R$67=$C$68),0.3,IF(AND($Q$65=2,$R$66=$R$68,$R$68=$R$67,$R$67=$C$68),0.2,IF(AND($Q$65=3,$R$66=$R$68,$R$68=$R$67,$R$67=$C$68),0.1,"0"))))</f>
        <v>0</v>
      </c>
      <c r="AO68" s="299"/>
      <c r="AP68" s="299"/>
      <c r="AQ68" s="310">
        <f t="shared" si="1"/>
        <v>0</v>
      </c>
      <c r="AR68" s="297"/>
      <c r="AS68" s="298">
        <v>62</v>
      </c>
      <c r="AT68" s="298" t="str">
        <f>UPPER(IF($D68="","",VLOOKUP($D68,'m kvalifikacije žrebna lista'!$A$7:$R$78,3)))</f>
        <v>KARAS</v>
      </c>
      <c r="AU68" s="298" t="str">
        <f>PROPER(IF($D68="","",VLOOKUP($D68,'m kvalifikacije žrebna lista'!$A$7:$R$78,4)))</f>
        <v>Jorg</v>
      </c>
      <c r="AV68" s="310">
        <f t="shared" si="3"/>
        <v>0</v>
      </c>
      <c r="AW68" s="297"/>
    </row>
    <row r="69" spans="1:49" s="31" customFormat="1" ht="9" customHeight="1">
      <c r="A69" s="189" t="s">
        <v>64</v>
      </c>
      <c r="B69" s="80">
        <f>UPPER(IF($D69="","",VLOOKUP($D69,'m kvalifikacije žrebna lista'!$A$7:$R$134,17)))</f>
      </c>
      <c r="C69" s="80">
        <f>IF(D69="","",VLOOKUP(D69,'m kvalifikacije žrebna lista'!$A$7:$R$134,2))</f>
        <v>0</v>
      </c>
      <c r="D69" s="79">
        <v>72</v>
      </c>
      <c r="E69" s="78" t="str">
        <f>UPPER(IF($D69="","",VLOOKUP($D69,'m kvalifikacije žrebna lista'!$A$7:$R$134,3)))</f>
        <v>BABIČ</v>
      </c>
      <c r="F69" s="78" t="str">
        <f>PROPER(IF($D69="","",VLOOKUP($D69,'m kvalifikacije žrebna lista'!$A$7:$R$134,4)))</f>
        <v>Manuel</v>
      </c>
      <c r="G69" s="78"/>
      <c r="H69" s="78" t="str">
        <f>UPPER(IF($D69="","",VLOOKUP($D69,'m kvalifikacije žrebna lista'!$A$7:$R$134,5)))</f>
        <v>LUKAKP</v>
      </c>
      <c r="I69" s="367"/>
      <c r="J69" s="85">
        <f>UPPER(IF(OR(I70="a",I70="as"),E69,IF(OR(I70="b",I70="bs"),E70,)))</f>
      </c>
      <c r="K69" s="263">
        <f>IF(OR(I70="a",I70="as"),S69,IF(OR(I70="b",I70="bs"),S70,))</f>
        <v>0</v>
      </c>
      <c r="L69" s="293"/>
      <c r="M69" s="122"/>
      <c r="N69" s="90"/>
      <c r="O69" s="90"/>
      <c r="P69" s="195"/>
      <c r="Q69" s="352"/>
      <c r="R69" s="256">
        <f>IF(OR(I70="a",I70="as"),C69,IF(OR(I70="b",I70="bs"),C70,""))</f>
      </c>
      <c r="S69" s="256">
        <f>IF($D69="","",VLOOKUP($D69,'m kvalifikacije žrebna lista'!$A$7:$R$38,14))</f>
        <v>0</v>
      </c>
      <c r="U69" s="193">
        <v>63</v>
      </c>
      <c r="V69" s="193" t="str">
        <f>UPPER(IF($D69="","",VLOOKUP($D69,'m kvalifikacije žrebna lista'!$A$7:$R$78,3)))</f>
        <v>BABIČ</v>
      </c>
      <c r="W69" s="193" t="str">
        <f>PROPER(IF($D69="","",VLOOKUP($D69,'m kvalifikacije žrebna lista'!$A$7:$R$78,4)))</f>
        <v>Manuel</v>
      </c>
      <c r="X69" s="135" t="b">
        <f t="shared" si="0"/>
        <v>0</v>
      </c>
      <c r="Y69" s="231">
        <f>IF($V69="","",IF(AND($Q$65=1,$R69=$C69),3,IF(AND($Q$65=2,$R69=$C69),2,IF(AND($Q$65=3,$R69=$C69),1,""))))</f>
      </c>
      <c r="Z69" s="231"/>
      <c r="AA69" s="231">
        <f>IF($V69="","",IF(AND($Q$65=1,$R$68=$R$69,$R$69=$C$69),3,IF(AND($Q$65=2,$R$68=$R$69,$R$69=$C$69),2,IF(AND($Q$65=3,$R$68=$R$69,$R$69=$C$69),1,""))))</f>
      </c>
      <c r="AB69" s="135">
        <f>IF($V69="","",IF(AND($Q$65=1,$R$66=$R$68,$R$68=$R$69,$R$69=$C$69),3,IF(AND($Q$65=2,$R$66=$R$68,$R$68=$R$69,$R$69=$C$69),2,IF(AND($Q$65=3,$R$66=$R$68,$R$68=$R$69,$R$69=$C$69),1,""))))</f>
      </c>
      <c r="AC69" s="135"/>
      <c r="AD69" s="135"/>
      <c r="AE69" s="269">
        <f t="shared" si="2"/>
        <v>0</v>
      </c>
      <c r="AG69" s="256">
        <f>IF($D69="","",VLOOKUP($D69,'m kvalifikacije žrebna lista'!$A$7:$R$38,14))</f>
        <v>0</v>
      </c>
      <c r="AH69" s="298">
        <v>63</v>
      </c>
      <c r="AI69" s="298" t="str">
        <f>UPPER(IF($D69="","",VLOOKUP($D69,'m kvalifikacije žrebna lista'!$A$7:$R$78,3)))</f>
        <v>BABIČ</v>
      </c>
      <c r="AJ69" s="298" t="str">
        <f>PROPER(IF($D69="","",VLOOKUP($D69,'m kvalifikacije žrebna lista'!$A$7:$R$78,4)))</f>
        <v>Manuel</v>
      </c>
      <c r="AK69" s="303">
        <f>IF($V$69="","",IF($R69&lt;&gt;$C69,"",IF(OR($J70="bb",$J70=""),"0",$S70)))</f>
      </c>
      <c r="AL69" s="303">
        <f>IF($V$69="","",IF($R$68&lt;&gt;$C69,"",IF(OR($L$69="bb",$L$69=""),"0",$K$67)))</f>
      </c>
      <c r="AM69" s="303">
        <f>IF($V$69="","",IF($R$66&lt;&gt;$C69,"",IF(OR($N$67="bb",$N$67=""),"0",$M$64)))</f>
      </c>
      <c r="AN69" s="299" t="str">
        <f>IF($V69="","",IF(AND($Q$65=1,$R$66=$R$68,$R$68=$R$69,$R$69=$C$69),0.3,IF(AND($Q$65=2,$R$66=$R$68,$R$68=$R$69,$R$69=$C$69),0.2,IF(AND($Q$65=3,$R$66=$R$68,$R$68=$R$69,$R$69=$C$69),0.1,"0"))))</f>
        <v>0</v>
      </c>
      <c r="AO69" s="299"/>
      <c r="AP69" s="299"/>
      <c r="AQ69" s="310">
        <f t="shared" si="1"/>
        <v>0</v>
      </c>
      <c r="AR69" s="297"/>
      <c r="AS69" s="298">
        <v>63</v>
      </c>
      <c r="AT69" s="298" t="str">
        <f>UPPER(IF($D69="","",VLOOKUP($D69,'m kvalifikacije žrebna lista'!$A$7:$R$78,3)))</f>
        <v>BABIČ</v>
      </c>
      <c r="AU69" s="298" t="str">
        <f>PROPER(IF($D69="","",VLOOKUP($D69,'m kvalifikacije žrebna lista'!$A$7:$R$78,4)))</f>
        <v>Manuel</v>
      </c>
      <c r="AV69" s="310">
        <f t="shared" si="3"/>
        <v>0</v>
      </c>
      <c r="AW69" s="297"/>
    </row>
    <row r="70" spans="1:49" s="31" customFormat="1" ht="9" customHeight="1">
      <c r="A70" s="187" t="s">
        <v>65</v>
      </c>
      <c r="B70" s="78">
        <f>UPPER(IF($D70="","",VLOOKUP($D70,'m kvalifikacije žrebna lista'!$A$7:$R$134,17)))</f>
      </c>
      <c r="C70" s="78">
        <f>IF(D70="","",VLOOKUP(D70,'m kvalifikacije žrebna lista'!$A$7:$R$134,2))</f>
        <v>0</v>
      </c>
      <c r="D70" s="79">
        <v>14</v>
      </c>
      <c r="E70" s="344" t="str">
        <f>UPPER(IF($D70="","",VLOOKUP($D70,'m kvalifikacije žrebna lista'!$A$7:$R$134,3)))</f>
        <v>CMAGER</v>
      </c>
      <c r="F70" s="344" t="str">
        <f>PROPER(IF($D70="","",VLOOKUP($D70,'m kvalifikacije žrebna lista'!$A$7:$R$134,4)))</f>
        <v>Nick</v>
      </c>
      <c r="G70" s="344"/>
      <c r="H70" s="344" t="str">
        <f>UPPER(IF($D70="","",VLOOKUP($D70,'m kvalifikacije žrebna lista'!$A$7:$R$134,5)))</f>
        <v>BR-MB</v>
      </c>
      <c r="I70" s="366"/>
      <c r="J70" s="293"/>
      <c r="K70" s="122"/>
      <c r="L70" s="90"/>
      <c r="M70" s="242"/>
      <c r="N70" s="90"/>
      <c r="O70" s="90"/>
      <c r="P70" s="195"/>
      <c r="Q70" s="352"/>
      <c r="R70" s="256"/>
      <c r="S70" s="256">
        <f>IF($D70="","",VLOOKUP($D70,'m kvalifikacije žrebna lista'!$A$7:$R$38,14))</f>
        <v>0</v>
      </c>
      <c r="U70" s="221">
        <v>64</v>
      </c>
      <c r="V70" s="221" t="str">
        <f>UPPER(IF($D70="","",VLOOKUP($D70,'m kvalifikacije žrebna lista'!$A$7:$R$78,3)))</f>
        <v>CMAGER</v>
      </c>
      <c r="W70" s="221" t="str">
        <f>PROPER(IF($D70="","",VLOOKUP($D70,'m kvalifikacije žrebna lista'!$A$7:$R$78,4)))</f>
        <v>Nick</v>
      </c>
      <c r="X70" s="223" t="b">
        <f t="shared" si="0"/>
        <v>0</v>
      </c>
      <c r="Y70" s="232">
        <f>IF($V70="","",IF(AND($Q$65=1,$R69=$C70),3,IF(AND($Q$65=2,$R69=$C70),2,IF(AND($Q$65=3,$R69=$C70),1,""))))</f>
      </c>
      <c r="Z70" s="232"/>
      <c r="AA70" s="232">
        <f>IF($V70="","",IF(AND($Q$65=1,$R$68=$R$69,$R$69=$C$70),3,IF(AND($Q$65=2,$R$68=$R$69,$R$69=$C$70),2,IF(AND($Q$65=3,$R$68=$R$69,$R$69=$C$70),1,""))))</f>
      </c>
      <c r="AB70" s="223">
        <f>IF($V70="","",IF(AND($Q$65=1,$R$66=$R$68,$R$68=$R$69,$R$69=$C$70),3,IF(AND($Q$65=2,$R$66=$R$68,$R$68=$R$69,$R$69=$C$70),2,IF(AND($Q$65=3,$R$66=$R$68,$R$68=$R$69,$R$69=$C$70),1,""))))</f>
      </c>
      <c r="AC70" s="223"/>
      <c r="AD70" s="223"/>
      <c r="AE70" s="270">
        <f t="shared" si="2"/>
        <v>0</v>
      </c>
      <c r="AG70" s="256">
        <f>IF($D70="","",VLOOKUP($D70,'m kvalifikacije žrebna lista'!$A$7:$R$38,14))</f>
        <v>0</v>
      </c>
      <c r="AH70" s="298">
        <v>64</v>
      </c>
      <c r="AI70" s="298" t="str">
        <f>UPPER(IF($D70="","",VLOOKUP($D70,'m kvalifikacije žrebna lista'!$A$7:$R$78,3)))</f>
        <v>CMAGER</v>
      </c>
      <c r="AJ70" s="298" t="str">
        <f>PROPER(IF($D70="","",VLOOKUP($D70,'m kvalifikacije žrebna lista'!$A$7:$R$78,4)))</f>
        <v>Nick</v>
      </c>
      <c r="AK70" s="303">
        <f>IF($V$70="","",IF($R69&lt;&gt;$C70,"",IF(OR($J70="bb",$J70=""),"0",$S69)))</f>
      </c>
      <c r="AL70" s="303">
        <f>IF($V$70="","",IF($R$68&lt;&gt;$C70,"",IF(OR($L$69="bb",$L$69=""),"0",$K$67)))</f>
      </c>
      <c r="AM70" s="303">
        <f>IF($V$70="","",IF($R$66&lt;&gt;$C70,"",IF(OR($N$67="bb",$N$67=""),"0",$M$64)))</f>
      </c>
      <c r="AN70" s="299" t="str">
        <f>IF($V70="","",IF(AND($Q$65=1,$R$66=$R$68,$R$68=$R$69,$R$69=$C$70),0.3,IF(AND($Q$65=2,$R$66=$R$68,$R$68=$R$69,$R$69=$C$70),0.2,IF(AND($Q$65=3,$R$66=$R$68,$R$68=$R$69,$R$69=$C$70),0.1,"0"))))</f>
        <v>0</v>
      </c>
      <c r="AO70" s="299"/>
      <c r="AP70" s="299"/>
      <c r="AQ70" s="310">
        <f t="shared" si="1"/>
        <v>0</v>
      </c>
      <c r="AR70" s="297"/>
      <c r="AS70" s="298">
        <v>64</v>
      </c>
      <c r="AT70" s="298" t="str">
        <f>UPPER(IF($D70="","",VLOOKUP($D70,'m kvalifikacije žrebna lista'!$A$7:$R$78,3)))</f>
        <v>CMAGER</v>
      </c>
      <c r="AU70" s="298" t="str">
        <f>PROPER(IF($D70="","",VLOOKUP($D70,'m kvalifikacije žrebna lista'!$A$7:$R$78,4)))</f>
        <v>Nick</v>
      </c>
      <c r="AV70" s="310">
        <f t="shared" si="3"/>
        <v>0</v>
      </c>
      <c r="AW70" s="297"/>
    </row>
    <row r="71" spans="1:49" s="15" customFormat="1" ht="9" customHeight="1">
      <c r="A71" s="189" t="s">
        <v>219</v>
      </c>
      <c r="B71" s="80">
        <f>UPPER(IF($D71="","",VLOOKUP($D71,'m kvalifikacije žrebna lista'!$A$7:$R$134,17)))</f>
      </c>
      <c r="C71" s="80">
        <f>IF(D71="","",VLOOKUP(D71,'m kvalifikacije žrebna lista'!$A$7:$R$134,2))</f>
        <v>0</v>
      </c>
      <c r="D71" s="79">
        <v>89</v>
      </c>
      <c r="E71" s="78" t="str">
        <f>UPPER(IF($D71="","",VLOOKUP($D71,'m kvalifikacije žrebna lista'!$A$7:$R$134,3)))</f>
        <v>LOGAR</v>
      </c>
      <c r="F71" s="78" t="str">
        <f>PROPER(IF($D71="","",VLOOKUP($D71,'m kvalifikacije žrebna lista'!$A$7:$R$134,4)))</f>
        <v>Jakob</v>
      </c>
      <c r="G71" s="78"/>
      <c r="H71" s="78" t="str">
        <f>UPPER(IF($D71="","",VLOOKUP($D71,'m kvalifikacije žrebna lista'!$A$7:$R$134,5)))</f>
        <v>TK-CC</v>
      </c>
      <c r="I71" s="367"/>
      <c r="J71" s="85" t="str">
        <f>UPPER(IF(OR(I72="a",I72="as"),E71,IF(OR(I72="b",I72="bs"),E72,)))</f>
        <v>LOGAR</v>
      </c>
      <c r="K71" s="283">
        <f>IF(OR(I72="a",I72="as"),S71,IF(OR(I72="b",I72="bs"),S72,))</f>
        <v>0</v>
      </c>
      <c r="L71" s="90"/>
      <c r="M71" s="122"/>
      <c r="N71" s="90"/>
      <c r="O71" s="90"/>
      <c r="P71" s="90"/>
      <c r="Q71" s="90"/>
      <c r="R71" s="256"/>
      <c r="S71" s="256"/>
      <c r="U71" s="193">
        <v>65</v>
      </c>
      <c r="V71" s="193" t="str">
        <f>UPPER(IF($D71="","",VLOOKUP($D71,'m kvalifikacije žrebna lista'!$A$7:$R$78,3)))</f>
        <v>BABIČ</v>
      </c>
      <c r="W71" s="193" t="str">
        <f>PROPER(IF($D71="","",VLOOKUP($D71,'m kvalifikacije žrebna lista'!$A$7:$R$78,4)))</f>
        <v>Manuel</v>
      </c>
      <c r="X71" s="243" t="b">
        <f aca="true" t="shared" si="4" ref="X71:X134">IF(V71="","",IF($Q$65=1,6,IF($Q$65=2,4,IF($Q$65=3,2))))</f>
        <v>0</v>
      </c>
      <c r="Y71" s="231">
        <f>IF($V71="","",IF(AND($Q$65=1,$R71=$C71),3,IF(AND($Q$65=2,$R71=$C71),2,IF(AND($Q$65=3,$R71=$C$7),1,""))))</f>
      </c>
      <c r="Z71" s="231"/>
      <c r="AA71" s="231">
        <f>IF($V71="","",IF(AND($Q$65=1,$R71=$C71,$R72=$R71),3,IF(AND($Q$65=2,$R71=$C71,$R72=$R71),2,IF(AND($Q$65=3,$R71=$C71,$R72=$R71),1,""))))</f>
      </c>
      <c r="AB71" s="135">
        <f>IF($V71="","",IF(AND($Q$65=1,$R$10=$R$8,$R71=$C71,$R72=$R71),3,IF(AND($Q$65=2,$R$10=$R$8,$R71=$C71,$R72=$R71),2,IF(AND($Q$65=3,$R$10=$R$8,$R71=$C71,$R72=$R71),1,""))))</f>
      </c>
      <c r="AC71" s="135"/>
      <c r="AD71" s="135"/>
      <c r="AE71" s="269">
        <f>IF($C$2="B turnir",SUM(X71:AD71)*0.1,SUM(X71:AD71))</f>
        <v>0</v>
      </c>
      <c r="AG71" s="239"/>
      <c r="AH71" s="304"/>
      <c r="AI71" s="304"/>
      <c r="AJ71" s="304"/>
      <c r="AK71" s="304"/>
      <c r="AL71" s="304"/>
      <c r="AM71" s="304"/>
      <c r="AN71" s="304"/>
      <c r="AO71" s="304"/>
      <c r="AP71" s="304"/>
      <c r="AQ71" s="304"/>
      <c r="AR71" s="304"/>
      <c r="AS71" s="304"/>
      <c r="AT71" s="304"/>
      <c r="AU71" s="304"/>
      <c r="AV71" s="304"/>
      <c r="AW71" s="304"/>
    </row>
    <row r="72" spans="1:33" s="15" customFormat="1" ht="9" customHeight="1">
      <c r="A72" s="187" t="s">
        <v>220</v>
      </c>
      <c r="B72" s="78">
        <f>UPPER(IF($D72="","",VLOOKUP($D72,'m kvalifikacije žrebna lista'!$A$7:$R$134,17)))</f>
      </c>
      <c r="C72" s="78">
        <f>IF(D72="","",VLOOKUP(D72,'m kvalifikacije žrebna lista'!$A$7:$R$134,2))</f>
        <v>0</v>
      </c>
      <c r="D72" s="79">
        <v>128</v>
      </c>
      <c r="E72" s="87" t="str">
        <f>UPPER(IF($D72="","",VLOOKUP($D72,'m kvalifikacije žrebna lista'!$A$7:$R$134,3)))</f>
        <v>PROSTO</v>
      </c>
      <c r="F72" s="87">
        <f>PROPER(IF($D72="","",VLOOKUP($D72,'m kvalifikacije žrebna lista'!$A$7:$R$134,4)))</f>
      </c>
      <c r="G72" s="87"/>
      <c r="H72" s="87">
        <f>UPPER(IF($D72="","",VLOOKUP($D72,'m kvalifikacije žrebna lista'!$A$7:$R$134,5)))</f>
      </c>
      <c r="I72" s="366" t="s">
        <v>521</v>
      </c>
      <c r="J72" s="293"/>
      <c r="K72" s="84"/>
      <c r="L72" s="85">
        <f>UPPER(IF(OR(K72="a",K72="as"),J71,IF(OR(K72="b",K72="bs"),J73,)))</f>
      </c>
      <c r="M72" s="283">
        <f>IF(OR(K72="a",K72="as"),K71,IF(OR(K72="b",K72="bs"),K73,))</f>
        <v>0</v>
      </c>
      <c r="N72" s="90"/>
      <c r="O72" s="90"/>
      <c r="P72" s="90"/>
      <c r="Q72" s="90"/>
      <c r="R72" s="256"/>
      <c r="S72" s="256"/>
      <c r="U72" s="221">
        <v>66</v>
      </c>
      <c r="V72" s="222" t="str">
        <f>UPPER(IF($D72="","",VLOOKUP($D72,'m kvalifikacije žrebna lista'!$A$7:$R$78,3)))</f>
        <v>BABIČ</v>
      </c>
      <c r="W72" s="222" t="str">
        <f>PROPER(IF($D72="","",VLOOKUP($D72,'m kvalifikacije žrebna lista'!$A$7:$R$78,4)))</f>
        <v>Manuel</v>
      </c>
      <c r="X72" s="223" t="b">
        <f t="shared" si="4"/>
        <v>0</v>
      </c>
      <c r="Y72" s="232">
        <f>IF($V72="","",IF(AND($Q$65=1,$R71=$C72),3,IF(AND($Q$65=2,$R71=$C72),2,IF(AND($Q$65=3,$R71=$C72),1,""))))</f>
      </c>
      <c r="Z72" s="232"/>
      <c r="AA72" s="232">
        <f>IF($V72="","",IF(AND($Q$65=1,$R71=$R72,$R72=$C72),3,IF(AND($Q$65=2,$R71=$C72,$R71=$R72),2,IF(AND($Q$65=3,$R72=$C72,$R71=$R72),1,""))))</f>
      </c>
      <c r="AB72" s="223">
        <f>IF($V72="","",IF(AND($Q$65=1,$R$10=$R$8,$R72=$R71,$R71=$C72),3,IF(AND($Q$65=2,$R$10=$R$8,$R72=$R71,$R71=$C72),2,IF(AND($Q$65=3,$R$10=$R$8,$R72=$R71,$R71=$C72),1,""))))</f>
      </c>
      <c r="AC72" s="223"/>
      <c r="AD72" s="223"/>
      <c r="AE72" s="270">
        <f aca="true" t="shared" si="5" ref="AE72:AE134">IF($C$2="B turnir",SUM(X72:AD72)*0.1,SUM(X72:AD72))</f>
        <v>0</v>
      </c>
      <c r="AG72" s="239"/>
    </row>
    <row r="73" spans="1:33" s="15" customFormat="1" ht="9" customHeight="1">
      <c r="A73" s="189" t="s">
        <v>221</v>
      </c>
      <c r="B73" s="80">
        <f>UPPER(IF($D73="","",VLOOKUP($D73,'m kvalifikacije žrebna lista'!$A$7:$R$134,17)))</f>
      </c>
      <c r="C73" s="80">
        <f>IF(D73="","",VLOOKUP(D73,'m kvalifikacije žrebna lista'!$A$7:$R$134,2))</f>
        <v>0</v>
      </c>
      <c r="D73" s="79">
        <v>128</v>
      </c>
      <c r="E73" s="78" t="str">
        <f>UPPER(IF($D73="","",VLOOKUP($D73,'m kvalifikacije žrebna lista'!$A$7:$R$134,3)))</f>
        <v>PROSTO</v>
      </c>
      <c r="F73" s="78">
        <f>PROPER(IF($D73="","",VLOOKUP($D73,'m kvalifikacije žrebna lista'!$A$7:$R$134,4)))</f>
      </c>
      <c r="G73" s="78"/>
      <c r="H73" s="78">
        <f>UPPER(IF($D73="","",VLOOKUP($D73,'m kvalifikacije žrebna lista'!$A$7:$R$134,5)))</f>
      </c>
      <c r="I73" s="367"/>
      <c r="J73" s="85" t="str">
        <f>UPPER(IF(OR(I74="a",I74="as"),E73,IF(OR(I74="b",I74="bs"),E74,)))</f>
        <v>BUKOVEC</v>
      </c>
      <c r="K73" s="262">
        <f>IF(OR(I74="a",I74="as"),S73,IF(OR(I74="b",I74="bs"),S74,))</f>
        <v>0</v>
      </c>
      <c r="L73" s="293"/>
      <c r="M73" s="244"/>
      <c r="N73" s="90"/>
      <c r="O73" s="90"/>
      <c r="P73" s="90"/>
      <c r="Q73" s="90"/>
      <c r="R73" s="256"/>
      <c r="S73" s="256"/>
      <c r="U73" s="193">
        <v>67</v>
      </c>
      <c r="V73" s="193" t="str">
        <f>UPPER(IF($D73="","",VLOOKUP($D73,'m kvalifikacije žrebna lista'!$A$7:$R$78,3)))</f>
        <v>BABIČ</v>
      </c>
      <c r="W73" s="193" t="str">
        <f>PROPER(IF($D73="","",VLOOKUP($D73,'m kvalifikacije žrebna lista'!$A$7:$R$78,4)))</f>
        <v>Manuel</v>
      </c>
      <c r="X73" s="135" t="b">
        <f t="shared" si="4"/>
        <v>0</v>
      </c>
      <c r="Y73" s="233">
        <f>IF($V73="","",IF(AND($Q$65=1,$R73=$C73),3,IF(AND($Q$65=2,$R73=$C73),2,IF(AND($Q$65=3,$R73=$C73),1,""))))</f>
      </c>
      <c r="Z73" s="233"/>
      <c r="AA73" s="231">
        <f>IF($V73="","",IF(AND($Q$65=1,$R72=$R73,$R73=$C73),3,IF(AND($Q$65=2,$R72=$C73,$R72=$R73),2,IF(AND($Q$65=3,$R73=$C73,$R72=$R73),1,""))))</f>
      </c>
      <c r="AB73" s="135">
        <f>IF($V73="","",IF(AND($Q$65=1,$R$10=$R$8,$R72=$R73,$R73=$C73),3,IF(AND($Q$65=2,$R$10=$R$8,$R72=$C73,$R72=$R73),2,IF(AND($Q$65=3,$R$10=$R$8,$R73=$C73,$R72=$R73),1,""))))</f>
      </c>
      <c r="AC73" s="135"/>
      <c r="AD73" s="135"/>
      <c r="AE73" s="269">
        <f t="shared" si="5"/>
        <v>0</v>
      </c>
      <c r="AG73" s="239"/>
    </row>
    <row r="74" spans="1:37" s="15" customFormat="1" ht="9" customHeight="1">
      <c r="A74" s="187" t="s">
        <v>222</v>
      </c>
      <c r="B74" s="78">
        <f>UPPER(IF($D74="","",VLOOKUP($D74,'m kvalifikacije žrebna lista'!$A$7:$R$134,17)))</f>
      </c>
      <c r="C74" s="78">
        <f>IF(D74="","",VLOOKUP(D74,'m kvalifikacije žrebna lista'!$A$7:$R$134,2))</f>
        <v>0</v>
      </c>
      <c r="D74" s="79">
        <v>50</v>
      </c>
      <c r="E74" s="87" t="str">
        <f>UPPER(IF($D74="","",VLOOKUP($D74,'m kvalifikacije žrebna lista'!$A$7:$R$134,3)))</f>
        <v>BUKOVEC</v>
      </c>
      <c r="F74" s="87" t="str">
        <f>PROPER(IF($D74="","",VLOOKUP($D74,'m kvalifikacije žrebna lista'!$A$7:$R$134,4)))</f>
        <v>Rocco</v>
      </c>
      <c r="G74" s="87"/>
      <c r="H74" s="87" t="str">
        <f>UPPER(IF($D74="","",VLOOKUP($D74,'m kvalifikacije žrebna lista'!$A$7:$R$134,5)))</f>
        <v>ŽTKMB</v>
      </c>
      <c r="I74" s="366" t="s">
        <v>522</v>
      </c>
      <c r="J74" s="293"/>
      <c r="K74" s="245"/>
      <c r="L74" s="83" t="s">
        <v>122</v>
      </c>
      <c r="M74" s="88"/>
      <c r="N74" s="85">
        <f>UPPER(IF(OR(M74="a",M74="as"),L72,IF(OR(M74="b",M74="bs"),L76,)))</f>
      </c>
      <c r="O74" s="89"/>
      <c r="P74" s="90"/>
      <c r="Q74" s="90"/>
      <c r="R74" s="256"/>
      <c r="S74" s="256"/>
      <c r="U74" s="221">
        <v>68</v>
      </c>
      <c r="V74" s="221" t="str">
        <f>UPPER(IF($D74="","",VLOOKUP($D74,'m kvalifikacije žrebna lista'!$A$7:$R$78,3)))</f>
        <v>BUKOVEC</v>
      </c>
      <c r="W74" s="221" t="str">
        <f>PROPER(IF($D74="","",VLOOKUP($D74,'m kvalifikacije žrebna lista'!$A$7:$R$78,4)))</f>
        <v>Rocco</v>
      </c>
      <c r="X74" s="223" t="b">
        <f t="shared" si="4"/>
        <v>0</v>
      </c>
      <c r="Y74" s="232">
        <f>IF($V74="","",IF(AND($Q$65=1,$R73=$C74),3,IF(AND($Q$65=2,$R73=$C74),2,IF(AND($Q$65=3,$R73=$C74),1,""))))</f>
      </c>
      <c r="Z74" s="232"/>
      <c r="AA74" s="232">
        <f>IF($V74="","",IF(AND($Q$65=1,$R$8=$R$9,$R$9=$C$10),3,IF(AND($Q$65=2,$R$8=$R$9,$R$9=$C$10),2,IF(AND($Q$65=3,$R$8=$R$9,$R$9=$C$10),1,""))))</f>
      </c>
      <c r="AB74" s="223">
        <f>IF($V74="","",IF(AND($Q$65=1,$R$10=$R$8,$R$8=$R$9,$R$9=$C$10),3,IF(AND($Q$65=2,$R$10=$R$8,$R$8=$R$9,$R$9=$C$10),2,IF(AND($Q$65=3,$R$10=$R$8,$R$8=$R$9,$R$9=$C$10),1,""))))</f>
      </c>
      <c r="AC74" s="223"/>
      <c r="AD74" s="223"/>
      <c r="AE74" s="270">
        <f t="shared" si="5"/>
        <v>0</v>
      </c>
      <c r="AG74" s="239"/>
      <c r="AJ74" s="378"/>
      <c r="AK74" s="378"/>
    </row>
    <row r="75" spans="1:37" s="15" customFormat="1" ht="9" customHeight="1">
      <c r="A75" s="189" t="s">
        <v>223</v>
      </c>
      <c r="B75" s="80">
        <f>UPPER(IF($D75="","",VLOOKUP($D75,'m kvalifikacije žrebna lista'!$A$7:$R$134,17)))</f>
      </c>
      <c r="C75" s="80">
        <f>IF(D75="","",VLOOKUP(D75,'m kvalifikacije žrebna lista'!$A$7:$R$134,2))</f>
        <v>0</v>
      </c>
      <c r="D75" s="79">
        <v>81</v>
      </c>
      <c r="E75" s="78" t="str">
        <f>UPPER(IF($D75="","",VLOOKUP($D75,'m kvalifikacije žrebna lista'!$A$7:$R$134,3)))</f>
        <v>SRT</v>
      </c>
      <c r="F75" s="78" t="str">
        <f>PROPER(IF($D75="","",VLOOKUP($D75,'m kvalifikacije žrebna lista'!$A$7:$R$134,4)))</f>
        <v>Maks</v>
      </c>
      <c r="G75" s="78"/>
      <c r="H75" s="78" t="str">
        <f>UPPER(IF($D75="","",VLOOKUP($D75,'m kvalifikacije žrebna lista'!$A$7:$R$134,5)))</f>
        <v>BR-MB</v>
      </c>
      <c r="I75" s="367"/>
      <c r="J75" s="85">
        <f>UPPER(IF(OR(I76="a",I76="as"),E75,IF(OR(I76="b",I76="bs"),E76,)))</f>
      </c>
      <c r="K75" s="261">
        <f>IF(OR(I76="a",I76="as"),S75,IF(OR(I76="b",I76="bs"),S76,))</f>
        <v>0</v>
      </c>
      <c r="L75" s="92"/>
      <c r="M75" s="264"/>
      <c r="N75" s="346"/>
      <c r="O75" s="347"/>
      <c r="P75" s="90"/>
      <c r="Q75" s="90"/>
      <c r="R75" s="256"/>
      <c r="S75" s="256"/>
      <c r="U75" s="193">
        <v>69</v>
      </c>
      <c r="V75" s="193" t="str">
        <f>UPPER(IF($D75="","",VLOOKUP($D75,'m kvalifikacije žrebna lista'!$A$7:$R$78,3)))</f>
        <v>BABIČ</v>
      </c>
      <c r="W75" s="193" t="str">
        <f>PROPER(IF($D75="","",VLOOKUP($D75,'m kvalifikacije žrebna lista'!$A$7:$R$78,4)))</f>
        <v>Manuel</v>
      </c>
      <c r="X75" s="135" t="b">
        <f t="shared" si="4"/>
        <v>0</v>
      </c>
      <c r="Y75" s="231">
        <f>IF($V75="","",IF(AND($Q$65=1,$R75=$C75),3,IF(AND($Q$65=2,$R75=$C75),2,IF(AND($Q$65=3,$R75=$C75),1,""))))</f>
      </c>
      <c r="Z75" s="231"/>
      <c r="AA75" s="231">
        <f>IF($V75="","",IF(AND($Q$65=1,$R$12=$R$11,$R$11=$C$11),3,IF(AND($Q$65=2,$R$12=$R$11,$R$11=$C$11),2,IF(AND($Q$65=3,$R$12=$R$11,$R$11=$C$11),1,""))))</f>
      </c>
      <c r="AB75" s="135">
        <f>IF($V75="","",IF(AND($Q$65=1,$R$10=$R$12,$R$12=$R$11,$R$11=$C$11),3,IF(AND($Q$65=2,$R$10=$R$12,$R$12=$R$11,$R$11=$C$11),2,IF(AND($Q$65=3,$R$10=$R$12,$R$12=$R$11,$R$11=$C$11),1,""))))</f>
      </c>
      <c r="AC75" s="135"/>
      <c r="AD75" s="135"/>
      <c r="AE75" s="269">
        <f t="shared" si="5"/>
        <v>0</v>
      </c>
      <c r="AG75" s="239"/>
      <c r="AJ75" s="378"/>
      <c r="AK75" s="378"/>
    </row>
    <row r="76" spans="1:37" s="15" customFormat="1" ht="9" customHeight="1">
      <c r="A76" s="187" t="s">
        <v>224</v>
      </c>
      <c r="B76" s="78">
        <f>UPPER(IF($D76="","",VLOOKUP($D76,'m kvalifikacije žrebna lista'!$A$7:$R$134,17)))</f>
      </c>
      <c r="C76" s="78">
        <f>IF(D76="","",VLOOKUP(D76,'m kvalifikacije žrebna lista'!$A$7:$R$134,2))</f>
        <v>0</v>
      </c>
      <c r="D76" s="79">
        <v>65</v>
      </c>
      <c r="E76" s="87" t="str">
        <f>UPPER(IF($D76="","",VLOOKUP($D76,'m kvalifikacije žrebna lista'!$A$7:$R$134,3)))</f>
        <v>GEISSLER</v>
      </c>
      <c r="F76" s="87" t="str">
        <f>PROPER(IF($D76="","",VLOOKUP($D76,'m kvalifikacije žrebna lista'!$A$7:$R$134,4)))</f>
        <v>Leo</v>
      </c>
      <c r="G76" s="87"/>
      <c r="H76" s="87" t="str">
        <f>UPPER(IF($D76="","",VLOOKUP($D76,'m kvalifikacije žrebna lista'!$A$7:$R$134,5)))</f>
        <v>ŽTKMB</v>
      </c>
      <c r="I76" s="366"/>
      <c r="J76" s="293"/>
      <c r="K76" s="84"/>
      <c r="L76" s="85">
        <f>UPPER(IF(OR(K76="a",K76="as"),J75,IF(OR(K76="b",K76="bs"),J77,)))</f>
      </c>
      <c r="M76" s="284">
        <f>IF(OR(K76="a",K76="as"),K75,IF(OR(K76="b",K76="bs"),K77,))</f>
        <v>0</v>
      </c>
      <c r="N76" s="102"/>
      <c r="O76" s="348"/>
      <c r="P76" s="90"/>
      <c r="Q76" s="90"/>
      <c r="R76" s="256"/>
      <c r="S76" s="256"/>
      <c r="U76" s="221">
        <v>70</v>
      </c>
      <c r="V76" s="221" t="str">
        <f>UPPER(IF($D76="","",VLOOKUP($D76,'m kvalifikacije žrebna lista'!$A$7:$R$78,3)))</f>
        <v>GEISSLER</v>
      </c>
      <c r="W76" s="221" t="str">
        <f>PROPER(IF($D76="","",VLOOKUP($D76,'m kvalifikacije žrebna lista'!$A$7:$R$78,4)))</f>
        <v>Leo</v>
      </c>
      <c r="X76" s="223" t="b">
        <f t="shared" si="4"/>
        <v>0</v>
      </c>
      <c r="Y76" s="232">
        <f>IF($V76="","",IF(AND($Q$65=1,$R75=$C76),3,IF(AND($Q$65=2,$R75=$C76),2,IF(AND($Q$65=3,$R75=$C76),1,""))))</f>
      </c>
      <c r="Z76" s="232"/>
      <c r="AA76" s="232">
        <f>IF($V76="","",IF(AND($Q$65=1,$R$12=$R$11,$R$11=$C$12),3,IF(AND($Q$65=2,$R$12=$R$11,$R$11=$C$12),2,IF(AND($Q$65=3,$R$12=$R$11,$R$11=$C$12),1,""))))</f>
      </c>
      <c r="AB76" s="223">
        <f>IF($V76="","",IF(AND($Q$65=1,$R$10=$R$12,$R$12=$R$11,$R$11=$C$12),3,IF(AND($Q$65=2,$R$10=$R$12,$R$12=$R$11,$R$11=$C$12),2,IF(AND($Q$65=3,$R$10=$R$12,$R$12=$R$11,$R$11=$C$12),1,""))))</f>
      </c>
      <c r="AC76" s="223"/>
      <c r="AD76" s="223"/>
      <c r="AE76" s="270">
        <f t="shared" si="5"/>
        <v>0</v>
      </c>
      <c r="AG76" s="239"/>
      <c r="AJ76" s="350"/>
      <c r="AK76" s="281"/>
    </row>
    <row r="77" spans="1:37" s="15" customFormat="1" ht="9" customHeight="1">
      <c r="A77" s="189" t="s">
        <v>225</v>
      </c>
      <c r="B77" s="80">
        <f>UPPER(IF($D77="","",VLOOKUP($D77,'m kvalifikacije žrebna lista'!$A$7:$R$134,17)))</f>
      </c>
      <c r="C77" s="80">
        <f>IF(D77="","",VLOOKUP(D77,'m kvalifikacije žrebna lista'!$A$7:$R$134,2))</f>
        <v>0</v>
      </c>
      <c r="D77" s="79">
        <v>55</v>
      </c>
      <c r="E77" s="78" t="str">
        <f>UPPER(IF($D77="","",VLOOKUP($D77,'m kvalifikacije žrebna lista'!$A$7:$R$134,3)))</f>
        <v>MILEUSNIĆ</v>
      </c>
      <c r="F77" s="78" t="str">
        <f>PROPER(IF($D77="","",VLOOKUP($D77,'m kvalifikacije žrebna lista'!$A$7:$R$134,4)))</f>
        <v>Gordan Fran</v>
      </c>
      <c r="G77" s="78"/>
      <c r="H77" s="78" t="str">
        <f>UPPER(IF($D77="","",VLOOKUP($D77,'m kvalifikacije žrebna lista'!$A$7:$R$134,5)))</f>
        <v>ŽTKMB</v>
      </c>
      <c r="I77" s="367"/>
      <c r="J77" s="85">
        <f>UPPER(IF(OR(I78="a",I78="as"),E77,IF(OR(I78="b",I78="bs"),E78,)))</f>
      </c>
      <c r="K77" s="263">
        <f>IF(OR(I78="a",I78="as"),S77,IF(OR(I78="b",I78="bs"),S78,))</f>
        <v>0</v>
      </c>
      <c r="L77" s="81"/>
      <c r="M77" s="245"/>
      <c r="N77" s="102"/>
      <c r="O77" s="348"/>
      <c r="P77" s="90"/>
      <c r="Q77" s="90"/>
      <c r="R77" s="256"/>
      <c r="S77" s="256"/>
      <c r="U77" s="193">
        <v>71</v>
      </c>
      <c r="V77" s="193" t="str">
        <f>UPPER(IF($D77="","",VLOOKUP($D77,'m kvalifikacije žrebna lista'!$A$7:$R$78,3)))</f>
        <v>MILEUSNIĆ</v>
      </c>
      <c r="W77" s="193" t="str">
        <f>PROPER(IF($D77="","",VLOOKUP($D77,'m kvalifikacije žrebna lista'!$A$7:$R$78,4)))</f>
        <v>Gordan Fran</v>
      </c>
      <c r="X77" s="135" t="b">
        <f t="shared" si="4"/>
        <v>0</v>
      </c>
      <c r="Y77" s="231">
        <f>IF($V77="","",IF(AND($Q$65=1,$R77=$C77),3,IF(AND($Q$65=2,$R77=$C77),2,IF(AND($Q$65=3,$R77=$C77),1,""))))</f>
      </c>
      <c r="Z77" s="231"/>
      <c r="AA77" s="231">
        <f>IF($V77="","",IF(AND($Q$65=1,$R$12=$R$13,$R$13=$C$13),3,IF(AND($Q$65=2,$R$12=$R$13,$R$13=$C$13),2,IF(AND($Q$65=3,$R$12=$R$13,$R$13=$C$13),1,""))))</f>
      </c>
      <c r="AB77" s="135">
        <f>IF($V77="","",IF(AND($Q$65=1,$R$10=$R$12,$R$12=$R$13,$R$13=$C$13),3,IF(AND($Q$65=2,$R$10=$R$12,$R$12=$R$13,$R$13=$C$13),2,IF(AND($Q$65=3,$R$10=$R$12,$R$12=$R$13,$R$13=$C$13),1,""))))</f>
      </c>
      <c r="AC77" s="135"/>
      <c r="AD77" s="135"/>
      <c r="AE77" s="269">
        <f t="shared" si="5"/>
        <v>0</v>
      </c>
      <c r="AG77" s="239"/>
      <c r="AJ77" s="191"/>
      <c r="AK77" s="351"/>
    </row>
    <row r="78" spans="1:37" s="15" customFormat="1" ht="9" customHeight="1">
      <c r="A78" s="187" t="s">
        <v>226</v>
      </c>
      <c r="B78" s="78">
        <f>UPPER(IF($D78="","",VLOOKUP($D78,'m kvalifikacije žrebna lista'!$A$7:$R$134,17)))</f>
      </c>
      <c r="C78" s="78">
        <f>IF(D78="","",VLOOKUP(D78,'m kvalifikacije žrebna lista'!$A$7:$R$134,2))</f>
        <v>0</v>
      </c>
      <c r="D78" s="79">
        <v>17</v>
      </c>
      <c r="E78" s="344" t="str">
        <f>UPPER(IF($D78="","",VLOOKUP($D78,'m kvalifikacije žrebna lista'!$A$7:$R$134,3)))</f>
        <v>ČERNE</v>
      </c>
      <c r="F78" s="344" t="str">
        <f>PROPER(IF($D78="","",VLOOKUP($D78,'m kvalifikacije žrebna lista'!$A$7:$R$134,4)))</f>
        <v>David</v>
      </c>
      <c r="G78" s="344"/>
      <c r="H78" s="344" t="str">
        <f>UPPER(IF($D78="","",VLOOKUP($D78,'m kvalifikacije žrebna lista'!$A$7:$R$134,5)))</f>
        <v>TABRE</v>
      </c>
      <c r="I78" s="366"/>
      <c r="J78" s="293"/>
      <c r="K78" s="245"/>
      <c r="L78" s="90"/>
      <c r="M78" s="265"/>
      <c r="N78" s="102"/>
      <c r="O78" s="348"/>
      <c r="P78" s="89"/>
      <c r="Q78" s="90"/>
      <c r="R78" s="256"/>
      <c r="S78" s="256"/>
      <c r="U78" s="221">
        <v>72</v>
      </c>
      <c r="V78" s="221" t="str">
        <f>UPPER(IF($D78="","",VLOOKUP($D78,'m kvalifikacije žrebna lista'!$A$7:$R$78,3)))</f>
        <v>ČERNE</v>
      </c>
      <c r="W78" s="221" t="str">
        <f>PROPER(IF($D78="","",VLOOKUP($D78,'m kvalifikacije žrebna lista'!$A$7:$R$78,4)))</f>
        <v>David</v>
      </c>
      <c r="X78" s="223" t="b">
        <f t="shared" si="4"/>
        <v>0</v>
      </c>
      <c r="Y78" s="232">
        <f>IF($V78="","",IF(AND($Q$65=1,$R77=$C78),3,IF(AND($Q$65=2,$R77=$C78),2,IF(AND($Q$65=3,$R77=$C78),1,""))))</f>
      </c>
      <c r="Z78" s="232"/>
      <c r="AA78" s="232">
        <f>IF($V78="","",IF(AND($Q$65=1,$R$12=$R$13,$R$13=$C$14),3,IF(AND($Q$65=2,$R$12=$R$13,$R$13=$C$14),2,IF(AND($Q$65=3,$R$12=$R$13,$R$13=$C$14),1,""))))</f>
      </c>
      <c r="AB78" s="232">
        <f>IF($V78="","",IF(AND($Q$65=1,$R$10=$R$12,$R$12=$R$13,$R$13=$C$14),3,IF(AND($Q$65=2,$R$10=$R$12,$R$12=$R$13,$R$13=$C$14),2,IF(AND($Q$65=3,$R$10=$R$12,$R$12=$R$13,$R$13=$C$14),1,""))))</f>
      </c>
      <c r="AC78" s="223"/>
      <c r="AD78" s="223"/>
      <c r="AE78" s="270">
        <f t="shared" si="5"/>
        <v>0</v>
      </c>
      <c r="AG78" s="239"/>
      <c r="AJ78" s="195"/>
      <c r="AK78" s="352"/>
    </row>
    <row r="79" spans="1:37" ht="9" customHeight="1">
      <c r="A79" s="189" t="s">
        <v>227</v>
      </c>
      <c r="B79" s="80">
        <f>UPPER(IF($D79="","",VLOOKUP($D79,'m kvalifikacije žrebna lista'!$A$7:$R$134,17)))</f>
      </c>
      <c r="C79" s="80">
        <f>IF(D79="","",VLOOKUP(D79,'m kvalifikacije žrebna lista'!$A$7:$R$134,2))</f>
        <v>0</v>
      </c>
      <c r="D79" s="79">
        <v>20</v>
      </c>
      <c r="E79" s="344" t="str">
        <f>UPPER(IF($D79="","",VLOOKUP($D79,'m kvalifikacije žrebna lista'!$A$7:$R$134,3)))</f>
        <v>KOMAC</v>
      </c>
      <c r="F79" s="344" t="str">
        <f>PROPER(IF($D79="","",VLOOKUP($D79,'m kvalifikacije žrebna lista'!$A$7:$R$134,4)))</f>
        <v>Rok</v>
      </c>
      <c r="G79" s="344"/>
      <c r="H79" s="344" t="str">
        <f>UPPER(IF($D79="","",VLOOKUP($D79,'m kvalifikacije žrebna lista'!$A$7:$R$134,5)))</f>
        <v>MAXLJ</v>
      </c>
      <c r="I79" s="367"/>
      <c r="J79" s="85">
        <f>UPPER(IF(OR(I80="a",I80="as"),E79,IF(OR(I80="b",I80="bs"),E80,)))</f>
      </c>
      <c r="K79" s="261">
        <f>IF(OR(I80="a",I80="as"),S79,IF(OR(I80="b",I80="bs"),S80,))</f>
        <v>0</v>
      </c>
      <c r="L79" s="90"/>
      <c r="M79" s="245"/>
      <c r="N79" s="102"/>
      <c r="O79" s="348"/>
      <c r="P79" s="90"/>
      <c r="Q79" s="90"/>
      <c r="U79" s="193">
        <v>73</v>
      </c>
      <c r="V79" s="193" t="str">
        <f>UPPER(IF($D79="","",VLOOKUP($D79,'m kvalifikacije žrebna lista'!$A$7:$R$78,3)))</f>
        <v>KOMAC</v>
      </c>
      <c r="W79" s="193" t="str">
        <f>PROPER(IF($D79="","",VLOOKUP($D79,'m kvalifikacije žrebna lista'!$A$7:$R$78,4)))</f>
        <v>Rok</v>
      </c>
      <c r="X79" s="135" t="b">
        <f t="shared" si="4"/>
        <v>0</v>
      </c>
      <c r="Y79" s="231">
        <f>IF($V79="","",IF(AND($Q$65=1,$R79=$C79),3,IF(AND($Q$65=2,$R79=$C79),2,IF(AND($Q$65=3,$R79=$C79),1,""))))</f>
      </c>
      <c r="Z79" s="231"/>
      <c r="AA79" s="231">
        <f>IF($V79="","",IF(AND($Q$65=1,$R$16=$R$15,$R$15=$C$15),3,IF(AND($Q$65=2,$R$16=$R$15,$R$15=$C$15),2,IF(AND($Q$65=3,$R$16=$R$15,$R$15=$C$15),1,""))))</f>
      </c>
      <c r="AB79" s="135">
        <f>IF($V79="","",IF(AND($Q$65=1,$R$18=$R$16,$R$16=$R$15,$R$15=$C$15),3,IF(AND($Q$65=2,$R$18=$R$16,$R$16=$R$15,$R$15=$C$15),2,IF(AND($Q$65=3,$R$18=$R$16,$R$16=$R$15,$R$15=$C$15),1,""))))</f>
      </c>
      <c r="AC79" s="135"/>
      <c r="AD79" s="135"/>
      <c r="AE79" s="269">
        <f t="shared" si="5"/>
        <v>0</v>
      </c>
      <c r="AJ79" s="195"/>
      <c r="AK79" s="352"/>
    </row>
    <row r="80" spans="1:37" ht="9" customHeight="1">
      <c r="A80" s="187" t="s">
        <v>228</v>
      </c>
      <c r="B80" s="78">
        <f>UPPER(IF($D80="","",VLOOKUP($D80,'m kvalifikacije žrebna lista'!$A$7:$R$134,17)))</f>
      </c>
      <c r="C80" s="78">
        <f>IF(D80="","",VLOOKUP(D80,'m kvalifikacije žrebna lista'!$A$7:$R$134,2))</f>
        <v>0</v>
      </c>
      <c r="D80" s="79">
        <v>46</v>
      </c>
      <c r="E80" s="87" t="str">
        <f>UPPER(IF($D80="","",VLOOKUP($D80,'m kvalifikacije žrebna lista'!$A$7:$R$134,3)))</f>
        <v>VIDOVIČ BENEDIČIČ</v>
      </c>
      <c r="F80" s="87" t="str">
        <f>PROPER(IF($D80="","",VLOOKUP($D80,'m kvalifikacije žrebna lista'!$A$7:$R$134,4)))</f>
        <v>Nerej</v>
      </c>
      <c r="G80" s="87"/>
      <c r="H80" s="87" t="str">
        <f>UPPER(IF($D80="","",VLOOKUP($D80,'m kvalifikacije žrebna lista'!$A$7:$R$134,5)))</f>
        <v>ŽTKMB</v>
      </c>
      <c r="I80" s="366"/>
      <c r="J80" s="293"/>
      <c r="K80" s="84"/>
      <c r="L80" s="85">
        <f>UPPER(IF(OR(K80="a",K80="as"),J79,IF(OR(K80="b",K80="bs"),J81,)))</f>
      </c>
      <c r="M80" s="261">
        <f>IF(OR(K80="a",K80="as"),K79,IF(OR(K80="b",K80="bs"),K81,))</f>
        <v>0</v>
      </c>
      <c r="N80" s="102"/>
      <c r="O80" s="348"/>
      <c r="P80" s="90"/>
      <c r="Q80" s="90"/>
      <c r="U80" s="221">
        <v>74</v>
      </c>
      <c r="V80" s="221" t="str">
        <f>UPPER(IF($D80="","",VLOOKUP($D80,'m kvalifikacije žrebna lista'!$A$7:$R$78,3)))</f>
        <v>VIDOVIČ BENEDIČIČ</v>
      </c>
      <c r="W80" s="221" t="str">
        <f>PROPER(IF($D80="","",VLOOKUP($D80,'m kvalifikacije žrebna lista'!$A$7:$R$78,4)))</f>
        <v>Nerej</v>
      </c>
      <c r="X80" s="223" t="b">
        <f t="shared" si="4"/>
        <v>0</v>
      </c>
      <c r="Y80" s="232">
        <f>IF($V80="","",IF(AND($Q$65=1,$R79=$C80),3,IF(AND($Q$65=2,$R79=$C80),2,IF(AND($Q$65=3,$R79=$C80),1,""))))</f>
      </c>
      <c r="Z80" s="232"/>
      <c r="AA80" s="232">
        <f>IF($V80="","",IF(AND($Q$65=1,$R$16=$R$15,$R$15=$C$16),3,IF(AND($Q$65=2,$R$16=$R$15,$R$15=$C$16),2,IF(AND($Q$65=3,$R$16=$R$15,$R$15=$C$16),1,""))))</f>
      </c>
      <c r="AB80" s="223">
        <f>IF($V80="","",IF(AND($Q$65=1,$R$18=$R$16,$R$16=$R$15,$R$15=$C$16),3,IF(AND($Q$65=2,$R$18=$R$16,$R$16=$R$15,$R$15=$C$16),2,IF(AND($Q$65=3,$R$18=$R$16,$R$16=$R$15,$R$15=$C$16),1,""))))</f>
      </c>
      <c r="AC80" s="223"/>
      <c r="AD80" s="223"/>
      <c r="AE80" s="270">
        <f t="shared" si="5"/>
        <v>0</v>
      </c>
      <c r="AJ80" s="195"/>
      <c r="AK80" s="352"/>
    </row>
    <row r="81" spans="1:37" ht="9" customHeight="1">
      <c r="A81" s="189" t="s">
        <v>229</v>
      </c>
      <c r="B81" s="80">
        <f>UPPER(IF($D81="","",VLOOKUP($D81,'m kvalifikacije žrebna lista'!$A$7:$R$134,17)))</f>
      </c>
      <c r="C81" s="80">
        <f>IF(D81="","",VLOOKUP(D81,'m kvalifikacije žrebna lista'!$A$7:$R$134,2))</f>
        <v>0</v>
      </c>
      <c r="D81" s="79">
        <v>36</v>
      </c>
      <c r="E81" s="78" t="str">
        <f>UPPER(IF($D81="","",VLOOKUP($D81,'m kvalifikacije žrebna lista'!$A$7:$R$134,3)))</f>
        <v>KERŠIČ</v>
      </c>
      <c r="F81" s="78" t="str">
        <f>PROPER(IF($D81="","",VLOOKUP($D81,'m kvalifikacije žrebna lista'!$A$7:$R$134,4)))</f>
        <v>Peter</v>
      </c>
      <c r="G81" s="78"/>
      <c r="H81" s="78" t="str">
        <f>UPPER(IF($D81="","",VLOOKUP($D81,'m kvalifikacije žrebna lista'!$A$7:$R$134,5)))</f>
        <v>ŽTKMB</v>
      </c>
      <c r="I81" s="367"/>
      <c r="J81" s="85">
        <f>UPPER(IF(OR(I82="a",I82="as"),E81,IF(OR(I82="b",I82="bs"),E82,)))</f>
      </c>
      <c r="K81" s="262">
        <f>IF(OR(I82="a",I82="as"),S81,IF(OR(I82="b",I82="bs"),S82,))</f>
        <v>0</v>
      </c>
      <c r="L81" s="293"/>
      <c r="M81" s="244"/>
      <c r="N81" s="102"/>
      <c r="O81" s="348"/>
      <c r="P81" s="90"/>
      <c r="Q81" s="90"/>
      <c r="U81" s="193">
        <v>75</v>
      </c>
      <c r="V81" s="193" t="str">
        <f>UPPER(IF($D81="","",VLOOKUP($D81,'m kvalifikacije žrebna lista'!$A$7:$R$78,3)))</f>
        <v>KERŠIČ</v>
      </c>
      <c r="W81" s="193" t="str">
        <f>PROPER(IF($D81="","",VLOOKUP($D81,'m kvalifikacije žrebna lista'!$A$7:$R$78,4)))</f>
        <v>Peter</v>
      </c>
      <c r="X81" s="135" t="b">
        <f t="shared" si="4"/>
        <v>0</v>
      </c>
      <c r="Y81" s="231">
        <f>IF($V81="","",IF(AND($Q$65=1,$R81=$C81),3,IF(AND($Q$65=2,$R81=$C81),2,IF(AND($Q$65=3,$R81=$C81),1,""))))</f>
      </c>
      <c r="Z81" s="231"/>
      <c r="AA81" s="231">
        <f>IF($V81="","",IF(AND($Q$65=1,$R$16=$R$17,$R$17=$C$17),3,IF(AND($Q$65=2,$R$16=$R$17,$R$17=$C$17),2,IF(AND($Q$65=3,$R$16=$R$17,$R$17=$C$17),1,""))))</f>
      </c>
      <c r="AB81" s="135">
        <f>IF($V81="","",IF(AND($Q$65=1,$R$18=$R$16,$R$16=$R$17,$R$17=$C$17),3,IF(AND($Q$65=2,$R$18=$R$16,$R$16=$R$17,$R$17=$C$17),2,IF(AND($Q$65=3,$R$18=$R$16,$R$16=$R$17,$R$17=$C$17),1,""))))</f>
      </c>
      <c r="AC81" s="135"/>
      <c r="AD81" s="135"/>
      <c r="AE81" s="269">
        <f t="shared" si="5"/>
        <v>0</v>
      </c>
      <c r="AJ81" s="195"/>
      <c r="AK81" s="352"/>
    </row>
    <row r="82" spans="1:31" ht="9" customHeight="1">
      <c r="A82" s="187" t="s">
        <v>230</v>
      </c>
      <c r="B82" s="78">
        <f>UPPER(IF($D82="","",VLOOKUP($D82,'m kvalifikacije žrebna lista'!$A$7:$R$134,17)))</f>
      </c>
      <c r="C82" s="78">
        <f>IF(D82="","",VLOOKUP(D82,'m kvalifikacije žrebna lista'!$A$7:$R$134,2))</f>
        <v>0</v>
      </c>
      <c r="D82" s="79">
        <v>71</v>
      </c>
      <c r="E82" s="87" t="str">
        <f>UPPER(IF($D82="","",VLOOKUP($D82,'m kvalifikacije žrebna lista'!$A$7:$R$134,3)))</f>
        <v>SVOLJŠAK</v>
      </c>
      <c r="F82" s="87" t="str">
        <f>PROPER(IF($D82="","",VLOOKUP($D82,'m kvalifikacije žrebna lista'!$A$7:$R$134,4)))</f>
        <v>Mark</v>
      </c>
      <c r="G82" s="87"/>
      <c r="H82" s="87" t="str">
        <f>UPPER(IF($D82="","",VLOOKUP($D82,'m kvalifikacije žrebna lista'!$A$7:$R$134,5)))</f>
        <v>DOMŽA</v>
      </c>
      <c r="I82" s="366"/>
      <c r="J82" s="293"/>
      <c r="K82" s="245"/>
      <c r="L82" s="83" t="s">
        <v>122</v>
      </c>
      <c r="M82" s="88"/>
      <c r="N82" s="85">
        <f>UPPER(IF(OR(M82="a",M82="as"),L80,IF(OR(M82="b",M82="bs"),L84,)))</f>
      </c>
      <c r="O82" s="349"/>
      <c r="P82" s="90"/>
      <c r="Q82" s="90"/>
      <c r="U82" s="221">
        <v>76</v>
      </c>
      <c r="V82" s="221" t="str">
        <f>UPPER(IF($D82="","",VLOOKUP($D82,'m kvalifikacije žrebna lista'!$A$7:$R$78,3)))</f>
        <v>SVOLJŠAK</v>
      </c>
      <c r="W82" s="221" t="str">
        <f>PROPER(IF($D82="","",VLOOKUP($D82,'m kvalifikacije žrebna lista'!$A$7:$R$78,4)))</f>
        <v>Mark</v>
      </c>
      <c r="X82" s="223" t="b">
        <f t="shared" si="4"/>
        <v>0</v>
      </c>
      <c r="Y82" s="232">
        <f>IF($V82="","",IF(AND($Q$65=1,$R81=$C82),3,IF(AND($Q$65=2,$R81=$C82),2,IF(AND($Q$65=3,$R81=$C82),1,""))))</f>
      </c>
      <c r="Z82" s="232"/>
      <c r="AA82" s="232">
        <f>IF($V82="","",IF(AND($Q$65=1,$R$16=$R$17,$R$17=$C$18),3,IF(AND($Q$65=2,$R$16=$R$17,$R$17=$C$18),2,IF(AND($Q$65=3,$R$16=$R$17,$R$17=$C$18),1,""))))</f>
      </c>
      <c r="AB82" s="223">
        <f>IF($V82="","",IF(AND($Q$65=1,$R$18=$R$16,$R$16=$R$17,$R$17=$C$18),3,IF(AND($Q$65=2,$R$18=$R$16,$R$16=$R$17,$R$17=$C$18),2,IF(AND($Q$65=3,$R$18=$R$16,$R$16=$R$17,$R$17=$C$18),1,""))))</f>
      </c>
      <c r="AC82" s="223"/>
      <c r="AD82" s="223"/>
      <c r="AE82" s="270">
        <f t="shared" si="5"/>
        <v>0</v>
      </c>
    </row>
    <row r="83" spans="1:31" ht="9" customHeight="1">
      <c r="A83" s="189" t="s">
        <v>231</v>
      </c>
      <c r="B83" s="80">
        <f>UPPER(IF($D83="","",VLOOKUP($D83,'m kvalifikacije žrebna lista'!$A$7:$R$134,17)))</f>
      </c>
      <c r="C83" s="80">
        <f>IF(D83="","",VLOOKUP(D83,'m kvalifikacije žrebna lista'!$A$7:$R$134,2))</f>
        <v>0</v>
      </c>
      <c r="D83" s="79">
        <v>70</v>
      </c>
      <c r="E83" s="78" t="str">
        <f>UPPER(IF($D83="","",VLOOKUP($D83,'m kvalifikacije žrebna lista'!$A$7:$R$134,3)))</f>
        <v>MARINOVIĆ</v>
      </c>
      <c r="F83" s="78" t="str">
        <f>PROPER(IF($D83="","",VLOOKUP($D83,'m kvalifikacije žrebna lista'!$A$7:$R$134,4)))</f>
        <v>Dario</v>
      </c>
      <c r="G83" s="78"/>
      <c r="H83" s="78" t="str">
        <f>UPPER(IF($D83="","",VLOOKUP($D83,'m kvalifikacije žrebna lista'!$A$7:$R$134,5)))</f>
        <v>ŠTKVE</v>
      </c>
      <c r="I83" s="369"/>
      <c r="J83" s="85">
        <f>UPPER(IF(OR(I84="a",I84="as"),E83,IF(OR(I84="b",I84="bs"),E84,)))</f>
      </c>
      <c r="K83" s="261">
        <f>IF(OR(I84="a",I84="as"),S83,IF(OR(I84="b",I84="bs"),S84,))</f>
        <v>0</v>
      </c>
      <c r="L83" s="92"/>
      <c r="M83" s="264"/>
      <c r="N83" s="293"/>
      <c r="O83" s="90"/>
      <c r="P83" s="90"/>
      <c r="Q83" s="90"/>
      <c r="U83" s="193">
        <v>77</v>
      </c>
      <c r="V83" s="193" t="str">
        <f>UPPER(IF($D83="","",VLOOKUP($D83,'m kvalifikacije žrebna lista'!$A$7:$R$78,3)))</f>
        <v>MARINOVIĆ</v>
      </c>
      <c r="W83" s="193" t="str">
        <f>PROPER(IF($D83="","",VLOOKUP($D83,'m kvalifikacije žrebna lista'!$A$7:$R$78,4)))</f>
        <v>Dario</v>
      </c>
      <c r="X83" s="135" t="b">
        <f t="shared" si="4"/>
        <v>0</v>
      </c>
      <c r="Y83" s="231">
        <f>IF($V83="","",IF(AND($Q$65=1,$R83=$C83),3,IF(AND($Q$65=2,$R83=$C83),2,IF(AND($Q$65=3,$R83=$C83),1,""))))</f>
      </c>
      <c r="Z83" s="231"/>
      <c r="AA83" s="231">
        <f>IF($V83="","",IF(AND($Q$65=1,$R$20=$R$19,$R$19=$C$19),3,IF(AND($Q$65=2,$R$20=$R$19,$R$19=$C$19),2,IF(AND($Q$65=3,$R$20=$R$19,$R$19=$C$19),1,""))))</f>
      </c>
      <c r="AB83" s="135">
        <f>IF($V83="","",IF(AND($Q$65=1,$R$18=$R$20,$R$20=$R$19,$R$19=$C$19),3,IF(AND($Q$65=2,$R$18=$R$20,$R$20=$R$19,$R$19=$C$19),2,IF(AND($Q$65=3,$R$18=$R$20,$R$20=$R$19,$R$19=$C$19),1,""))))</f>
      </c>
      <c r="AC83" s="135"/>
      <c r="AD83" s="135"/>
      <c r="AE83" s="269">
        <f t="shared" si="5"/>
        <v>0</v>
      </c>
    </row>
    <row r="84" spans="1:31" ht="9" customHeight="1">
      <c r="A84" s="187" t="s">
        <v>232</v>
      </c>
      <c r="B84" s="78">
        <f>UPPER(IF($D84="","",VLOOKUP($D84,'m kvalifikacije žrebna lista'!$A$7:$R$134,17)))</f>
      </c>
      <c r="C84" s="78">
        <f>IF(D84="","",VLOOKUP(D84,'m kvalifikacije žrebna lista'!$A$7:$R$134,2))</f>
        <v>0</v>
      </c>
      <c r="D84" s="79">
        <v>33</v>
      </c>
      <c r="E84" s="87" t="str">
        <f>UPPER(IF($D84="","",VLOOKUP($D84,'m kvalifikacije žrebna lista'!$A$7:$R$134,3)))</f>
        <v>BRESKVAR</v>
      </c>
      <c r="F84" s="87" t="str">
        <f>PROPER(IF($D84="","",VLOOKUP($D84,'m kvalifikacije žrebna lista'!$A$7:$R$134,4)))</f>
        <v>Gregor</v>
      </c>
      <c r="G84" s="87"/>
      <c r="H84" s="87" t="str">
        <f>UPPER(IF($D84="","",VLOOKUP($D84,'m kvalifikacije žrebna lista'!$A$7:$R$134,5)))</f>
        <v>TABRE</v>
      </c>
      <c r="I84" s="366"/>
      <c r="J84" s="293"/>
      <c r="K84" s="84"/>
      <c r="L84" s="85">
        <f>UPPER(IF(OR(K84="a",K84="as"),J83,IF(OR(K84="b",K84="bs"),J85,)))</f>
      </c>
      <c r="M84" s="285">
        <f>IF(OR(K84="a",K84="as"),K83,IF(OR(K84="b",K84="bs"),K85,))</f>
        <v>0</v>
      </c>
      <c r="N84" s="90"/>
      <c r="O84" s="90"/>
      <c r="P84" s="90"/>
      <c r="Q84" s="90"/>
      <c r="U84" s="221">
        <v>78</v>
      </c>
      <c r="V84" s="221" t="str">
        <f>UPPER(IF($D84="","",VLOOKUP($D84,'m kvalifikacije žrebna lista'!$A$7:$R$78,3)))</f>
        <v>BRESKVAR</v>
      </c>
      <c r="W84" s="221" t="str">
        <f>PROPER(IF($D84="","",VLOOKUP($D84,'m kvalifikacije žrebna lista'!$A$7:$R$78,4)))</f>
        <v>Gregor</v>
      </c>
      <c r="X84" s="223" t="b">
        <f t="shared" si="4"/>
        <v>0</v>
      </c>
      <c r="Y84" s="232">
        <f>IF($V84="","",IF(AND($Q$65=1,$R83=$C84),3,IF(AND($Q$65=2,$R83=$C84),2,IF(AND($Q$65=3,$R83=$C84),1,""))))</f>
      </c>
      <c r="Z84" s="232"/>
      <c r="AA84" s="232">
        <f>IF($V84="","",IF(AND($Q$65=1,$R$20=$R$19,$R$19=$C$20),3,IF(AND($Q$65=2,$R$20=$R$19,$R$19=$C$20),2,IF(AND($Q$65=3,$R$20=$R$19,$R$19=$C$20),1,""))))</f>
      </c>
      <c r="AB84" s="223">
        <f>IF($V84="","",IF(AND($Q$65=1,$R$18=$R$20,$R$20=$R$19,$R$19=$C$20),3,IF(AND($Q$65=2,$R$18=$R$20,$R$20=$R$19,$R$19=$C$20),2,IF(AND($Q$65=3,$R$18=$R$20,$R$20=$R$19,$R$19=$C$20),1,""))))</f>
      </c>
      <c r="AC84" s="223"/>
      <c r="AD84" s="223"/>
      <c r="AE84" s="270">
        <f t="shared" si="5"/>
        <v>0</v>
      </c>
    </row>
    <row r="85" spans="1:31" ht="9" customHeight="1">
      <c r="A85" s="189" t="s">
        <v>233</v>
      </c>
      <c r="B85" s="80">
        <f>UPPER(IF($D85="","",VLOOKUP($D85,'m kvalifikacije žrebna lista'!$A$7:$R$134,17)))</f>
      </c>
      <c r="C85" s="80">
        <f>IF(D85="","",VLOOKUP(D85,'m kvalifikacije žrebna lista'!$A$7:$R$134,2))</f>
        <v>0</v>
      </c>
      <c r="D85" s="79">
        <v>51</v>
      </c>
      <c r="E85" s="78" t="str">
        <f>UPPER(IF($D85="","",VLOOKUP($D85,'m kvalifikacije žrebna lista'!$A$7:$R$134,3)))</f>
        <v>POLANEC</v>
      </c>
      <c r="F85" s="78" t="str">
        <f>PROPER(IF($D85="","",VLOOKUP($D85,'m kvalifikacije žrebna lista'!$A$7:$R$134,4)))</f>
        <v>Niki</v>
      </c>
      <c r="G85" s="78"/>
      <c r="H85" s="78" t="str">
        <f>UPPER(IF($D85="","",VLOOKUP($D85,'m kvalifikacije žrebna lista'!$A$7:$R$134,5)))</f>
        <v>ŽTKMB</v>
      </c>
      <c r="I85" s="367"/>
      <c r="J85" s="85">
        <f>UPPER(IF(OR(I86="a",I86="as"),E85,IF(OR(I86="b",I86="bs"),E86,)))</f>
      </c>
      <c r="K85" s="263">
        <f>IF(OR(I86="a",I86="as"),S85,IF(OR(I86="b",I86="bs"),S86,))</f>
        <v>0</v>
      </c>
      <c r="L85" s="293"/>
      <c r="M85" s="245"/>
      <c r="N85" s="90"/>
      <c r="O85" s="90"/>
      <c r="P85" s="90"/>
      <c r="Q85" s="90"/>
      <c r="U85" s="193">
        <v>79</v>
      </c>
      <c r="V85" s="193" t="str">
        <f>UPPER(IF($D85="","",VLOOKUP($D85,'m kvalifikacije žrebna lista'!$A$7:$R$78,3)))</f>
        <v>POLANEC</v>
      </c>
      <c r="W85" s="193" t="str">
        <f>PROPER(IF($D85="","",VLOOKUP($D85,'m kvalifikacije žrebna lista'!$A$7:$R$78,4)))</f>
        <v>Niki</v>
      </c>
      <c r="X85" s="135" t="b">
        <f t="shared" si="4"/>
        <v>0</v>
      </c>
      <c r="Y85" s="231">
        <f>IF($V85="","",IF(AND($Q$65=1,$R85=$C85),3,IF(AND($Q$65=2,$R85=$C85),2,IF(AND($Q$65=3,$R85=$C85),1,""))))</f>
      </c>
      <c r="Z85" s="231"/>
      <c r="AA85" s="231">
        <f>IF($V85="","",IF(AND($Q$65=1,$R$20=$R$21,$R$21=$C$21),3,IF(AND($Q$65=2,$R$20=$R$21,$R$21=$C$21),2,IF(AND($Q$65=3,$R$20=$R$21,$R$21=$C$21),1,""))))</f>
      </c>
      <c r="AB85" s="135">
        <f>IF($V85="","",IF(AND($Q$65=1,$R$18=$R$20,$R$20=$R$21,$R$21=$C$21),3,IF(AND($Q$65=2,$R$18=$R$20,$R$20=$R$21,$R$21=$C$21),2,IF(AND($Q$65=3,$R$18=$R$20,$R$20=$R$21,$R$21=$C$21),1,""))))</f>
      </c>
      <c r="AC85" s="135"/>
      <c r="AD85" s="135"/>
      <c r="AE85" s="269">
        <f t="shared" si="5"/>
        <v>0</v>
      </c>
    </row>
    <row r="86" spans="1:31" ht="9" customHeight="1">
      <c r="A86" s="187" t="s">
        <v>234</v>
      </c>
      <c r="B86" s="78">
        <f>UPPER(IF($D86="","",VLOOKUP($D86,'m kvalifikacije žrebna lista'!$A$7:$R$134,17)))</f>
      </c>
      <c r="C86" s="78">
        <f>IF(D86="","",VLOOKUP(D86,'m kvalifikacije žrebna lista'!$A$7:$R$134,2))</f>
        <v>0</v>
      </c>
      <c r="D86" s="79">
        <v>11</v>
      </c>
      <c r="E86" s="344" t="str">
        <f>UPPER(IF($D86="","",VLOOKUP($D86,'m kvalifikacije žrebna lista'!$A$7:$R$134,3)))</f>
        <v>KAPLJA</v>
      </c>
      <c r="F86" s="344" t="str">
        <f>PROPER(IF($D86="","",VLOOKUP($D86,'m kvalifikacije žrebna lista'!$A$7:$R$134,4)))</f>
        <v>Aljaž Jakob</v>
      </c>
      <c r="G86" s="344"/>
      <c r="H86" s="344" t="str">
        <f>UPPER(IF($D86="","",VLOOKUP($D86,'m kvalifikacije žrebna lista'!$A$7:$R$134,5)))</f>
        <v>RADOM</v>
      </c>
      <c r="I86" s="366"/>
      <c r="J86" s="293"/>
      <c r="K86" s="245"/>
      <c r="L86" s="90"/>
      <c r="M86" s="265"/>
      <c r="N86" s="90"/>
      <c r="O86" s="90"/>
      <c r="P86" s="90"/>
      <c r="Q86" s="90"/>
      <c r="U86" s="221">
        <v>80</v>
      </c>
      <c r="V86" s="221" t="str">
        <f>UPPER(IF($D86="","",VLOOKUP($D86,'m kvalifikacije žrebna lista'!$A$7:$R$78,3)))</f>
        <v>KAPLJA</v>
      </c>
      <c r="W86" s="221" t="str">
        <f>PROPER(IF($D86="","",VLOOKUP($D86,'m kvalifikacije žrebna lista'!$A$7:$R$78,4)))</f>
        <v>Aljaž Jakob</v>
      </c>
      <c r="X86" s="223" t="b">
        <f t="shared" si="4"/>
        <v>0</v>
      </c>
      <c r="Y86" s="232">
        <f>IF($V86="","",IF(AND($Q$65=1,$R85=$C86),3,IF(AND($Q$65=2,$R85=$C86),2,IF(AND($Q$65=3,$R85=$C86),1,""))))</f>
      </c>
      <c r="Z86" s="232"/>
      <c r="AA86" s="232">
        <f>IF($V86="","",IF(AND($Q$65=1,$R$20=$R$21,$R$21=$C$22),3,IF(AND($Q$65=2,$R$20=$R$21,$R$21=$C$22),2,IF(AND($Q$65=3,$R$20=$R$21,$R$21=$C$22),1,""))))</f>
      </c>
      <c r="AB86" s="223">
        <f>IF($V86="","",IF(AND($Q$65=1,$R$18=$R$20,$R$20=$R$21,$R$21=$C$22),3,IF(AND($Q$65=2,$R$18=$R$20,$R$20=$R$21,$R$21=$C$22),2,IF(AND($Q$65=3,$R$18=$R$20,$R$20=$R$21,$R$21=$C$22),1,""))))</f>
      </c>
      <c r="AC86" s="223"/>
      <c r="AD86" s="223"/>
      <c r="AE86" s="270">
        <f t="shared" si="5"/>
        <v>0</v>
      </c>
    </row>
    <row r="87" spans="1:31" ht="9" customHeight="1">
      <c r="A87" s="189" t="s">
        <v>235</v>
      </c>
      <c r="B87" s="80">
        <f>UPPER(IF($D87="","",VLOOKUP($D87,'m kvalifikacije žrebna lista'!$A$7:$R$134,17)))</f>
      </c>
      <c r="C87" s="80">
        <f>IF(D87="","",VLOOKUP(D87,'m kvalifikacije žrebna lista'!$A$7:$R$134,2))</f>
        <v>0</v>
      </c>
      <c r="D87" s="79">
        <v>6</v>
      </c>
      <c r="E87" s="344" t="str">
        <f>UPPER(IF($D87="","",VLOOKUP($D87,'m kvalifikacije žrebna lista'!$A$7:$R$134,3)))</f>
        <v>ŠKORJANC</v>
      </c>
      <c r="F87" s="344" t="str">
        <f>PROPER(IF($D87="","",VLOOKUP($D87,'m kvalifikacije žrebna lista'!$A$7:$R$134,4)))</f>
        <v>Nejc</v>
      </c>
      <c r="G87" s="344"/>
      <c r="H87" s="344" t="str">
        <f>UPPER(IF($D87="","",VLOOKUP($D87,'m kvalifikacije žrebna lista'!$A$7:$R$134,5)))</f>
        <v>ŠD_LTA</v>
      </c>
      <c r="I87" s="367"/>
      <c r="J87" s="85" t="str">
        <f>UPPER(IF(OR(I88="a",I88="as"),E87,IF(OR(I88="b",I88="bs"),E88,)))</f>
        <v>ŠKORJANC</v>
      </c>
      <c r="K87" s="261">
        <f>IF(OR(I88="a",I88="as"),S87,IF(OR(I88="b",I88="bs"),S88,))</f>
        <v>0</v>
      </c>
      <c r="L87" s="90"/>
      <c r="M87" s="245"/>
      <c r="N87" s="90"/>
      <c r="O87" s="90"/>
      <c r="P87" s="90"/>
      <c r="Q87" s="90"/>
      <c r="U87" s="193">
        <v>81</v>
      </c>
      <c r="V87" s="193" t="str">
        <f>UPPER(IF($D87="","",VLOOKUP($D87,'m kvalifikacije žrebna lista'!$A$7:$R$78,3)))</f>
        <v>ŠKORJANC</v>
      </c>
      <c r="W87" s="193" t="str">
        <f>PROPER(IF($D87="","",VLOOKUP($D87,'m kvalifikacije žrebna lista'!$A$7:$R$78,4)))</f>
        <v>Nejc</v>
      </c>
      <c r="X87" s="135" t="b">
        <f t="shared" si="4"/>
        <v>0</v>
      </c>
      <c r="Y87" s="231">
        <f>IF($V87="","",IF(AND($Q$65=1,$R87=$C87),3,IF(AND($Q$65=2,$R87=$C87),2,IF(AND($Q$65=3,$R87=$C87),1,""))))</f>
      </c>
      <c r="Z87" s="231"/>
      <c r="AA87" s="231">
        <f>IF($V87="","",IF(AND($Q$65=1,$R$24=$R$23,$R$23=$C$23),3,IF(AND($Q$65=2,$R$24=$R$23,$R$23=$C$23),2,IF(AND($Q$65=3,$R$24=$R$23,$R$23=$C$23),1,""))))</f>
      </c>
      <c r="AB87" s="135">
        <f>IF($V87="","",IF(AND($Q$65=1,$R$26=$R$24,$R$24=$R$23,$R$23=$C$23),3,IF(AND($Q$65=2,$R$26=$R$24,$R$24=$R$23,$R$23=$C$23),2,IF(AND($Q$65=3,$R$26=$R$24,$R$24=$R$23,$R$23=$C$23),1,""))))</f>
      </c>
      <c r="AC87" s="135"/>
      <c r="AD87" s="135"/>
      <c r="AE87" s="269">
        <f t="shared" si="5"/>
        <v>0</v>
      </c>
    </row>
    <row r="88" spans="1:31" ht="9" customHeight="1">
      <c r="A88" s="187" t="s">
        <v>236</v>
      </c>
      <c r="B88" s="78">
        <f>UPPER(IF($D88="","",VLOOKUP($D88,'m kvalifikacije žrebna lista'!$A$7:$R$134,17)))</f>
      </c>
      <c r="C88" s="78">
        <f>IF(D88="","",VLOOKUP(D88,'m kvalifikacije žrebna lista'!$A$7:$R$134,2))</f>
        <v>0</v>
      </c>
      <c r="D88" s="79">
        <v>128</v>
      </c>
      <c r="E88" s="87" t="str">
        <f>UPPER(IF($D88="","",VLOOKUP($D88,'m kvalifikacije žrebna lista'!$A$7:$R$134,3)))</f>
        <v>PROSTO</v>
      </c>
      <c r="F88" s="87">
        <f>PROPER(IF($D88="","",VLOOKUP($D88,'m kvalifikacije žrebna lista'!$A$7:$R$134,4)))</f>
      </c>
      <c r="G88" s="87"/>
      <c r="H88" s="87">
        <f>UPPER(IF($D88="","",VLOOKUP($D88,'m kvalifikacije žrebna lista'!$A$7:$R$134,5)))</f>
      </c>
      <c r="I88" s="366" t="s">
        <v>521</v>
      </c>
      <c r="J88" s="293"/>
      <c r="K88" s="84"/>
      <c r="L88" s="85">
        <f>UPPER(IF(OR(K88="a",K88="as"),J87,IF(OR(K88="b",K88="bs"),J89,)))</f>
      </c>
      <c r="M88" s="261">
        <f>IF(OR(K88="a",K88="as"),K87,IF(OR(K88="b",K88="bs"),K89,))</f>
        <v>0</v>
      </c>
      <c r="N88" s="90"/>
      <c r="O88" s="90"/>
      <c r="P88" s="90"/>
      <c r="Q88" s="90"/>
      <c r="U88" s="221">
        <v>82</v>
      </c>
      <c r="V88" s="221" t="str">
        <f>UPPER(IF($D88="","",VLOOKUP($D88,'m kvalifikacije žrebna lista'!$A$7:$R$78,3)))</f>
        <v>BABIČ</v>
      </c>
      <c r="W88" s="221" t="str">
        <f>PROPER(IF($D88="","",VLOOKUP($D88,'m kvalifikacije žrebna lista'!$A$7:$R$78,4)))</f>
        <v>Manuel</v>
      </c>
      <c r="X88" s="223" t="b">
        <f t="shared" si="4"/>
        <v>0</v>
      </c>
      <c r="Y88" s="232">
        <f>IF($V88="","",IF(AND($Q$65=1,$R87=$C88),3,IF(AND($Q$65=2,$R87=$C88),2,IF(AND($Q$65=3,$R87=$C88),1,""))))</f>
      </c>
      <c r="Z88" s="232"/>
      <c r="AA88" s="232">
        <f>IF($V88="","",IF(AND($Q$65=1,$R$24=$R$23,$R$23=$C$24),3,IF(AND($Q$65=2,$R$24=$R$23,$R$23=$C$24),2,IF(AND($Q$65=3,$R$24=$R$23,$R$23=$C$24),1,""))))</f>
      </c>
      <c r="AB88" s="223">
        <f>IF($V88="","",IF(AND($Q$65=1,$R$26=$R$24,$R$24=$R$23,$R$23=$C$24),3,IF(AND($Q$65=2,$R$26=$R$24,$R$24=$R$23,$R$23=$C$24),2,IF(AND($Q$65=3,$R$26=$R$24,$R$24=$R$23,$R$23=$C$24),1,""))))</f>
      </c>
      <c r="AC88" s="223"/>
      <c r="AD88" s="223"/>
      <c r="AE88" s="270">
        <f t="shared" si="5"/>
        <v>0</v>
      </c>
    </row>
    <row r="89" spans="1:31" ht="9" customHeight="1">
      <c r="A89" s="189" t="s">
        <v>237</v>
      </c>
      <c r="B89" s="80">
        <f>UPPER(IF($D89="","",VLOOKUP($D89,'m kvalifikacije žrebna lista'!$A$7:$R$134,17)))</f>
      </c>
      <c r="C89" s="80">
        <f>IF(D89="","",VLOOKUP(D89,'m kvalifikacije žrebna lista'!$A$7:$R$134,2))</f>
        <v>0</v>
      </c>
      <c r="D89" s="79">
        <v>73</v>
      </c>
      <c r="E89" s="78" t="str">
        <f>UPPER(IF($D89="","",VLOOKUP($D89,'m kvalifikacije žrebna lista'!$A$7:$R$134,3)))</f>
        <v>BRANDNER</v>
      </c>
      <c r="F89" s="78" t="str">
        <f>PROPER(IF($D89="","",VLOOKUP($D89,'m kvalifikacije žrebna lista'!$A$7:$R$134,4)))</f>
        <v>Martin</v>
      </c>
      <c r="G89" s="78"/>
      <c r="H89" s="78" t="str">
        <f>UPPER(IF($D89="","",VLOOKUP($D89,'m kvalifikacije žrebna lista'!$A$7:$R$134,5)))</f>
        <v>BR-MB</v>
      </c>
      <c r="I89" s="367"/>
      <c r="J89" s="85">
        <f>UPPER(IF(OR(I90="a",I90="as"),E89,IF(OR(I90="b",I90="bs"),E90,)))</f>
      </c>
      <c r="K89" s="262">
        <f>IF(OR(I90="a",I90="as"),S89,IF(OR(I90="b",I90="bs"),S90,))</f>
        <v>0</v>
      </c>
      <c r="L89" s="293"/>
      <c r="M89" s="244"/>
      <c r="N89" s="90"/>
      <c r="O89" s="90"/>
      <c r="P89" s="90"/>
      <c r="Q89" s="90"/>
      <c r="U89" s="193">
        <v>83</v>
      </c>
      <c r="V89" s="193" t="str">
        <f>UPPER(IF($D89="","",VLOOKUP($D89,'m kvalifikacije žrebna lista'!$A$7:$R$78,3)))</f>
        <v>BABIČ</v>
      </c>
      <c r="W89" s="193" t="str">
        <f>PROPER(IF($D89="","",VLOOKUP($D89,'m kvalifikacije žrebna lista'!$A$7:$R$78,4)))</f>
        <v>Manuel</v>
      </c>
      <c r="X89" s="135" t="b">
        <f t="shared" si="4"/>
        <v>0</v>
      </c>
      <c r="Y89" s="231">
        <f>IF($V89="","",IF(AND($Q$65=1,$R89=$C89),3,IF(AND($Q$65=2,$R89=$C89),2,IF(AND($Q$65=3,$R89=$C89),1,""))))</f>
      </c>
      <c r="Z89" s="231"/>
      <c r="AA89" s="231">
        <f>IF($V89="","",IF(AND($Q$65=1,$R$24=$R$25,$R$25=$C$25),3,IF(AND($Q$65=2,$R$24=$R$25,$R$25=$C$25),2,IF(AND($Q$65=3,$R$24=$R$25,$R$25=$C$25),1,""))))</f>
      </c>
      <c r="AB89" s="135">
        <f>IF($V89="","",IF(AND($Q$65=1,$R$26=$R$24,$R$24=$R$25,$R$25=$C$25),3,IF(AND($Q$65=2,$R$26=$R$24,$R$24=$R$25,$R$25=$C$25),2,IF(AND($Q$65=3,$R$26=$R$24,$R$24=$R$25,$R$25=$C$25),1,""))))</f>
      </c>
      <c r="AC89" s="135"/>
      <c r="AD89" s="135"/>
      <c r="AE89" s="269">
        <f t="shared" si="5"/>
        <v>0</v>
      </c>
    </row>
    <row r="90" spans="1:31" ht="9" customHeight="1">
      <c r="A90" s="187" t="s">
        <v>238</v>
      </c>
      <c r="B90" s="78">
        <f>UPPER(IF($D90="","",VLOOKUP($D90,'m kvalifikacije žrebna lista'!$A$7:$R$134,17)))</f>
      </c>
      <c r="C90" s="78">
        <f>IF(D90="","",VLOOKUP(D90,'m kvalifikacije žrebna lista'!$A$7:$R$134,2))</f>
        <v>0</v>
      </c>
      <c r="D90" s="79">
        <v>41</v>
      </c>
      <c r="E90" s="87" t="str">
        <f>UPPER(IF($D90="","",VLOOKUP($D90,'m kvalifikacije žrebna lista'!$A$7:$R$134,3)))</f>
        <v>GORNIK</v>
      </c>
      <c r="F90" s="87" t="str">
        <f>PROPER(IF($D90="","",VLOOKUP($D90,'m kvalifikacije žrebna lista'!$A$7:$R$134,4)))</f>
        <v>Kal</v>
      </c>
      <c r="G90" s="87"/>
      <c r="H90" s="87" t="str">
        <f>UPPER(IF($D90="","",VLOOKUP($D90,'m kvalifikacije žrebna lista'!$A$7:$R$134,5)))</f>
        <v>ŠD_LTA</v>
      </c>
      <c r="I90" s="366"/>
      <c r="J90" s="293"/>
      <c r="K90" s="245"/>
      <c r="L90" s="83" t="s">
        <v>122</v>
      </c>
      <c r="M90" s="88"/>
      <c r="N90" s="85">
        <f>UPPER(IF(OR(M90="a",M90="as"),L88,IF(OR(M90="b",M90="bs"),L92,)))</f>
      </c>
      <c r="O90" s="89"/>
      <c r="P90" s="90"/>
      <c r="Q90" s="90"/>
      <c r="U90" s="221">
        <v>84</v>
      </c>
      <c r="V90" s="221" t="str">
        <f>UPPER(IF($D90="","",VLOOKUP($D90,'m kvalifikacije žrebna lista'!$A$7:$R$78,3)))</f>
        <v>GORNIK</v>
      </c>
      <c r="W90" s="221" t="str">
        <f>PROPER(IF($D90="","",VLOOKUP($D90,'m kvalifikacije žrebna lista'!$A$7:$R$78,4)))</f>
        <v>Kal</v>
      </c>
      <c r="X90" s="223" t="b">
        <f t="shared" si="4"/>
        <v>0</v>
      </c>
      <c r="Y90" s="232">
        <f>IF($V90="","",IF(AND($Q$65=1,$R89=$C90),3,IF(AND($Q$65=2,$R89=$C90),2,IF(AND($Q$65=3,$R89=$C90),1,""))))</f>
      </c>
      <c r="Z90" s="232"/>
      <c r="AA90" s="232">
        <f>IF($V90="","",IF(AND($Q$65=1,$R$24=$R$25,$R$25=$C$26),3,IF(AND($Q$65=2,$R$24=$R$25,$R$25=$C$26),2,IF(AND($Q$65=3,$R$24=$R$25,$R$25=$C$26),1,""))))</f>
      </c>
      <c r="AB90" s="223">
        <f>IF($V90="","",IF(AND($Q$65=1,$R$26=$R$24,$R$24=$R$25,$R$25=$C$26),3,IF(AND($Q$65=2,$R$26=$R$24,$R$24=$R$25,$R$25=$C$26),2,IF(AND($Q$65=3,$R$26=$R$24,$R$24=$R$25,$R$25=$C$26),1,""))))</f>
      </c>
      <c r="AC90" s="223"/>
      <c r="AD90" s="223"/>
      <c r="AE90" s="270">
        <f t="shared" si="5"/>
        <v>0</v>
      </c>
    </row>
    <row r="91" spans="1:31" ht="9" customHeight="1">
      <c r="A91" s="189" t="s">
        <v>239</v>
      </c>
      <c r="B91" s="80">
        <f>UPPER(IF($D91="","",VLOOKUP($D91,'m kvalifikacije žrebna lista'!$A$7:$R$134,17)))</f>
      </c>
      <c r="C91" s="80">
        <f>IF(D91="","",VLOOKUP(D91,'m kvalifikacije žrebna lista'!$A$7:$R$134,2))</f>
        <v>0</v>
      </c>
      <c r="D91" s="79">
        <v>90</v>
      </c>
      <c r="E91" s="78" t="str">
        <f>UPPER(IF($D91="","",VLOOKUP($D91,'m kvalifikacije žrebna lista'!$A$7:$R$134,3)))</f>
        <v>RAMOVŠ</v>
      </c>
      <c r="F91" s="78" t="str">
        <f>PROPER(IF($D91="","",VLOOKUP($D91,'m kvalifikacije žrebna lista'!$A$7:$R$134,4)))</f>
        <v>Blaž</v>
      </c>
      <c r="G91" s="78"/>
      <c r="H91" s="78" t="str">
        <f>UPPER(IF($D91="","",VLOOKUP($D91,'m kvalifikacije žrebna lista'!$A$7:$R$134,5)))</f>
        <v>TK-CC</v>
      </c>
      <c r="I91" s="367"/>
      <c r="J91" s="85">
        <f>UPPER(IF(OR(I92="a",I92="as"),E91,IF(OR(I92="b",I92="bs"),E92,)))</f>
      </c>
      <c r="K91" s="283">
        <f>IF(OR(I92="a",I92="as"),S91,IF(OR(I92="b",I92="bs"),S92,0))</f>
        <v>0</v>
      </c>
      <c r="L91" s="92"/>
      <c r="M91" s="264"/>
      <c r="N91" s="293"/>
      <c r="O91" s="347"/>
      <c r="P91" s="90"/>
      <c r="Q91" s="90"/>
      <c r="U91" s="193">
        <v>85</v>
      </c>
      <c r="V91" s="193" t="str">
        <f>UPPER(IF($D91="","",VLOOKUP($D91,'m kvalifikacije žrebna lista'!$A$7:$R$78,3)))</f>
        <v>BABIČ</v>
      </c>
      <c r="W91" s="193" t="str">
        <f>PROPER(IF($D91="","",VLOOKUP($D91,'m kvalifikacije žrebna lista'!$A$7:$R$78,4)))</f>
        <v>Manuel</v>
      </c>
      <c r="X91" s="135" t="b">
        <f t="shared" si="4"/>
        <v>0</v>
      </c>
      <c r="Y91" s="231">
        <f>IF($V91="","",IF(AND($Q$65=1,$R91=$C91),3,IF(AND($Q$65=2,$R91=$C91),2,IF(AND($Q$65=3,$R91=$C91),1,""))))</f>
      </c>
      <c r="Z91" s="231"/>
      <c r="AA91" s="231">
        <f>IF($V91="","",IF(AND($Q$65=1,$R$28=$R$27,$R$27=$C$27),3,IF(AND($Q$65=2,$R$28=$R$27,$R$27=$C$27),2,IF(AND($Q$65=3,$R$28=$R$27,$R$27=$C$27),1,""))))</f>
      </c>
      <c r="AB91" s="231">
        <f>IF($V91="","",IF(AND($Q$65=1,$R$26=$R$28,R$28=$R$27,$R$27=$C$27),3,IF(AND($Q$65=2,$R$26=$R$28,$R$28=$R$27,$R$27=$C$27),2,IF(AND($Q$65=3,$R$26=$R$28,$R$28=$R$27,$R$27=$C$27),1,""))))</f>
      </c>
      <c r="AC91" s="135"/>
      <c r="AD91" s="135"/>
      <c r="AE91" s="269">
        <f t="shared" si="5"/>
        <v>0</v>
      </c>
    </row>
    <row r="92" spans="1:31" ht="9" customHeight="1">
      <c r="A92" s="187" t="s">
        <v>240</v>
      </c>
      <c r="B92" s="78">
        <f>UPPER(IF($D92="","",VLOOKUP($D92,'m kvalifikacije žrebna lista'!$A$7:$R$134,17)))</f>
      </c>
      <c r="C92" s="78">
        <f>IF(D92="","",VLOOKUP(D92,'m kvalifikacije žrebna lista'!$A$7:$R$134,2))</f>
        <v>0</v>
      </c>
      <c r="D92" s="79">
        <v>37</v>
      </c>
      <c r="E92" s="87" t="str">
        <f>UPPER(IF($D92="","",VLOOKUP($D92,'m kvalifikacije žrebna lista'!$A$7:$R$134,3)))</f>
        <v>HEDŽET</v>
      </c>
      <c r="F92" s="87" t="str">
        <f>PROPER(IF($D92="","",VLOOKUP($D92,'m kvalifikacije žrebna lista'!$A$7:$R$134,4)))</f>
        <v>Luka</v>
      </c>
      <c r="G92" s="87"/>
      <c r="H92" s="87" t="str">
        <f>UPPER(IF($D92="","",VLOOKUP($D92,'m kvalifikacije žrebna lista'!$A$7:$R$134,5)))</f>
        <v>ŽTKMB</v>
      </c>
      <c r="I92" s="366"/>
      <c r="J92" s="293"/>
      <c r="K92" s="84"/>
      <c r="L92" s="85">
        <f>UPPER(IF(OR(K92="a",K92="as"),J91,IF(OR(K92="b",K92="bs"),J93,)))</f>
      </c>
      <c r="M92" s="284">
        <f>IF(OR(K92="a",K92="as"),K91,IF(OR(K92="b",K92="bs"),K93,))</f>
        <v>0</v>
      </c>
      <c r="N92" s="90"/>
      <c r="O92" s="348"/>
      <c r="P92" s="90"/>
      <c r="Q92" s="90"/>
      <c r="U92" s="221">
        <v>86</v>
      </c>
      <c r="V92" s="221" t="str">
        <f>UPPER(IF($D92="","",VLOOKUP($D92,'m kvalifikacije žrebna lista'!$A$7:$R$78,3)))</f>
        <v>HEDŽET</v>
      </c>
      <c r="W92" s="221" t="str">
        <f>PROPER(IF($D92="","",VLOOKUP($D92,'m kvalifikacije žrebna lista'!$A$7:$R$78,4)))</f>
        <v>Luka</v>
      </c>
      <c r="X92" s="223" t="b">
        <f t="shared" si="4"/>
        <v>0</v>
      </c>
      <c r="Y92" s="232">
        <f>IF($V92="","",IF(AND($Q$65=1,$R91=$C92),3,IF(AND($Q$65=2,$R91=$C92),2,IF(AND($Q$65=3,$R91=$C92),1,""))))</f>
      </c>
      <c r="Z92" s="232"/>
      <c r="AA92" s="232">
        <f>IF($V92="","",IF(AND($Q$65=1,$R$28=$R$27,$R$27=$C$28),3,IF(AND($Q$65=2,$R$28=$R$27,$R$27=$C$28),2,IF(AND($Q$65=3,$R$28=$R$27,$R$27=$C$28),1,""))))</f>
      </c>
      <c r="AB92" s="223">
        <f>IF($V92="","",IF(AND($Q$65=1,$R$26=$R$28,$R$28=$R$27,$R$27=$C$28),3,IF(AND($Q$65=2,$R$26=$R$28,$R$28=$R$27,$R$27=$C$28),2,IF(AND($Q$65=3,$R$26=$R$28,$R$28=$R$27,$R$27=$C$28),1,""))))</f>
      </c>
      <c r="AC92" s="223"/>
      <c r="AD92" s="223"/>
      <c r="AE92" s="270">
        <f t="shared" si="5"/>
        <v>0</v>
      </c>
    </row>
    <row r="93" spans="1:31" ht="9" customHeight="1">
      <c r="A93" s="189" t="s">
        <v>241</v>
      </c>
      <c r="B93" s="80">
        <f>UPPER(IF($D93="","",VLOOKUP($D93,'m kvalifikacije žrebna lista'!$A$7:$R$134,17)))</f>
      </c>
      <c r="C93" s="80">
        <f>IF(D93="","",VLOOKUP(D93,'m kvalifikacije žrebna lista'!$A$7:$R$134,2))</f>
        <v>0</v>
      </c>
      <c r="D93" s="79">
        <v>60</v>
      </c>
      <c r="E93" s="78" t="str">
        <f>UPPER(IF($D93="","",VLOOKUP($D93,'m kvalifikacije žrebna lista'!$A$7:$R$134,3)))</f>
        <v>BORLINI</v>
      </c>
      <c r="F93" s="78" t="str">
        <f>PROPER(IF($D93="","",VLOOKUP($D93,'m kvalifikacije žrebna lista'!$A$7:$R$134,4)))</f>
        <v>Benjamin</v>
      </c>
      <c r="G93" s="78"/>
      <c r="H93" s="78" t="str">
        <f>UPPER(IF($D93="","",VLOOKUP($D93,'m kvalifikacije žrebna lista'!$A$7:$R$134,5)))</f>
        <v>LUKAKP</v>
      </c>
      <c r="I93" s="369"/>
      <c r="J93" s="85">
        <f>UPPER(IF(OR(I94="a",I94="as"),E93,IF(OR(I94="b",I94="bs"),E94,)))</f>
      </c>
      <c r="K93" s="263">
        <f>IF(OR(I94="a",I94="as"),S93,IF(OR(I94="b",I94="bs"),S94,))</f>
        <v>0</v>
      </c>
      <c r="L93" s="293"/>
      <c r="M93" s="245"/>
      <c r="N93" s="90"/>
      <c r="O93" s="348"/>
      <c r="P93" s="90"/>
      <c r="Q93" s="90"/>
      <c r="U93" s="193">
        <v>87</v>
      </c>
      <c r="V93" s="193" t="str">
        <f>UPPER(IF($D93="","",VLOOKUP($D93,'m kvalifikacije žrebna lista'!$A$7:$R$78,3)))</f>
        <v>BORLINI</v>
      </c>
      <c r="W93" s="193" t="str">
        <f>PROPER(IF($D93="","",VLOOKUP($D93,'m kvalifikacije žrebna lista'!$A$7:$R$78,4)))</f>
        <v>Benjamin</v>
      </c>
      <c r="X93" s="135" t="b">
        <f t="shared" si="4"/>
        <v>0</v>
      </c>
      <c r="Y93" s="231">
        <f>IF($V93="","",IF(AND($Q$65=1,$R93=$C93),3,IF(AND($Q$65=2,$R93=$C93),2,IF(AND($Q$65=3,$R93=$C93),1,""))))</f>
      </c>
      <c r="Z93" s="231"/>
      <c r="AA93" s="231">
        <f>IF($V93="","",IF(AND($Q$65=1,$R$28=$R$29,$R$29=$C$29),3,IF(AND($Q$65=2,$R$28=$R$29,$R$29=$C$29),2,IF(AND($Q$65=3,$R$28=$R$29,$R$29=$C$29),1,""))))</f>
      </c>
      <c r="AB93" s="135">
        <f>IF($V93="","",IF(AND($Q$65=1,$R$26=$R$28,$R$28=$R$29,$R$29=$C$29),3,IF(AND($Q$65=2,$R$26=$R$28,$R$28=$R$29,$R$29=$C$29),2,IF(AND($Q$65=3,$R$26=$R$28,$R$28=$R$29,$R$29=$C$29),1,""))))</f>
      </c>
      <c r="AC93" s="135"/>
      <c r="AD93" s="135"/>
      <c r="AE93" s="269">
        <f t="shared" si="5"/>
        <v>0</v>
      </c>
    </row>
    <row r="94" spans="1:31" ht="9" customHeight="1">
      <c r="A94" s="187" t="s">
        <v>242</v>
      </c>
      <c r="B94" s="78">
        <f>UPPER(IF($D94="","",VLOOKUP($D94,'m kvalifikacije žrebna lista'!$A$7:$R$134,17)))</f>
      </c>
      <c r="C94" s="78">
        <f>IF(D94="","",VLOOKUP(D94,'m kvalifikacije žrebna lista'!$A$7:$R$134,2))</f>
        <v>0</v>
      </c>
      <c r="D94" s="79">
        <v>31</v>
      </c>
      <c r="E94" s="344" t="str">
        <f>UPPER(IF($D94="","",VLOOKUP($D94,'m kvalifikacije žrebna lista'!$A$7:$R$134,3)))</f>
        <v>SOTLER</v>
      </c>
      <c r="F94" s="344" t="str">
        <f>PROPER(IF($D94="","",VLOOKUP($D94,'m kvalifikacije žrebna lista'!$A$7:$R$134,4)))</f>
        <v>Matic</v>
      </c>
      <c r="G94" s="344"/>
      <c r="H94" s="344" t="str">
        <f>UPPER(IF($D94="","",VLOOKUP($D94,'m kvalifikacije žrebna lista'!$A$7:$R$134,5)))</f>
        <v>BREŽI</v>
      </c>
      <c r="I94" s="366"/>
      <c r="J94" s="293"/>
      <c r="K94" s="245"/>
      <c r="L94" s="90"/>
      <c r="M94" s="265"/>
      <c r="N94" s="90"/>
      <c r="O94" s="348"/>
      <c r="P94" s="89"/>
      <c r="Q94" s="90"/>
      <c r="U94" s="221">
        <v>88</v>
      </c>
      <c r="V94" s="221" t="str">
        <f>UPPER(IF($D94="","",VLOOKUP($D94,'m kvalifikacije žrebna lista'!$A$7:$R$78,3)))</f>
        <v>SOTLER</v>
      </c>
      <c r="W94" s="221" t="str">
        <f>PROPER(IF($D94="","",VLOOKUP($D94,'m kvalifikacije žrebna lista'!$A$7:$R$78,4)))</f>
        <v>Matic</v>
      </c>
      <c r="X94" s="223" t="b">
        <f t="shared" si="4"/>
        <v>0</v>
      </c>
      <c r="Y94" s="232">
        <f>IF($V94="","",IF(AND($Q$65=1,$R93=$C94),3,IF(AND($Q$65=2,$R93=$C94),2,IF(AND($Q$65=3,$R93=$C94),1,""))))</f>
      </c>
      <c r="Z94" s="232"/>
      <c r="AA94" s="232">
        <f>IF($V94="","",IF(AND($Q$65=1,$R$28=$R$29,$R$29=$C$30),3,IF(AND($Q$65=2,$R$28=$R$29,$R$29=$C$30),2,IF(AND($Q$65=3,$R$28=$R$29,$R$29=$C$30),1,""))))</f>
      </c>
      <c r="AB94" s="223">
        <f>IF($V94="","",IF(AND($Q$65=1,$R$26=$R$28,$R$28=$R$29,$R$29=$C$30),3,IF(AND($Q$65=2,$R$26=$R$28,$R$28=$R$29,$R$29=$C$30),2,IF(AND($Q$65=3,$R$26=$R$28,$R$28=$R$29,$R$29=$C$30),1,""))))</f>
      </c>
      <c r="AC94" s="223"/>
      <c r="AD94" s="223"/>
      <c r="AE94" s="270">
        <f t="shared" si="5"/>
        <v>0</v>
      </c>
    </row>
    <row r="95" spans="1:31" ht="9" customHeight="1">
      <c r="A95" s="189" t="s">
        <v>243</v>
      </c>
      <c r="B95" s="80">
        <f>UPPER(IF($D95="","",VLOOKUP($D95,'m kvalifikacije žrebna lista'!$A$7:$R$134,17)))</f>
      </c>
      <c r="C95" s="80">
        <f>IF(D95="","",VLOOKUP(D95,'m kvalifikacije žrebna lista'!$A$7:$R$134,2))</f>
        <v>0</v>
      </c>
      <c r="D95" s="79">
        <v>28</v>
      </c>
      <c r="E95" s="344" t="str">
        <f>UPPER(IF($D95="","",VLOOKUP($D95,'m kvalifikacije žrebna lista'!$A$7:$R$134,3)))</f>
        <v>PAVLETIĆ</v>
      </c>
      <c r="F95" s="344" t="str">
        <f>PROPER(IF($D95="","",VLOOKUP($D95,'m kvalifikacije žrebna lista'!$A$7:$R$134,4)))</f>
        <v>Maj Denis</v>
      </c>
      <c r="G95" s="344"/>
      <c r="H95" s="344" t="str">
        <f>UPPER(IF($D95="","",VLOOKUP($D95,'m kvalifikacije žrebna lista'!$A$7:$R$134,5)))</f>
        <v>VANGA</v>
      </c>
      <c r="I95" s="367"/>
      <c r="J95" s="85">
        <f>UPPER(IF(OR(I96="a",I96="as"),E95,IF(OR(I96="b",I96="bs"),E96,)))</f>
      </c>
      <c r="K95" s="261">
        <f>IF(OR(I96="a",I96="as"),S95,IF(OR(I96="b",I96="bs"),S96,))</f>
        <v>0</v>
      </c>
      <c r="L95" s="90"/>
      <c r="M95" s="245"/>
      <c r="N95" s="90"/>
      <c r="O95" s="348"/>
      <c r="P95" s="90"/>
      <c r="Q95" s="90"/>
      <c r="U95" s="193">
        <v>89</v>
      </c>
      <c r="V95" s="193" t="str">
        <f>UPPER(IF($D95="","",VLOOKUP($D95,'m kvalifikacije žrebna lista'!$A$7:$R$78,3)))</f>
        <v>PAVLETIĆ</v>
      </c>
      <c r="W95" s="193" t="str">
        <f>PROPER(IF($D95="","",VLOOKUP($D95,'m kvalifikacije žrebna lista'!$A$7:$R$78,4)))</f>
        <v>Maj Denis</v>
      </c>
      <c r="X95" s="135" t="b">
        <f t="shared" si="4"/>
        <v>0</v>
      </c>
      <c r="Y95" s="231">
        <f>IF($V95="","",IF(AND($Q$65=1,$R95=$C95),3,IF(AND($Q$65=2,$R95=$C95),2,IF(AND($Q$65=3,$R95=$C95),1,""))))</f>
      </c>
      <c r="Z95" s="231"/>
      <c r="AA95" s="231">
        <f>IF($V95="","",IF(AND($Q$65=1,$R$32=$R$31,$R$31=$C$31),3,IF(AND($Q$65=2,$R$32=$R$31,$R$31=$C$31),2,IF(AND($Q$65=3,$R$32=$R$31,$R$31=$C$31),1,""))))</f>
      </c>
      <c r="AB95" s="135">
        <f>IF($V95="","",IF(AND($Q$65=1,$R$34=$R$32,$R$32=$R$31,$R$31=$C$31),3,IF(AND($Q$65=2,$R$34=$R$32,$R$32=$R$31,$R$31=$C$31),2,IF(AND($Q$65=3,$R$34=$R$32,$R$32=$R$31,$R$31=$C$31),1,""))))</f>
      </c>
      <c r="AC95" s="135"/>
      <c r="AD95" s="135"/>
      <c r="AE95" s="269">
        <f t="shared" si="5"/>
        <v>0</v>
      </c>
    </row>
    <row r="96" spans="1:31" ht="9" customHeight="1">
      <c r="A96" s="187" t="s">
        <v>244</v>
      </c>
      <c r="B96" s="78">
        <f>UPPER(IF($D96="","",VLOOKUP($D96,'m kvalifikacije žrebna lista'!$A$7:$R$134,17)))</f>
      </c>
      <c r="C96" s="78">
        <f>IF(D96="","",VLOOKUP(D96,'m kvalifikacije žrebna lista'!$A$7:$R$134,2))</f>
        <v>0</v>
      </c>
      <c r="D96" s="79">
        <v>49</v>
      </c>
      <c r="E96" s="87" t="str">
        <f>UPPER(IF($D96="","",VLOOKUP($D96,'m kvalifikacije žrebna lista'!$A$7:$R$134,3)))</f>
        <v>ANGELI</v>
      </c>
      <c r="F96" s="87" t="str">
        <f>PROPER(IF($D96="","",VLOOKUP($D96,'m kvalifikacije žrebna lista'!$A$7:$R$134,4)))</f>
        <v>Paolo</v>
      </c>
      <c r="G96" s="87"/>
      <c r="H96" s="87" t="str">
        <f>UPPER(IF($D96="","",VLOOKUP($D96,'m kvalifikacije žrebna lista'!$A$7:$R$134,5)))</f>
        <v>ŽTKMB</v>
      </c>
      <c r="I96" s="366"/>
      <c r="J96" s="293"/>
      <c r="K96" s="84"/>
      <c r="L96" s="85">
        <f>UPPER(IF(OR(K96="a",K96="as"),J95,IF(OR(K96="b",K96="bs"),J97,)))</f>
      </c>
      <c r="M96" s="261">
        <f>IF(OR(K96="a",K96="as"),K95,IF(OR(K96="b",K96="bs"),K97,))</f>
        <v>0</v>
      </c>
      <c r="N96" s="90"/>
      <c r="O96" s="348"/>
      <c r="P96" s="90"/>
      <c r="Q96" s="90"/>
      <c r="U96" s="221">
        <v>90</v>
      </c>
      <c r="V96" s="221" t="str">
        <f>UPPER(IF($D96="","",VLOOKUP($D96,'m kvalifikacije žrebna lista'!$A$7:$R$78,3)))</f>
        <v>ANGELI</v>
      </c>
      <c r="W96" s="221" t="str">
        <f>PROPER(IF($D96="","",VLOOKUP($D96,'m kvalifikacije žrebna lista'!$A$7:$R$78,4)))</f>
        <v>Paolo</v>
      </c>
      <c r="X96" s="223" t="b">
        <f t="shared" si="4"/>
        <v>0</v>
      </c>
      <c r="Y96" s="232">
        <f>IF($V96="","",IF(AND($Q$65=1,$R95=$C96),3,IF(AND($Q$65=2,$R95=$C96),2,IF(AND($Q$65=3,$R95=$C96),1,""))))</f>
      </c>
      <c r="Z96" s="232"/>
      <c r="AA96" s="232">
        <f>IF($V96="","",IF(AND($Q$65=1,$R$32=$R$31,$R$31=$C$32),3,IF(AND($Q$65=2,$R$32=$R$31,$R$31=$C$32),2,IF(AND($Q$65=3,$R$32=$R$31,$R$31=$C$32),1,""))))</f>
      </c>
      <c r="AB96" s="223">
        <f>IF($V96="","",IF(AND($Q$65=1,$R$34=$R$32,$R$32=$R$31,$R$31=$C$32),3,IF(AND($Q$65=2,$R$34=$R$32,$R$32=$R$31,$R$31=$C$32),2,IF(AND($Q$65=3,$R$34=$R$32,$R$32=$R$31,$R$31=$C$32),1,""))))</f>
      </c>
      <c r="AC96" s="223"/>
      <c r="AD96" s="223"/>
      <c r="AE96" s="270">
        <f t="shared" si="5"/>
        <v>0</v>
      </c>
    </row>
    <row r="97" spans="1:31" ht="9" customHeight="1">
      <c r="A97" s="189" t="s">
        <v>245</v>
      </c>
      <c r="B97" s="80">
        <f>UPPER(IF($D97="","",VLOOKUP($D97,'m kvalifikacije žrebna lista'!$A$7:$R$134,17)))</f>
      </c>
      <c r="C97" s="80">
        <f>IF(D97="","",VLOOKUP(D97,'m kvalifikacije žrebna lista'!$A$7:$R$134,2))</f>
        <v>0</v>
      </c>
      <c r="D97" s="79">
        <v>56</v>
      </c>
      <c r="E97" s="78" t="str">
        <f>UPPER(IF($D97="","",VLOOKUP($D97,'m kvalifikacije žrebna lista'!$A$7:$R$134,3)))</f>
        <v>ZUPANČIČ</v>
      </c>
      <c r="F97" s="78" t="str">
        <f>PROPER(IF($D97="","",VLOOKUP($D97,'m kvalifikacije žrebna lista'!$A$7:$R$134,4)))</f>
        <v>Filip Jakob</v>
      </c>
      <c r="G97" s="78"/>
      <c r="H97" s="78" t="str">
        <f>UPPER(IF($D97="","",VLOOKUP($D97,'m kvalifikacije žrebna lista'!$A$7:$R$134,5)))</f>
        <v>BR-MB</v>
      </c>
      <c r="I97" s="367"/>
      <c r="J97" s="85" t="str">
        <f>UPPER(IF(OR(I98="a",I98="as"),E97,IF(OR(I98="b",I98="bs"),E98,)))</f>
        <v>ZUPANČIČ</v>
      </c>
      <c r="K97" s="262">
        <f>IF(OR(I98="a",I98="as"),S97,IF(OR(I98="b",I98="bs"),S98,))</f>
        <v>0</v>
      </c>
      <c r="L97" s="293"/>
      <c r="M97" s="244"/>
      <c r="N97" s="90"/>
      <c r="O97" s="348"/>
      <c r="P97" s="90"/>
      <c r="Q97" s="90"/>
      <c r="U97" s="193">
        <v>91</v>
      </c>
      <c r="V97" s="193" t="str">
        <f>UPPER(IF($D97="","",VLOOKUP($D97,'m kvalifikacije žrebna lista'!$A$7:$R$78,3)))</f>
        <v>ZUPANČIČ</v>
      </c>
      <c r="W97" s="193" t="str">
        <f>PROPER(IF($D97="","",VLOOKUP($D97,'m kvalifikacije žrebna lista'!$A$7:$R$78,4)))</f>
        <v>Filip Jakob</v>
      </c>
      <c r="X97" s="135" t="b">
        <f t="shared" si="4"/>
        <v>0</v>
      </c>
      <c r="Y97" s="231">
        <f>IF($V97="","",IF(AND($Q$65=1,$R97=$C97),3,IF(AND($Q$65=2,$R97=$C97),2,IF(AND($Q$65=3,$R97=$C97),1,""))))</f>
      </c>
      <c r="Z97" s="231"/>
      <c r="AA97" s="231">
        <f>IF($V97="","",IF(AND($Q$65=1,$R$32=$R$33,$R$33=$C$33),3,IF(AND($Q$65=2,$R$32=$R$33,$R$33=$C$33),2,IF(AND($Q$65=3,$R$32=$R$33,$R$33=$C$33),1,""))))</f>
      </c>
      <c r="AB97" s="231">
        <f>IF($V97="","",IF(AND($Q$65=1,$R$34=$R$32,$R$32=$R$33,$R$33=$C$33),3,IF(AND($Q$65=2,$R$34=$R$32,$R$32=$R$33,$R$33=$C$33),2,IF(AND($Q$65=3,$R$34=$R$32,$R$32=$R$33,$R$33=$C$33),1,""))))</f>
      </c>
      <c r="AC97" s="135"/>
      <c r="AD97" s="135"/>
      <c r="AE97" s="269">
        <f t="shared" si="5"/>
        <v>0</v>
      </c>
    </row>
    <row r="98" spans="1:31" ht="9" customHeight="1">
      <c r="A98" s="187" t="s">
        <v>246</v>
      </c>
      <c r="B98" s="78">
        <f>UPPER(IF($D98="","",VLOOKUP($D98,'m kvalifikacije žrebna lista'!$A$7:$R$134,17)))</f>
      </c>
      <c r="C98" s="78">
        <f>IF(D98="","",VLOOKUP(D98,'m kvalifikacije žrebna lista'!$A$7:$R$134,2))</f>
        <v>0</v>
      </c>
      <c r="D98" s="79">
        <v>38</v>
      </c>
      <c r="E98" s="87" t="str">
        <f>UPPER(IF($D98="","",VLOOKUP($D98,'m kvalifikacije žrebna lista'!$A$7:$R$134,3)))</f>
        <v>NICKEL KOŽELJ</v>
      </c>
      <c r="F98" s="87" t="str">
        <f>PROPER(IF($D98="","",VLOOKUP($D98,'m kvalifikacije žrebna lista'!$A$7:$R$134,4)))</f>
        <v>Lukas Tristan</v>
      </c>
      <c r="G98" s="87"/>
      <c r="H98" s="87" t="str">
        <f>UPPER(IF($D98="","",VLOOKUP($D98,'m kvalifikacije žrebna lista'!$A$7:$R$134,5)))</f>
        <v>RADOM</v>
      </c>
      <c r="I98" s="366" t="s">
        <v>521</v>
      </c>
      <c r="J98" s="293" t="s">
        <v>533</v>
      </c>
      <c r="K98" s="245"/>
      <c r="L98" s="83" t="s">
        <v>122</v>
      </c>
      <c r="M98" s="88"/>
      <c r="N98" s="85">
        <f>UPPER(IF(OR(M98="a",M98="as"),L96,IF(OR(M98="b",M98="bs"),L100,)))</f>
      </c>
      <c r="O98" s="349"/>
      <c r="P98" s="90"/>
      <c r="Q98" s="90"/>
      <c r="U98" s="221">
        <v>92</v>
      </c>
      <c r="V98" s="221" t="str">
        <f>UPPER(IF($D98="","",VLOOKUP($D98,'m kvalifikacije žrebna lista'!$A$7:$R$78,3)))</f>
        <v>NICKEL KOŽELJ</v>
      </c>
      <c r="W98" s="221" t="str">
        <f>PROPER(IF($D98="","",VLOOKUP($D98,'m kvalifikacije žrebna lista'!$A$7:$R$78,4)))</f>
        <v>Lukas Tristan</v>
      </c>
      <c r="X98" s="223" t="b">
        <f t="shared" si="4"/>
        <v>0</v>
      </c>
      <c r="Y98" s="232">
        <f>IF($V98="","",IF(AND($Q$65=1,$R97=$C98),3,IF(AND($Q$65=2,$R97=$C98),2,IF(AND($Q$65=3,$R97=$C98),1,""))))</f>
      </c>
      <c r="Z98" s="232"/>
      <c r="AA98" s="232">
        <f>IF($V98="","",IF(AND($Q$65=1,$R$32=$R$33,$R$33=$C$34),3,IF(AND($Q$65=2,$R$32=$R$33,$R$33=$C$34),2,IF(AND($Q$65=3,$R$32=$R$33,$R$33=$C$34),1,""))))</f>
      </c>
      <c r="AB98" s="223">
        <f>IF($V98="","",IF(AND($Q$65=1,$R$34=$R$32,$R$32=$R$33,$R$33=$C$34),3,IF(AND($Q$65=2,$R$34=$R$32,$R$32=$R$33,$R$33=$C$34),2,IF(AND($Q$65=3,$R$34=$R$32,$R$32=$R$33,$R$33=$C$34),1,""))))</f>
      </c>
      <c r="AC98" s="223"/>
      <c r="AD98" s="223"/>
      <c r="AE98" s="270">
        <f t="shared" si="5"/>
        <v>0</v>
      </c>
    </row>
    <row r="99" spans="1:31" ht="9" customHeight="1">
      <c r="A99" s="189" t="s">
        <v>247</v>
      </c>
      <c r="B99" s="80">
        <f>UPPER(IF($D99="","",VLOOKUP($D99,'m kvalifikacije žrebna lista'!$A$7:$R$134,17)))</f>
      </c>
      <c r="C99" s="80">
        <f>IF(D99="","",VLOOKUP(D99,'m kvalifikacije žrebna lista'!$A$7:$R$134,2))</f>
        <v>0</v>
      </c>
      <c r="D99" s="79">
        <v>76</v>
      </c>
      <c r="E99" s="78" t="str">
        <f>UPPER(IF($D99="","",VLOOKUP($D99,'m kvalifikacije žrebna lista'!$A$7:$R$134,3)))</f>
        <v>TOMAŽIN</v>
      </c>
      <c r="F99" s="78" t="str">
        <f>PROPER(IF($D99="","",VLOOKUP($D99,'m kvalifikacije žrebna lista'!$A$7:$R$134,4)))</f>
        <v>Jaka</v>
      </c>
      <c r="G99" s="78"/>
      <c r="H99" s="78" t="str">
        <f>UPPER(IF($D99="","",VLOOKUP($D99,'m kvalifikacije žrebna lista'!$A$7:$R$134,5)))</f>
        <v>ASLIT</v>
      </c>
      <c r="I99" s="367"/>
      <c r="J99" s="85">
        <f>UPPER(IF(OR(I100="a",I100="as"),E99,IF(OR(I100="b",I100="bs"),E100,)))</f>
      </c>
      <c r="K99" s="261">
        <f>IF(OR(I100="a",I100="as"),S99,IF(OR(I100="b",I100="bs"),S100,))</f>
        <v>0</v>
      </c>
      <c r="L99" s="92"/>
      <c r="M99" s="264"/>
      <c r="N99" s="293"/>
      <c r="O99" s="90"/>
      <c r="P99" s="90"/>
      <c r="Q99" s="90"/>
      <c r="U99" s="193">
        <v>93</v>
      </c>
      <c r="V99" s="193" t="str">
        <f>UPPER(IF($D99="","",VLOOKUP($D99,'m kvalifikacije žrebna lista'!$A$7:$R$78,3)))</f>
        <v>BABIČ</v>
      </c>
      <c r="W99" s="193" t="str">
        <f>PROPER(IF($D99="","",VLOOKUP($D99,'m kvalifikacije žrebna lista'!$A$7:$R$78,4)))</f>
        <v>Manuel</v>
      </c>
      <c r="X99" s="135" t="b">
        <f t="shared" si="4"/>
        <v>0</v>
      </c>
      <c r="Y99" s="231">
        <f>IF($V99="","",IF(AND($Q$65=1,$R99=$C99),3,IF(AND($Q$65=2,$R99=$C99),2,IF(AND($Q$65=3,$R99=$C99),1,""))))</f>
      </c>
      <c r="Z99" s="231"/>
      <c r="AA99" s="231">
        <f>IF($V99="","",IF(AND($Q$65=1,$R$36=$R$35,$R$35=$C$35),3,IF(AND($Q$65=2,$R$36=$R$35,$R$35=$C$35),2,IF(AND($Q$65=3,$R$36=$R$35,$R$35=$C$35),1,""))))</f>
      </c>
      <c r="AB99" s="135">
        <f>IF($V99="","",IF(AND($Q$65=1,$R$34=$R$36,$R$36=$R$35,$R$35=$C$35),3,IF(AND($Q$65=2,$R$34=$R$36,$R$36=$R$35,$R$35=$C$35),2,IF(AND($Q$65=3,$R$34=$R$36,$R$36=$R$35,$R$35=$C$35),1,""))))</f>
      </c>
      <c r="AC99" s="135"/>
      <c r="AD99" s="135"/>
      <c r="AE99" s="269">
        <f t="shared" si="5"/>
        <v>0</v>
      </c>
    </row>
    <row r="100" spans="1:31" ht="9" customHeight="1">
      <c r="A100" s="187" t="s">
        <v>248</v>
      </c>
      <c r="B100" s="78">
        <f>UPPER(IF($D100="","",VLOOKUP($D100,'m kvalifikacije žrebna lista'!$A$7:$R$134,17)))</f>
      </c>
      <c r="C100" s="78">
        <f>IF(D100="","",VLOOKUP(D100,'m kvalifikacije žrebna lista'!$A$7:$R$134,2))</f>
        <v>0</v>
      </c>
      <c r="D100" s="79">
        <v>39</v>
      </c>
      <c r="E100" s="87" t="str">
        <f>UPPER(IF($D100="","",VLOOKUP($D100,'m kvalifikacije žrebna lista'!$A$7:$R$134,3)))</f>
        <v>BOLE</v>
      </c>
      <c r="F100" s="87" t="str">
        <f>PROPER(IF($D100="","",VLOOKUP($D100,'m kvalifikacije žrebna lista'!$A$7:$R$134,4)))</f>
        <v>Mark</v>
      </c>
      <c r="G100" s="87"/>
      <c r="H100" s="87" t="str">
        <f>UPPER(IF($D100="","",VLOOKUP($D100,'m kvalifikacije žrebna lista'!$A$7:$R$134,5)))</f>
        <v>RADOM</v>
      </c>
      <c r="I100" s="366"/>
      <c r="J100" s="293"/>
      <c r="K100" s="84"/>
      <c r="L100" s="85">
        <f>UPPER(IF(OR(K100="a",K100="as"),J99,IF(OR(K100="b",K100="bs"),J101,)))</f>
      </c>
      <c r="M100" s="286">
        <f>IF(OR(K100="a",K100="as"),K99,IF(OR(K100="b",K100="bs"),K101,))</f>
        <v>0</v>
      </c>
      <c r="N100" s="90"/>
      <c r="O100" s="90"/>
      <c r="P100" s="90"/>
      <c r="Q100" s="90"/>
      <c r="U100" s="221">
        <v>94</v>
      </c>
      <c r="V100" s="221" t="str">
        <f>UPPER(IF($D100="","",VLOOKUP($D100,'m kvalifikacije žrebna lista'!$A$7:$R$78,3)))</f>
        <v>BOLE</v>
      </c>
      <c r="W100" s="221" t="str">
        <f>PROPER(IF($D100="","",VLOOKUP($D100,'m kvalifikacije žrebna lista'!$A$7:$R$78,4)))</f>
        <v>Mark</v>
      </c>
      <c r="X100" s="223" t="b">
        <f t="shared" si="4"/>
        <v>0</v>
      </c>
      <c r="Y100" s="232">
        <f>IF($V100="","",IF(AND($Q$65=1,$R99=$C100),3,IF(AND($Q$65=2,$R99=$C100),2,IF(AND($Q$65=3,$R99=$C100),1,""))))</f>
      </c>
      <c r="Z100" s="232"/>
      <c r="AA100" s="232">
        <f>IF($V100="","",IF(AND($Q$65=1,$R$36=$R$35,$R$35=$C$36),3,IF(AND($Q$65=2,$R$36=$R$35,$R$35=$C$36),2,IF(AND($Q$65=3,$R$36=$R$35,$R$35=$C$36),1,""))))</f>
      </c>
      <c r="AB100" s="223">
        <f>IF($V100="","",IF(AND($Q$65=1,$R$34=$R$36,$R$36=$R$35,$R$35=$C$36),3,IF(AND($Q$65=2,$R$34=$R$36,$R$36=$R$35,$R$35=$C$36),2,IF(AND($Q$65=3,$R$34=$R$36,$R$36=$R$35,$R$35=$C$36),1,""))))</f>
      </c>
      <c r="AC100" s="223"/>
      <c r="AD100" s="223"/>
      <c r="AE100" s="270">
        <f t="shared" si="5"/>
        <v>0</v>
      </c>
    </row>
    <row r="101" spans="1:31" ht="9" customHeight="1">
      <c r="A101" s="189" t="s">
        <v>249</v>
      </c>
      <c r="B101" s="80">
        <f>UPPER(IF($D101="","",VLOOKUP($D101,'m kvalifikacije žrebna lista'!$A$7:$R$134,17)))</f>
      </c>
      <c r="C101" s="80">
        <f>IF(D101="","",VLOOKUP(D101,'m kvalifikacije žrebna lista'!$A$7:$R$134,2))</f>
        <v>0</v>
      </c>
      <c r="D101" s="79">
        <v>67</v>
      </c>
      <c r="E101" s="78" t="str">
        <f>UPPER(IF($D101="","",VLOOKUP($D101,'m kvalifikacije žrebna lista'!$A$7:$R$134,3)))</f>
        <v>GRUBIŠIČ</v>
      </c>
      <c r="F101" s="78" t="str">
        <f>PROPER(IF($D101="","",VLOOKUP($D101,'m kvalifikacije žrebna lista'!$A$7:$R$134,4)))</f>
        <v>Roko</v>
      </c>
      <c r="G101" s="78"/>
      <c r="H101" s="78" t="str">
        <f>UPPER(IF($D101="","",VLOOKUP($D101,'m kvalifikacije žrebna lista'!$A$7:$R$134,5)))</f>
        <v>ŠD_LTA</v>
      </c>
      <c r="I101" s="367"/>
      <c r="J101" s="85">
        <f>UPPER(IF(OR(I102="a",I102="as"),E101,IF(OR(I102="b",I102="bs"),E102,)))</f>
      </c>
      <c r="K101" s="263">
        <f>IF(OR(I102="a",I102="as"),S101,IF(OR(I102="b",I102="bs"),S102,))</f>
        <v>0</v>
      </c>
      <c r="L101" s="293"/>
      <c r="M101" s="245"/>
      <c r="N101" s="90"/>
      <c r="O101" s="90"/>
      <c r="P101" s="90"/>
      <c r="Q101" s="90"/>
      <c r="U101" s="193">
        <v>95</v>
      </c>
      <c r="V101" s="193" t="str">
        <f>UPPER(IF($D101="","",VLOOKUP($D101,'m kvalifikacije žrebna lista'!$A$7:$R$78,3)))</f>
        <v>GRUBIŠIČ</v>
      </c>
      <c r="W101" s="193" t="str">
        <f>PROPER(IF($D101="","",VLOOKUP($D101,'m kvalifikacije žrebna lista'!$A$7:$R$78,4)))</f>
        <v>Roko</v>
      </c>
      <c r="X101" s="135" t="b">
        <f t="shared" si="4"/>
        <v>0</v>
      </c>
      <c r="Y101" s="231">
        <f>IF($V101="","",IF(AND($Q$65=1,$R101=$C101),3,IF(AND($Q$65=2,$R101=$C101),2,IF(AND($Q$65=3,$R101=$C101),1,""))))</f>
      </c>
      <c r="Z101" s="231"/>
      <c r="AA101" s="231">
        <f>IF($V101="","",IF(AND($Q$65=1,$R$36=$R$37,$R$37=$C$37),3,IF(AND($Q$65=2,$R$36=$R$37,$R$37=$C$37),2,IF(AND($Q$65=3,$R$36=$R$37,$R$37=$C$37),1,""))))</f>
      </c>
      <c r="AB101" s="135">
        <f>IF($V101="","",IF(AND($Q$65=1,$R$34=$R$36,$R$36=$R$37,$R$37=$C$37),3,IF(AND($Q$65=2,$R$34=$R$36,$R$36=$R$37,$R$37=$C$37),2,IF(AND($Q$65=3,$R$34=$R$36,$R$36=$R$37,$R$37=$C$37),1,""))))</f>
      </c>
      <c r="AC101" s="135"/>
      <c r="AD101" s="135"/>
      <c r="AE101" s="269">
        <f t="shared" si="5"/>
        <v>0</v>
      </c>
    </row>
    <row r="102" spans="1:31" ht="9" customHeight="1">
      <c r="A102" s="187" t="s">
        <v>250</v>
      </c>
      <c r="B102" s="78">
        <f>UPPER(IF($D102="","",VLOOKUP($D102,'m kvalifikacije žrebna lista'!$A$7:$R$134,17)))</f>
      </c>
      <c r="C102" s="78">
        <f>IF(D102="","",VLOOKUP(D102,'m kvalifikacije žrebna lista'!$A$7:$R$134,2))</f>
        <v>0</v>
      </c>
      <c r="D102" s="79">
        <v>16</v>
      </c>
      <c r="E102" s="344" t="str">
        <f>UPPER(IF($D102="","",VLOOKUP($D102,'m kvalifikacije žrebna lista'!$A$7:$R$134,3)))</f>
        <v>PROTIČ ŽAKELJ</v>
      </c>
      <c r="F102" s="344" t="str">
        <f>PROPER(IF($D102="","",VLOOKUP($D102,'m kvalifikacije žrebna lista'!$A$7:$R$134,4)))</f>
        <v>Jaka</v>
      </c>
      <c r="G102" s="344"/>
      <c r="H102" s="344" t="str">
        <f>UPPER(IF($D102="","",VLOOKUP($D102,'m kvalifikacije žrebna lista'!$A$7:$R$134,5)))</f>
        <v>BR-MB</v>
      </c>
      <c r="I102" s="366"/>
      <c r="J102" s="293"/>
      <c r="K102" s="245"/>
      <c r="L102" s="90"/>
      <c r="M102" s="265"/>
      <c r="N102" s="90"/>
      <c r="O102" s="90"/>
      <c r="P102" s="90"/>
      <c r="Q102" s="90"/>
      <c r="U102" s="221">
        <v>96</v>
      </c>
      <c r="V102" s="221" t="str">
        <f>UPPER(IF($D102="","",VLOOKUP($D102,'m kvalifikacije žrebna lista'!$A$7:$R$78,3)))</f>
        <v>PROTIČ ŽAKELJ</v>
      </c>
      <c r="W102" s="221" t="str">
        <f>PROPER(IF($D141="","",VLOOKUP($D141,'m kvalifikacije žrebna lista'!$A$7:$R$78,4)))</f>
        <v>Lun</v>
      </c>
      <c r="X102" s="223" t="b">
        <f t="shared" si="4"/>
        <v>0</v>
      </c>
      <c r="Y102" s="232">
        <f>IF($V102="","",IF(AND($Q$65=1,$R101=$C102),3,IF(AND($Q$65=2,$R101=$C102),2,IF(AND($Q$65=3,$R101=$C102),1,""))))</f>
      </c>
      <c r="Z102" s="232"/>
      <c r="AA102" s="232">
        <f>IF($V102="","",IF(AND($Q$65=1,$R$36=$R$37,$R$37=$C$38),3,IF(AND($Q$65=2,$R$36=$R$37,$R$37=$C$38),2,IF(AND($Q$65=3,$R$36=$R$37,$R$37=$C$38),1,""))))</f>
      </c>
      <c r="AB102" s="223">
        <f>IF($V102="","",IF(AND($Q$65=1,$R$34=$R$36,$R$36=$R$37,$R$37=$C$38),3,IF(AND($Q$65=2,$R$34=$R$36,$R$36=$R$37,$R$37=$C$38),2,IF(AND($Q$65=3,$R$34=$R$36,$R$36=$R$37,$R$37=$C$38),1,""))))</f>
      </c>
      <c r="AC102" s="223"/>
      <c r="AD102" s="223"/>
      <c r="AE102" s="270">
        <f t="shared" si="5"/>
        <v>0</v>
      </c>
    </row>
    <row r="103" spans="1:31" ht="9" customHeight="1">
      <c r="A103" s="189" t="s">
        <v>251</v>
      </c>
      <c r="B103" s="80">
        <f>UPPER(IF($D103="","",VLOOKUP($D103,'m kvalifikacije žrebna lista'!$A$7:$R$134,17)))</f>
      </c>
      <c r="C103" s="80">
        <f>IF(D103="","",VLOOKUP(D103,'m kvalifikacije žrebna lista'!$A$7:$R$134,2))</f>
        <v>0</v>
      </c>
      <c r="D103" s="79">
        <v>7</v>
      </c>
      <c r="E103" s="344" t="str">
        <f>UPPER(IF($D103="","",VLOOKUP($D103,'m kvalifikacije žrebna lista'!$A$7:$R$134,3)))</f>
        <v>GREBENŠEK</v>
      </c>
      <c r="F103" s="344" t="str">
        <f>PROPER(IF($D103="","",VLOOKUP($D103,'m kvalifikacije žrebna lista'!$A$7:$R$134,4)))</f>
        <v>Grega</v>
      </c>
      <c r="G103" s="344"/>
      <c r="H103" s="344" t="str">
        <f>UPPER(IF($D103="","",VLOOKUP($D103,'m kvalifikacije žrebna lista'!$A$7:$R$134,5)))</f>
        <v>MAJA</v>
      </c>
      <c r="I103" s="367"/>
      <c r="J103" s="85" t="str">
        <f>UPPER(IF(OR(I104="a",I104="as"),E103,IF(OR(I104="b",I104="bs"),E104,)))</f>
        <v>GREBENŠEK</v>
      </c>
      <c r="K103" s="261">
        <f>IF(OR(I104="a",I104="as"),S103,IF(OR(I104="b",I104="bs"),S104,))</f>
        <v>0</v>
      </c>
      <c r="L103" s="90"/>
      <c r="M103" s="245"/>
      <c r="N103" s="90"/>
      <c r="O103" s="90"/>
      <c r="P103" s="90"/>
      <c r="Q103" s="90"/>
      <c r="U103" s="193">
        <v>97</v>
      </c>
      <c r="V103" s="193" t="str">
        <f>UPPER(IF($D103="","",VLOOKUP($D103,'m kvalifikacije žrebna lista'!$A$7:$R$78,3)))</f>
        <v>GREBENŠEK</v>
      </c>
      <c r="W103" s="193" t="str">
        <f>PROPER(IF($D103="","",VLOOKUP($D103,'m kvalifikacije žrebna lista'!$A$7:$R$78,4)))</f>
        <v>Grega</v>
      </c>
      <c r="X103" s="230" t="b">
        <f t="shared" si="4"/>
        <v>0</v>
      </c>
      <c r="Y103" s="229">
        <f>IF($V103="","",IF(AND($Q$65=1,$R103=$C103),3,IF(AND($Q$65=2,$R103=$C103),2,IF(AND($Q$65=3,$R103=$C103),1,""))))</f>
      </c>
      <c r="Z103" s="229"/>
      <c r="AA103" s="231">
        <f>IF($V103="","",IF(AND($Q$65=1,$R$40=$R$39,$R$39=$C$39),3,IF(AND($Q$65=2,$R$40=$R$39,$R$39=$C$39),2,IF(AND($Q$65=3,$R$40=$R$39,$R$39=$C$39),1,""))))</f>
      </c>
      <c r="AB103" s="135">
        <f>IF($V103="","",IF(AND($Q$65=1,$R$42=$R$40,$R$40=$R$39,$R$39=$C$39),3,IF(AND($Q$65=2,$R$42=$R$40,$R$40=$R$39,$R$39=$C$39),2,IF(AND($Q$65=3,$R$42=$R$40,$R$40=$R$39,$R$39=$C$39),1,""))))</f>
      </c>
      <c r="AC103" s="135"/>
      <c r="AD103" s="135"/>
      <c r="AE103" s="269">
        <f t="shared" si="5"/>
        <v>0</v>
      </c>
    </row>
    <row r="104" spans="1:31" ht="9" customHeight="1">
      <c r="A104" s="187" t="s">
        <v>252</v>
      </c>
      <c r="B104" s="78">
        <f>UPPER(IF($D104="","",VLOOKUP($D104,'m kvalifikacije žrebna lista'!$A$7:$R$134,17)))</f>
      </c>
      <c r="C104" s="78">
        <f>IF(D104="","",VLOOKUP(D104,'m kvalifikacije žrebna lista'!$A$7:$R$134,2))</f>
        <v>0</v>
      </c>
      <c r="D104" s="79">
        <v>128</v>
      </c>
      <c r="E104" s="87" t="str">
        <f>UPPER(IF($D104="","",VLOOKUP($D104,'m kvalifikacije žrebna lista'!$A$7:$R$134,3)))</f>
        <v>PROSTO</v>
      </c>
      <c r="F104" s="87">
        <f>PROPER(IF($D104="","",VLOOKUP($D104,'m kvalifikacije žrebna lista'!$A$7:$R$134,4)))</f>
      </c>
      <c r="G104" s="87"/>
      <c r="H104" s="87">
        <f>UPPER(IF($D104="","",VLOOKUP($D104,'m kvalifikacije žrebna lista'!$A$7:$R$134,5)))</f>
      </c>
      <c r="I104" s="366" t="s">
        <v>521</v>
      </c>
      <c r="J104" s="293"/>
      <c r="K104" s="84"/>
      <c r="L104" s="85">
        <f>UPPER(IF(OR(K104="a",K104="as"),J103,IF(OR(K104="b",K104="bs"),J105,)))</f>
      </c>
      <c r="M104" s="261">
        <f>IF(OR(K104="a",K104="as"),K103,IF(OR(K104="b",K104="bs"),K105,))</f>
        <v>0</v>
      </c>
      <c r="N104" s="90"/>
      <c r="O104" s="90"/>
      <c r="P104" s="90"/>
      <c r="Q104" s="90"/>
      <c r="U104" s="221">
        <v>98</v>
      </c>
      <c r="V104" s="222" t="str">
        <f>UPPER(IF($D104="","",VLOOKUP($D104,'m kvalifikacije žrebna lista'!$A$7:$R$78,3)))</f>
        <v>BABIČ</v>
      </c>
      <c r="W104" s="222" t="str">
        <f>PROPER(IF($D104="","",VLOOKUP($D104,'m kvalifikacije žrebna lista'!$A$7:$R$78,4)))</f>
        <v>Manuel</v>
      </c>
      <c r="X104" s="223" t="b">
        <f t="shared" si="4"/>
        <v>0</v>
      </c>
      <c r="Y104" s="232">
        <f>IF($V104="","",IF(AND($Q$65=1,$R103=$C104),3,IF(AND($Q$65=2,$R103=$C104),2,IF(AND($Q$65=3,$R103=$C104),1,""))))</f>
      </c>
      <c r="Z104" s="232"/>
      <c r="AA104" s="232">
        <f>IF($V104="","",IF(AND($Q$65=1,$R$40=$R$39,$R$39=$C$40),3,IF(AND($Q$65=2,$R$40=$R$39,$R$39=$C$40),2,IF(AND($Q$65=3,$R$40=$R$39,$R$39=$C$40),1,""))))</f>
      </c>
      <c r="AB104" s="223">
        <f>IF($V104="","",IF(AND($Q$65=1,$R$42=$R$40,$R$40=$R$39,$R$39=$C$40),3,IF(AND($Q$65=2,$R$42=$R$40,$R$40=$R$39,$R$39=$C$40),2,IF(AND($Q$65=3,$R$42=$R$40,$R$40=$R$39,$R$39=$C$40),1,""))))</f>
      </c>
      <c r="AC104" s="223"/>
      <c r="AD104" s="223"/>
      <c r="AE104" s="270">
        <f t="shared" si="5"/>
        <v>0</v>
      </c>
    </row>
    <row r="105" spans="1:31" ht="9" customHeight="1">
      <c r="A105" s="189" t="s">
        <v>253</v>
      </c>
      <c r="B105" s="80">
        <f>UPPER(IF($D105="","",VLOOKUP($D105,'m kvalifikacije žrebna lista'!$A$7:$R$134,17)))</f>
      </c>
      <c r="C105" s="80">
        <f>IF(D105="","",VLOOKUP(D105,'m kvalifikacije žrebna lista'!$A$7:$R$134,2))</f>
        <v>0</v>
      </c>
      <c r="D105" s="79">
        <v>59</v>
      </c>
      <c r="E105" s="78" t="str">
        <f>UPPER(IF($D105="","",VLOOKUP($D105,'m kvalifikacije žrebna lista'!$A$7:$R$134,3)))</f>
        <v>KOVAČIČ</v>
      </c>
      <c r="F105" s="78" t="str">
        <f>PROPER(IF($D105="","",VLOOKUP($D105,'m kvalifikacije žrebna lista'!$A$7:$R$134,4)))</f>
        <v>Rok</v>
      </c>
      <c r="G105" s="78"/>
      <c r="H105" s="78" t="str">
        <f>UPPER(IF($D105="","",VLOOKUP($D105,'m kvalifikacije žrebna lista'!$A$7:$R$134,5)))</f>
        <v>LUKAKP</v>
      </c>
      <c r="I105" s="369"/>
      <c r="J105" s="85">
        <f>UPPER(IF(OR(I106="a",I106="as"),E105,IF(OR(I106="b",I106="bs"),E106,)))</f>
      </c>
      <c r="K105" s="262">
        <f>IF(OR(I106="a",I106="as"),S105,IF(OR(I106="b",I106="bs"),S106,))</f>
        <v>0</v>
      </c>
      <c r="L105" s="293"/>
      <c r="M105" s="244"/>
      <c r="N105" s="90"/>
      <c r="O105" s="90"/>
      <c r="P105" s="90"/>
      <c r="Q105" s="90"/>
      <c r="U105" s="193">
        <v>99</v>
      </c>
      <c r="V105" s="193" t="str">
        <f>UPPER(IF($D105="","",VLOOKUP($D105,'m kvalifikacije žrebna lista'!$A$7:$R$78,3)))</f>
        <v>KOVAČIČ</v>
      </c>
      <c r="W105" s="193" t="str">
        <f>PROPER(IF($D105="","",VLOOKUP($D105,'m kvalifikacije žrebna lista'!$A$7:$R$78,4)))</f>
        <v>Rok</v>
      </c>
      <c r="X105" s="135" t="b">
        <f t="shared" si="4"/>
        <v>0</v>
      </c>
      <c r="Y105" s="233">
        <f>IF($V105="","",IF(AND($Q$65=1,$R105=$C105),3,IF(AND($Q$65=2,$R105=$C105),2,IF(AND($Q$65=3,$R105=$C105),1,""))))</f>
      </c>
      <c r="Z105" s="233"/>
      <c r="AA105" s="231">
        <f>IF($V105="","",IF(AND($Q$65=1,$R$40=$R$41,$R$41=$C$41),3,IF(AND($Q$65=2,$R$40=$R$41,$R$41=$C$41),2,IF(AND($Q$65=3,$R$40=$R$41,$R$41=$C$41),1,""))))</f>
      </c>
      <c r="AB105" s="135">
        <f>IF($V105="","",IF(AND($Q$65=1,$R$42=$R104,$R$40=$R$41,$R$41=$C$41),3,IF(AND($Q$65=2,$R$42=$R104,$R$40=$R$41,$R$41=$C$41),2,IF(AND($Q$65=3,$R$42=$R104,$R$40=$R$41,$R$41=$C$41),1,""))))</f>
      </c>
      <c r="AC105" s="135"/>
      <c r="AD105" s="135"/>
      <c r="AE105" s="269">
        <f t="shared" si="5"/>
        <v>0</v>
      </c>
    </row>
    <row r="106" spans="1:31" ht="9" customHeight="1">
      <c r="A106" s="187" t="s">
        <v>254</v>
      </c>
      <c r="B106" s="78">
        <f>UPPER(IF($D106="","",VLOOKUP($D106,'m kvalifikacije žrebna lista'!$A$7:$R$134,17)))</f>
      </c>
      <c r="C106" s="78">
        <f>IF(D106="","",VLOOKUP(D106,'m kvalifikacije žrebna lista'!$A$7:$R$134,2))</f>
        <v>0</v>
      </c>
      <c r="D106" s="79">
        <v>119</v>
      </c>
      <c r="E106" s="87" t="str">
        <f>UPPER(IF($D106="","",VLOOKUP($D106,'m kvalifikacije žrebna lista'!$A$7:$R$134,3)))</f>
        <v>VIDENOVIČ</v>
      </c>
      <c r="F106" s="87" t="str">
        <f>PROPER(IF($D106="","",VLOOKUP($D106,'m kvalifikacije žrebna lista'!$A$7:$R$134,4)))</f>
        <v>Luka</v>
      </c>
      <c r="G106" s="87"/>
      <c r="H106" s="87" t="str">
        <f>UPPER(IF($D106="","",VLOOKUP($D106,'m kvalifikacije žrebna lista'!$A$7:$R$134,5)))</f>
        <v>TR-KR</v>
      </c>
      <c r="I106" s="366"/>
      <c r="J106" s="293"/>
      <c r="K106" s="245"/>
      <c r="L106" s="83" t="s">
        <v>122</v>
      </c>
      <c r="M106" s="88"/>
      <c r="N106" s="85">
        <f>UPPER(IF(OR(M106="a",M106="as"),L104,IF(OR(M106="b",M106="bs"),L108,)))</f>
      </c>
      <c r="O106" s="89"/>
      <c r="P106" s="90"/>
      <c r="Q106" s="90"/>
      <c r="U106" s="221">
        <v>100</v>
      </c>
      <c r="V106" s="221" t="str">
        <f>UPPER(IF($D106="","",VLOOKUP($D106,'m kvalifikacije žrebna lista'!$A$7:$R$78,3)))</f>
        <v>BABIČ</v>
      </c>
      <c r="W106" s="221" t="str">
        <f>PROPER(IF($D106="","",VLOOKUP($D106,'m kvalifikacije žrebna lista'!$A$7:$R$78,4)))</f>
        <v>Manuel</v>
      </c>
      <c r="X106" s="223" t="b">
        <f t="shared" si="4"/>
        <v>0</v>
      </c>
      <c r="Y106" s="232">
        <f>IF($V106="","",IF(AND($Q$65=1,$R105=$C106),3,IF(AND($Q$65=2,$R105=$C106),2,IF(AND($Q$65=3,$R105=$C106),1,""))))</f>
      </c>
      <c r="Z106" s="232"/>
      <c r="AA106" s="232">
        <f>IF($V106="","",IF(AND($Q$65=1,$R$40=$R$41,$R$41=$C$42),3,IF(AND($Q$65=2,$R$40=$R$41,$R$41=$C$42),2,IF(AND($Q$65=3,$R$40=$R$41,$R$41=$C$42),1,""))))</f>
      </c>
      <c r="AB106" s="223">
        <f>IF($V106="","",IF(AND($Q$65=1,$R$42=$R$40,$R$40=$R$41,$R$41=$C$42),3,IF(AND($Q$65=2,$R$42=$R$40,$R$42=$R$40,$R$40=$R$41,$R$41=$C$42),2,IF(AND($Q$65=3,$R$40=$R$41,$R$41=$C$42),1,""))))</f>
      </c>
      <c r="AC106" s="223"/>
      <c r="AD106" s="223"/>
      <c r="AE106" s="270">
        <f t="shared" si="5"/>
        <v>0</v>
      </c>
    </row>
    <row r="107" spans="1:31" ht="9" customHeight="1">
      <c r="A107" s="189" t="s">
        <v>255</v>
      </c>
      <c r="B107" s="80">
        <f>UPPER(IF($D107="","",VLOOKUP($D107,'m kvalifikacije žrebna lista'!$A$7:$R$134,17)))</f>
      </c>
      <c r="C107" s="80">
        <f>IF(D107="","",VLOOKUP(D107,'m kvalifikacije žrebna lista'!$A$7:$R$134,2))</f>
        <v>0</v>
      </c>
      <c r="D107" s="79">
        <v>42</v>
      </c>
      <c r="E107" s="78" t="str">
        <f>UPPER(IF($D107="","",VLOOKUP($D107,'m kvalifikacije žrebna lista'!$A$7:$R$134,3)))</f>
        <v>PUNTARIČ</v>
      </c>
      <c r="F107" s="78" t="str">
        <f>PROPER(IF($D107="","",VLOOKUP($D107,'m kvalifikacije žrebna lista'!$A$7:$R$134,4)))</f>
        <v>Nikola</v>
      </c>
      <c r="G107" s="78"/>
      <c r="H107" s="78" t="str">
        <f>UPPER(IF($D107="","",VLOOKUP($D107,'m kvalifikacije žrebna lista'!$A$7:$R$134,5)))</f>
        <v>TABRE</v>
      </c>
      <c r="I107" s="369"/>
      <c r="J107" s="85">
        <f>UPPER(IF(OR(I108="a",I108="as"),E107,IF(OR(I108="b",I108="bs"),E108,)))</f>
      </c>
      <c r="K107" s="261">
        <f>IF(OR(I108="a",I108="as"),S107,IF(OR(I108="b",I108="bs"),S108,))</f>
        <v>0</v>
      </c>
      <c r="L107" s="92"/>
      <c r="M107" s="264"/>
      <c r="N107" s="293"/>
      <c r="O107" s="347"/>
      <c r="P107" s="90"/>
      <c r="Q107" s="90"/>
      <c r="U107" s="193">
        <v>101</v>
      </c>
      <c r="V107" s="193" t="str">
        <f>UPPER(IF($D107="","",VLOOKUP($D107,'m kvalifikacije žrebna lista'!$A$7:$R$78,3)))</f>
        <v>PUNTARIČ</v>
      </c>
      <c r="W107" s="193" t="str">
        <f>PROPER(IF($D107="","",VLOOKUP($D107,'m kvalifikacije žrebna lista'!$A$7:$R$78,4)))</f>
        <v>Nikola</v>
      </c>
      <c r="X107" s="135" t="b">
        <f t="shared" si="4"/>
        <v>0</v>
      </c>
      <c r="Y107" s="231">
        <f>IF($V107="","",IF(AND($Q$65=1,$R107=$C107),3,IF(AND($Q$65=2,$R107=$C107),2,IF(AND($Q$65=3,$R107=$C107),1,""))))</f>
      </c>
      <c r="Z107" s="231"/>
      <c r="AA107" s="231">
        <f>IF($V107="","",IF(AND($Q$65=1,$R$44=$R$43,$R$43=$C$43),3,IF(AND($Q$65=2,$R$44=$R$43,$R$43=$C$43),2,IF(AND($Q$65=3,$R$44=$R$43,$R$43=$C$43),1,""))))</f>
      </c>
      <c r="AB107" s="135">
        <f>IF($V107="","",IF(AND($Q$65=1,$R$42=$R$44,$R$44=$R$43,$R$43=$C$43),3,IF(AND($Q$65=2,$R$42=$R$44,$R$44=$R$43,$R$43=$C$43),2,IF(AND($Q$65=3,$R$42=$R$44,$R$44=$R$43,$R$43=$C$43),1,""))))</f>
      </c>
      <c r="AC107" s="135"/>
      <c r="AD107" s="135"/>
      <c r="AE107" s="269">
        <f t="shared" si="5"/>
        <v>0</v>
      </c>
    </row>
    <row r="108" spans="1:31" ht="9" customHeight="1">
      <c r="A108" s="187" t="s">
        <v>256</v>
      </c>
      <c r="B108" s="78">
        <f>UPPER(IF($D108="","",VLOOKUP($D108,'m kvalifikacije žrebna lista'!$A$7:$R$134,17)))</f>
      </c>
      <c r="C108" s="78">
        <f>IF(D108="","",VLOOKUP(D108,'m kvalifikacije žrebna lista'!$A$7:$R$134,2))</f>
        <v>0</v>
      </c>
      <c r="D108" s="79">
        <v>69</v>
      </c>
      <c r="E108" s="87" t="str">
        <f>UPPER(IF($D108="","",VLOOKUP($D108,'m kvalifikacije žrebna lista'!$A$7:$R$134,3)))</f>
        <v>MARJANOVIČ</v>
      </c>
      <c r="F108" s="87" t="str">
        <f>PROPER(IF($D108="","",VLOOKUP($D108,'m kvalifikacije žrebna lista'!$A$7:$R$134,4)))</f>
        <v>Lukas</v>
      </c>
      <c r="G108" s="87"/>
      <c r="H108" s="87" t="str">
        <f>UPPER(IF($D108="","",VLOOKUP($D108,'m kvalifikacije žrebna lista'!$A$7:$R$134,5)))</f>
        <v>GROSU</v>
      </c>
      <c r="I108" s="366"/>
      <c r="J108" s="293"/>
      <c r="K108" s="84"/>
      <c r="L108" s="85">
        <f>UPPER(IF(OR(K108="a",K108="as"),J107,IF(OR(K108="b",K108="bs"),J109,)))</f>
      </c>
      <c r="M108" s="286">
        <f>IF(OR(K108="a",K108="as"),K107,IF(OR(K108="b",K108="bs"),K109,))</f>
        <v>0</v>
      </c>
      <c r="N108" s="90"/>
      <c r="O108" s="348"/>
      <c r="P108" s="90"/>
      <c r="Q108" s="90"/>
      <c r="U108" s="221">
        <v>102</v>
      </c>
      <c r="V108" s="221" t="str">
        <f>UPPER(IF($D108="","",VLOOKUP($D108,'m kvalifikacije žrebna lista'!$A$7:$R$78,3)))</f>
        <v>MARJANOVIČ</v>
      </c>
      <c r="W108" s="221" t="str">
        <f>PROPER(IF($D108="","",VLOOKUP($D108,'m kvalifikacije žrebna lista'!$A$7:$R$78,4)))</f>
        <v>Lukas</v>
      </c>
      <c r="X108" s="223" t="b">
        <f t="shared" si="4"/>
        <v>0</v>
      </c>
      <c r="Y108" s="232">
        <f>IF($V108="","",IF(AND($Q$65=1,$R107=$C108),3,IF(AND($Q$65=2,$R107=$C108),2,IF(AND($Q$65=3,$R107=$C108),1,""))))</f>
      </c>
      <c r="Z108" s="232"/>
      <c r="AA108" s="232">
        <f>IF($V108="","",IF(AND($Q$65=1,$R$44=$R$43,$R$43=$C$44),3,IF(AND($Q$65=2,$R$44=$R$43,$R$43=$C$44),2,IF(AND($Q$65=3,$R$44=$R$43,$R$43=$C$44),1,""))))</f>
      </c>
      <c r="AB108" s="223">
        <f>IF($V108="","",IF(AND($Q$65=1,$R$42=$R$44,$R$44=$R$43,$R$43=$C$44),3,IF(AND($Q$65=2,$R$42=$R$44,$R$44=$R$43,$R$43=$C$44),2,IF(AND($Q$65=3,$R$42=$R$44,$R$44=$R$43,$R$43=$C$44),1,""))))</f>
      </c>
      <c r="AC108" s="223"/>
      <c r="AD108" s="223"/>
      <c r="AE108" s="270">
        <f t="shared" si="5"/>
        <v>0</v>
      </c>
    </row>
    <row r="109" spans="1:31" ht="9" customHeight="1">
      <c r="A109" s="189" t="s">
        <v>257</v>
      </c>
      <c r="B109" s="80">
        <f>UPPER(IF($D109="","",VLOOKUP($D109,'m kvalifikacije žrebna lista'!$A$7:$R$134,17)))</f>
      </c>
      <c r="C109" s="80">
        <f>IF(D109="","",VLOOKUP(D109,'m kvalifikacije žrebna lista'!$A$7:$R$134,2))</f>
        <v>0</v>
      </c>
      <c r="D109" s="79">
        <v>35</v>
      </c>
      <c r="E109" s="78" t="str">
        <f>UPPER(IF($D109="","",VLOOKUP($D109,'m kvalifikacije žrebna lista'!$A$7:$R$134,3)))</f>
        <v>MIKLAVEC</v>
      </c>
      <c r="F109" s="78" t="str">
        <f>PROPER(IF($D109="","",VLOOKUP($D109,'m kvalifikacije žrebna lista'!$A$7:$R$134,4)))</f>
        <v>Maj Jurij</v>
      </c>
      <c r="G109" s="78"/>
      <c r="H109" s="78" t="str">
        <f>UPPER(IF($D109="","",VLOOKUP($D109,'m kvalifikacije žrebna lista'!$A$7:$R$134,5)))</f>
        <v>ZKLUB</v>
      </c>
      <c r="I109" s="367"/>
      <c r="J109" s="85">
        <f>UPPER(IF(OR(I110="a",I110="as"),E109,IF(OR(I110="b",I110="bs"),E110,)))</f>
      </c>
      <c r="K109" s="263">
        <f>IF(OR(I110="a",I110="as"),S109,IF(OR(I110="b",I110="bs"),S110,))</f>
        <v>0</v>
      </c>
      <c r="L109" s="293"/>
      <c r="M109" s="245"/>
      <c r="N109" s="90"/>
      <c r="O109" s="348"/>
      <c r="P109" s="90"/>
      <c r="Q109" s="90"/>
      <c r="U109" s="193">
        <v>103</v>
      </c>
      <c r="V109" s="193" t="str">
        <f>UPPER(IF($D109="","",VLOOKUP($D109,'m kvalifikacije žrebna lista'!$A$7:$R$78,3)))</f>
        <v>MIKLAVEC</v>
      </c>
      <c r="W109" s="193" t="str">
        <f>PROPER(IF($D109="","",VLOOKUP($D109,'m kvalifikacije žrebna lista'!$A$7:$R$78,4)))</f>
        <v>Maj Jurij</v>
      </c>
      <c r="X109" s="135" t="b">
        <f t="shared" si="4"/>
        <v>0</v>
      </c>
      <c r="Y109" s="231">
        <f>IF($V109="","",IF(AND($Q$65=1,$R109=$C109),3,IF(AND($Q$65=2,$R109=$C109),2,IF(AND($Q$65=3,$R109=$C109),1,""))))</f>
      </c>
      <c r="Z109" s="231"/>
      <c r="AA109" s="231">
        <f>IF($V109="","",IF(AND($Q$65=1,$R$44=$R$45,$R$45=$C$45),3,IF(AND($Q$65=2,$R$44=$R$45,$R$45=$C$45),2,IF(AND($Q$65=3,$R$44=$R$45,$R$45=$C$45),1,""))))</f>
      </c>
      <c r="AB109" s="135">
        <f>IF($V109="","",IF(AND($Q$65=1,$R$42=$R$44,$R$44=$R$45,$R$45=$C$45),3,IF(AND($Q$65=2,$R$42=$R$44,$R$44=$R$45,$R$45=$C$45),2,IF(AND($Q$65=3,$R$42=$R$44,$R$44=$R$45,$R$45=$C$45),1,""))))</f>
      </c>
      <c r="AC109" s="135"/>
      <c r="AD109" s="135"/>
      <c r="AE109" s="269">
        <f t="shared" si="5"/>
        <v>0</v>
      </c>
    </row>
    <row r="110" spans="1:31" ht="9" customHeight="1">
      <c r="A110" s="187" t="s">
        <v>258</v>
      </c>
      <c r="B110" s="78">
        <f>UPPER(IF($D110="","",VLOOKUP($D110,'m kvalifikacije žrebna lista'!$A$7:$R$134,17)))</f>
      </c>
      <c r="C110" s="78">
        <f>IF(D110="","",VLOOKUP(D110,'m kvalifikacije žrebna lista'!$A$7:$R$134,2))</f>
        <v>0</v>
      </c>
      <c r="D110" s="79">
        <v>26</v>
      </c>
      <c r="E110" s="344" t="str">
        <f>UPPER(IF($D110="","",VLOOKUP($D110,'m kvalifikacije žrebna lista'!$A$7:$R$134,3)))</f>
        <v>ŽUNIČ</v>
      </c>
      <c r="F110" s="344" t="str">
        <f>PROPER(IF($D110="","",VLOOKUP($D110,'m kvalifikacije žrebna lista'!$A$7:$R$134,4)))</f>
        <v>Nejc</v>
      </c>
      <c r="G110" s="344"/>
      <c r="H110" s="344" t="str">
        <f>UPPER(IF($D110="","",VLOOKUP($D110,'m kvalifikacije žrebna lista'!$A$7:$R$134,5)))</f>
        <v>ŠD_LTA</v>
      </c>
      <c r="I110" s="366"/>
      <c r="J110" s="293"/>
      <c r="K110" s="245"/>
      <c r="L110" s="90"/>
      <c r="M110" s="265"/>
      <c r="N110" s="90"/>
      <c r="O110" s="348"/>
      <c r="P110" s="89"/>
      <c r="Q110" s="90"/>
      <c r="U110" s="221">
        <v>104</v>
      </c>
      <c r="V110" s="221" t="str">
        <f>UPPER(IF($D110="","",VLOOKUP($D110,'m kvalifikacije žrebna lista'!$A$7:$R$78,3)))</f>
        <v>ŽUNIČ</v>
      </c>
      <c r="W110" s="221" t="str">
        <f>PROPER(IF($D110="","",VLOOKUP($D110,'m kvalifikacije žrebna lista'!$A$7:$R$78,4)))</f>
        <v>Nejc</v>
      </c>
      <c r="X110" s="223" t="b">
        <f t="shared" si="4"/>
        <v>0</v>
      </c>
      <c r="Y110" s="232">
        <f>IF($V110="","",IF(AND($Q$65=1,$R109=$C110),3,IF(AND($Q$65=2,$R109=$C110),2,IF(AND($Q$65=3,$R109=$C110),1,""))))</f>
      </c>
      <c r="Z110" s="232"/>
      <c r="AA110" s="232">
        <f>IF($V110="","",IF(AND($Q$65=1,$R$44=$R$45,$R$45=$C$46),3,IF(AND($Q$65=2,$R$44=$R$45,$R$45=$C$46),2,IF(AND($Q$65=3,$R$44=$R$45,$R$45=$C$46),1,""))))</f>
      </c>
      <c r="AB110" s="223">
        <f>IF($V110="","",IF(AND($Q$65=1,$R$42=$R$44,$R$44=$R$45,$R$45=$C$46),3,IF(AND($Q$65=2,$R$42=$R$44,$R$44=$R$45,$R$45=$C$46),2,IF(AND($Q$65=3,$R$42=$R$44,$R$44=$R$45,$R$45=$C$46),1,""))))</f>
      </c>
      <c r="AC110" s="223"/>
      <c r="AD110" s="223"/>
      <c r="AE110" s="270">
        <f t="shared" si="5"/>
        <v>0</v>
      </c>
    </row>
    <row r="111" spans="1:31" ht="9" customHeight="1">
      <c r="A111" s="189" t="s">
        <v>259</v>
      </c>
      <c r="B111" s="80">
        <f>UPPER(IF($D111="","",VLOOKUP($D111,'m kvalifikacije žrebna lista'!$A$7:$R$134,17)))</f>
      </c>
      <c r="C111" s="80">
        <f>IF(D111="","",VLOOKUP(D111,'m kvalifikacije žrebna lista'!$A$7:$R$134,2))</f>
        <v>0</v>
      </c>
      <c r="D111" s="79">
        <v>24</v>
      </c>
      <c r="E111" s="344" t="str">
        <f>UPPER(IF($D111="","",VLOOKUP($D111,'m kvalifikacije žrebna lista'!$A$7:$R$134,3)))</f>
        <v>LEPIN</v>
      </c>
      <c r="F111" s="344" t="str">
        <f>PROPER(IF($D111="","",VLOOKUP($D111,'m kvalifikacije žrebna lista'!$A$7:$R$134,4)))</f>
        <v>Žiga</v>
      </c>
      <c r="G111" s="344"/>
      <c r="H111" s="344" t="str">
        <f>UPPER(IF($D111="","",VLOOKUP($D111,'m kvalifikacije žrebna lista'!$A$7:$R$134,5)))</f>
        <v>ŠD_LTA</v>
      </c>
      <c r="I111" s="367"/>
      <c r="J111" s="85">
        <f>UPPER(IF(OR(I112="a",I112="as"),E111,IF(OR(I112="b",I112="bs"),E112,)))</f>
      </c>
      <c r="K111" s="261">
        <f>IF(OR(I112="a",I112="as"),S111,IF(OR(I112="b",I112="bs"),S112,))</f>
        <v>0</v>
      </c>
      <c r="L111" s="90"/>
      <c r="M111" s="245"/>
      <c r="N111" s="90"/>
      <c r="O111" s="348"/>
      <c r="P111" s="90"/>
      <c r="Q111" s="90"/>
      <c r="U111" s="193">
        <v>105</v>
      </c>
      <c r="V111" s="193" t="str">
        <f>UPPER(IF($D111="","",VLOOKUP($D111,'m kvalifikacije žrebna lista'!$A$7:$R$78,3)))</f>
        <v>LEPIN</v>
      </c>
      <c r="W111" s="193" t="str">
        <f>PROPER(IF($D111="","",VLOOKUP($D111,'m kvalifikacije žrebna lista'!$A$7:$R$78,4)))</f>
        <v>Žiga</v>
      </c>
      <c r="X111" s="135" t="b">
        <f t="shared" si="4"/>
        <v>0</v>
      </c>
      <c r="Y111" s="231">
        <f>IF($V111="","",IF(AND($Q$65=1,$R111=$C111),3,IF(AND($Q$65=2,$R111=$C111),2,IF(AND($Q$65=3,$R111=$C111),1,""))))</f>
      </c>
      <c r="Z111" s="231"/>
      <c r="AA111" s="231">
        <f>IF($V111="","",IF(AND($Q$65=1,$R$48=$R$47,$R$47=$C$47),3,IF(AND($Q$65=2,$R$48=$R$47,$R$47=$C$47),2,IF(AND($Q$65=3,$R$48=$R$47,$R$47=$C$47),1,""))))</f>
      </c>
      <c r="AB111" s="135">
        <f>IF($V111="","",IF(AND($Q$65=1,$R$50=$R$48,$R$48=$R$47,$R$47=$C$47),3,IF(AND($Q$65=2,$R$50=$R$48,$R$48=$R$47,$R$47=$C$47),2,IF(AND($Q$65=3,$R$50=$R$48,$R$48=$R$47,$R$47=$C$47),1,""))))</f>
      </c>
      <c r="AC111" s="135"/>
      <c r="AD111" s="135"/>
      <c r="AE111" s="269">
        <f t="shared" si="5"/>
        <v>0</v>
      </c>
    </row>
    <row r="112" spans="1:31" ht="9" customHeight="1">
      <c r="A112" s="187" t="s">
        <v>260</v>
      </c>
      <c r="B112" s="78">
        <f>UPPER(IF($D112="","",VLOOKUP($D112,'m kvalifikacije žrebna lista'!$A$7:$R$134,17)))</f>
      </c>
      <c r="C112" s="78">
        <f>IF(D112="","",VLOOKUP(D112,'m kvalifikacije žrebna lista'!$A$7:$R$134,2))</f>
        <v>0</v>
      </c>
      <c r="D112" s="79">
        <v>58</v>
      </c>
      <c r="E112" s="87" t="str">
        <f>UPPER(IF($D112="","",VLOOKUP($D112,'m kvalifikacije žrebna lista'!$A$7:$R$134,3)))</f>
        <v>SISAN GROŠELJ</v>
      </c>
      <c r="F112" s="87" t="str">
        <f>PROPER(IF($D112="","",VLOOKUP($D112,'m kvalifikacije žrebna lista'!$A$7:$R$134,4)))</f>
        <v>Mark</v>
      </c>
      <c r="G112" s="87"/>
      <c r="H112" s="87" t="str">
        <f>UPPER(IF($D112="","",VLOOKUP($D112,'m kvalifikacije žrebna lista'!$A$7:$R$134,5)))</f>
        <v>TKNET</v>
      </c>
      <c r="I112" s="366"/>
      <c r="J112" s="293"/>
      <c r="K112" s="84"/>
      <c r="L112" s="85">
        <f>UPPER(IF(OR(K112="a",K112="as"),J111,IF(OR(K112="b",K112="bs"),J113,)))</f>
      </c>
      <c r="M112" s="261">
        <f>IF(OR(K112="a",K112="as"),K111,IF(OR(K112="b",K112="bs"),K113,))</f>
        <v>0</v>
      </c>
      <c r="N112" s="90"/>
      <c r="O112" s="348"/>
      <c r="P112" s="90"/>
      <c r="Q112" s="90"/>
      <c r="U112" s="221">
        <v>106</v>
      </c>
      <c r="V112" s="221" t="str">
        <f>UPPER(IF($D112="","",VLOOKUP($D112,'m kvalifikacije žrebna lista'!$A$7:$R$78,3)))</f>
        <v>SISAN GROŠELJ</v>
      </c>
      <c r="W112" s="221" t="str">
        <f>PROPER(IF($D112="","",VLOOKUP($D112,'m kvalifikacije žrebna lista'!$A$7:$R$78,4)))</f>
        <v>Mark</v>
      </c>
      <c r="X112" s="223" t="b">
        <f t="shared" si="4"/>
        <v>0</v>
      </c>
      <c r="Y112" s="232">
        <f>IF($V112="","",IF(AND($Q$65=1,$R111=$C112),3,IF(AND($Q$65=2,$R111=$C112),2,IF(AND($Q$65=3,$R111=$C112),1,""))))</f>
      </c>
      <c r="Z112" s="232"/>
      <c r="AA112" s="232">
        <f>IF($V112="","",IF(AND($Q$65=1,$R$48=$R$47,$R$47=$C$48),3,IF(AND($Q$65=2,$R$48=$R$47,$R$47=$C$48),2,IF(AND($Q$65=3,$R$48=$R$47,$R$47=$C$48),1,""))))</f>
      </c>
      <c r="AB112" s="223">
        <f>IF($V112="","",IF(AND($Q$65=1,$R$50=$R$48,$R$48=$R$47,$R$47=$C$48),3,IF(AND($Q$65=2,$R$50=$R$48,$R$48=$R$47,$R$47=$C$48),2,IF(AND($Q$65=3,$R$50=$R$48,$R$48=$R$47,$R$47=$C$48),1,""))))</f>
      </c>
      <c r="AC112" s="223"/>
      <c r="AD112" s="223"/>
      <c r="AE112" s="270">
        <f t="shared" si="5"/>
        <v>0</v>
      </c>
    </row>
    <row r="113" spans="1:31" ht="9" customHeight="1">
      <c r="A113" s="189" t="s">
        <v>261</v>
      </c>
      <c r="B113" s="80">
        <f>UPPER(IF($D113="","",VLOOKUP($D113,'m kvalifikacije žrebna lista'!$A$7:$R$134,17)))</f>
      </c>
      <c r="C113" s="80">
        <f>IF(D113="","",VLOOKUP(D113,'m kvalifikacije žrebna lista'!$A$7:$R$134,2))</f>
        <v>0</v>
      </c>
      <c r="D113" s="79">
        <v>68</v>
      </c>
      <c r="E113" s="78" t="str">
        <f>UPPER(IF($D113="","",VLOOKUP($D113,'m kvalifikacije žrebna lista'!$A$7:$R$134,3)))</f>
        <v>MOHAR</v>
      </c>
      <c r="F113" s="78" t="str">
        <f>PROPER(IF($D113="","",VLOOKUP($D113,'m kvalifikacije žrebna lista'!$A$7:$R$134,4)))</f>
        <v>Vid</v>
      </c>
      <c r="G113" s="78"/>
      <c r="H113" s="78" t="str">
        <f>UPPER(IF($D113="","",VLOOKUP($D113,'m kvalifikacije žrebna lista'!$A$7:$R$134,5)))</f>
        <v>GROSU</v>
      </c>
      <c r="I113" s="367"/>
      <c r="J113" s="85">
        <f>UPPER(IF(OR(I114="a",I114="as"),E113,IF(OR(I114="b",I114="bs"),E114,)))</f>
      </c>
      <c r="K113" s="262">
        <f>IF(OR(I114="a",I114="as"),S113,IF(OR(I114="b",I114="bs"),S114,))</f>
        <v>0</v>
      </c>
      <c r="L113" s="293"/>
      <c r="M113" s="244"/>
      <c r="N113" s="90"/>
      <c r="O113" s="348"/>
      <c r="P113" s="90"/>
      <c r="Q113" s="90"/>
      <c r="U113" s="193">
        <v>107</v>
      </c>
      <c r="V113" s="193" t="str">
        <f>UPPER(IF($D113="","",VLOOKUP($D113,'m kvalifikacije žrebna lista'!$A$7:$R$78,3)))</f>
        <v>MOHAR</v>
      </c>
      <c r="W113" s="193" t="str">
        <f>PROPER(IF($D113="","",VLOOKUP($D113,'m kvalifikacije žrebna lista'!$A$7:$R$78,4)))</f>
        <v>Vid</v>
      </c>
      <c r="X113" s="135" t="b">
        <f t="shared" si="4"/>
        <v>0</v>
      </c>
      <c r="Y113" s="231">
        <f>IF($V113="","",IF(AND($Q$65=1,$R113=$C113),3,IF(AND($Q$65=2,$R113=$C113),2,IF(AND($Q$65=3,$R113=$C113),1,""))))</f>
      </c>
      <c r="Z113" s="231"/>
      <c r="AA113" s="231">
        <f>IF($V113="","",IF(AND($Q$65=1,$R$48=$R$49,$R$49=$C$49),3,IF(AND($Q$65=2,$R$48=$R$49,$R$49=$C$49),2,IF(AND($Q$65=3,$R$48=$R$49,$R$49=$C$49),1,""))))</f>
      </c>
      <c r="AB113" s="135">
        <f>IF($V113="","",IF(AND($Q$65=1,$R$50=$R$48,$R$48=$R$49,$R$49=$C$49),3,IF(AND($Q$65=2,$R$50=$R$48,$R$48=$R$49,$R$49=$C$49),2,IF(AND($Q$65=3,$R$50=$R$48,$R$48=$R$49,$R$49=$C$49),1,""))))</f>
      </c>
      <c r="AC113" s="135"/>
      <c r="AD113" s="135"/>
      <c r="AE113" s="269">
        <f t="shared" si="5"/>
        <v>0</v>
      </c>
    </row>
    <row r="114" spans="1:31" ht="9" customHeight="1">
      <c r="A114" s="187" t="s">
        <v>262</v>
      </c>
      <c r="B114" s="78">
        <f>UPPER(IF($D114="","",VLOOKUP($D114,'m kvalifikacije žrebna lista'!$A$7:$R$134,17)))</f>
      </c>
      <c r="C114" s="78">
        <f>IF(D114="","",VLOOKUP(D114,'m kvalifikacije žrebna lista'!$A$7:$R$134,2))</f>
        <v>0</v>
      </c>
      <c r="D114" s="79">
        <v>77</v>
      </c>
      <c r="E114" s="87" t="str">
        <f>UPPER(IF($D114="","",VLOOKUP($D114,'m kvalifikacije žrebna lista'!$A$7:$R$134,3)))</f>
        <v>ALBREHT</v>
      </c>
      <c r="F114" s="87" t="str">
        <f>PROPER(IF($D114="","",VLOOKUP($D114,'m kvalifikacije žrebna lista'!$A$7:$R$134,4)))</f>
        <v>Luka</v>
      </c>
      <c r="G114" s="87"/>
      <c r="H114" s="87" t="str">
        <f>UPPER(IF($D114="","",VLOOKUP($D114,'m kvalifikacije žrebna lista'!$A$7:$R$134,5)))</f>
        <v>TK-CC</v>
      </c>
      <c r="I114" s="366"/>
      <c r="J114" s="293"/>
      <c r="K114" s="245"/>
      <c r="L114" s="83" t="s">
        <v>122</v>
      </c>
      <c r="M114" s="88"/>
      <c r="N114" s="85">
        <f>UPPER(IF(OR(M114="a",M114="as"),L112,IF(OR(M114="b",M114="bs"),L116,)))</f>
      </c>
      <c r="O114" s="349"/>
      <c r="P114" s="90"/>
      <c r="Q114" s="90"/>
      <c r="U114" s="221">
        <v>108</v>
      </c>
      <c r="V114" s="221" t="str">
        <f>UPPER(IF($D114="","",VLOOKUP($D114,'m kvalifikacije žrebna lista'!$A$7:$R$78,3)))</f>
        <v>BABIČ</v>
      </c>
      <c r="W114" s="221" t="str">
        <f>PROPER(IF($D114="","",VLOOKUP($D114,'m kvalifikacije žrebna lista'!$A$7:$R$78,4)))</f>
        <v>Manuel</v>
      </c>
      <c r="X114" s="223" t="b">
        <f t="shared" si="4"/>
        <v>0</v>
      </c>
      <c r="Y114" s="232">
        <f>IF($V114="","",IF(AND($Q$65=1,$R113=$C114),3,IF(AND($Q$65=2,$R113=$C114),2,IF(AND($Q$65=3,$R113=$C114),1,""))))</f>
      </c>
      <c r="Z114" s="232"/>
      <c r="AA114" s="232">
        <f>IF($V114="","",IF(AND($Q$65=1,$R$48=$R$49,$R$49=$C$50),3,IF(AND($Q$65=2,$R$48=$R$49,$R$49=$C$50),2,IF(AND($Q$65=3,$R$48=$R$49,$R$49=$C$50),1,""))))</f>
      </c>
      <c r="AB114" s="223">
        <f>IF($V114="","",IF(AND($Q$65=1,$R$50=$R$48,$R$48=$R$49,$R$49=$C$50),3,IF(AND($Q$65=2,$R$50=$R$48,$R$48=$R$49,$R$49=$C$50),2,IF(AND($Q$65=3,$R$50=$R$48,$R$48=$R$49,$R$49=$C$50),1,""))))</f>
      </c>
      <c r="AC114" s="223"/>
      <c r="AD114" s="223"/>
      <c r="AE114" s="270">
        <f t="shared" si="5"/>
        <v>0</v>
      </c>
    </row>
    <row r="115" spans="1:31" ht="9" customHeight="1">
      <c r="A115" s="189" t="s">
        <v>263</v>
      </c>
      <c r="B115" s="80">
        <f>UPPER(IF($D115="","",VLOOKUP($D115,'m kvalifikacije žrebna lista'!$A$7:$R$134,17)))</f>
      </c>
      <c r="C115" s="80">
        <f>IF(D115="","",VLOOKUP(D115,'m kvalifikacije žrebna lista'!$A$7:$R$134,2))</f>
        <v>0</v>
      </c>
      <c r="D115" s="79">
        <v>78</v>
      </c>
      <c r="E115" s="78" t="str">
        <f>UPPER(IF($D115="","",VLOOKUP($D115,'m kvalifikacije žrebna lista'!$A$7:$R$134,3)))</f>
        <v>VODNIK</v>
      </c>
      <c r="F115" s="78" t="str">
        <f>PROPER(IF($D115="","",VLOOKUP($D115,'m kvalifikacije žrebna lista'!$A$7:$R$134,4)))</f>
        <v>Luka</v>
      </c>
      <c r="G115" s="78"/>
      <c r="H115" s="78" t="str">
        <f>UPPER(IF($D115="","",VLOOKUP($D115,'m kvalifikacije žrebna lista'!$A$7:$R$134,5)))</f>
        <v>ASLIT</v>
      </c>
      <c r="I115" s="367"/>
      <c r="J115" s="85">
        <f>UPPER(IF(OR(I116="a",I116="as"),E115,IF(OR(I116="b",I116="bs"),E116,)))</f>
      </c>
      <c r="K115" s="261">
        <f>IF(OR(I116="a",I116="as"),S115,IF(OR(I116="b",I116="bs"),S116,))</f>
        <v>0</v>
      </c>
      <c r="L115" s="92"/>
      <c r="M115" s="264"/>
      <c r="N115" s="293"/>
      <c r="O115" s="90"/>
      <c r="P115" s="90"/>
      <c r="Q115" s="90"/>
      <c r="U115" s="193">
        <v>109</v>
      </c>
      <c r="V115" s="193" t="str">
        <f>UPPER(IF($D115="","",VLOOKUP($D115,'m kvalifikacije žrebna lista'!$A$7:$R$78,3)))</f>
        <v>BABIČ</v>
      </c>
      <c r="W115" s="193" t="str">
        <f>PROPER(IF($D115="","",VLOOKUP($D115,'m kvalifikacije žrebna lista'!$A$7:$R$78,4)))</f>
        <v>Manuel</v>
      </c>
      <c r="X115" s="135" t="b">
        <f t="shared" si="4"/>
        <v>0</v>
      </c>
      <c r="Y115" s="231">
        <f>IF($V115="","",IF(AND($Q$65=1,$R115=$C115),3,IF(AND($Q$65=2,$R115=$C115),2,IF(AND($Q$65=3,$R115=$C115),1,""))))</f>
      </c>
      <c r="Z115" s="231"/>
      <c r="AA115" s="231">
        <f>IF($V115="","",IF(AND($Q$65=1,$R$52=$R$51,$R$51=$C$51),3,IF(AND($Q$65=2,$R$52=$R$51,$R$51=$C$51),2,IF(AND($Q$65=3,$R$52=$R$51,$R$51=$C$51),1,""))))</f>
      </c>
      <c r="AB115" s="135">
        <f>IF($V115="","",IF(AND($Q$65=1,$R$50=$R$52,$R$52=$R$51,$R$51=$C$51),3,IF(AND($Q$65=2,$R$50=$R$52,$R$52=$R$51,$R$51=$C$51),2,IF(AND($Q$65=3,$R$50=$R$52,$R$52=$R$51,$R$51=$C$51),1,""))))</f>
      </c>
      <c r="AC115" s="135"/>
      <c r="AD115" s="135"/>
      <c r="AE115" s="269">
        <f t="shared" si="5"/>
        <v>0</v>
      </c>
    </row>
    <row r="116" spans="1:31" ht="9" customHeight="1">
      <c r="A116" s="187" t="s">
        <v>264</v>
      </c>
      <c r="B116" s="78">
        <f>UPPER(IF($D116="","",VLOOKUP($D116,'m kvalifikacije žrebna lista'!$A$7:$R$134,17)))</f>
      </c>
      <c r="C116" s="78">
        <f>IF(D116="","",VLOOKUP(D116,'m kvalifikacije žrebna lista'!$A$7:$R$134,2))</f>
        <v>0</v>
      </c>
      <c r="D116" s="79">
        <v>113</v>
      </c>
      <c r="E116" s="87" t="str">
        <f>UPPER(IF($D116="","",VLOOKUP($D116,'m kvalifikacije žrebna lista'!$A$7:$R$134,3)))</f>
        <v>STREL</v>
      </c>
      <c r="F116" s="87" t="str">
        <f>PROPER(IF($D116="","",VLOOKUP($D116,'m kvalifikacije žrebna lista'!$A$7:$R$134,4)))</f>
        <v>Tim</v>
      </c>
      <c r="G116" s="87"/>
      <c r="H116" s="87" t="str">
        <f>UPPER(IF($D116="","",VLOOKUP($D116,'m kvalifikacije žrebna lista'!$A$7:$R$134,5)))</f>
        <v>N.GOR</v>
      </c>
      <c r="I116" s="366"/>
      <c r="J116" s="293"/>
      <c r="K116" s="84"/>
      <c r="L116" s="85">
        <f>UPPER(IF(OR(K116="a",K116="as"),J115,IF(OR(K116="b",K116="bs"),J117,)))</f>
      </c>
      <c r="M116" s="286">
        <f>IF(OR(K116="a",K116="as"),K115,IF(OR(K116="b",K116="bs"),K117,))</f>
        <v>0</v>
      </c>
      <c r="N116" s="90"/>
      <c r="O116" s="90"/>
      <c r="P116" s="90"/>
      <c r="Q116" s="90"/>
      <c r="U116" s="221">
        <v>110</v>
      </c>
      <c r="V116" s="221" t="str">
        <f>UPPER(IF($D116="","",VLOOKUP($D116,'m kvalifikacije žrebna lista'!$A$7:$R$78,3)))</f>
        <v>BABIČ</v>
      </c>
      <c r="W116" s="221" t="str">
        <f>PROPER(IF($D116="","",VLOOKUP($D116,'m kvalifikacije žrebna lista'!$A$7:$R$78,4)))</f>
        <v>Manuel</v>
      </c>
      <c r="X116" s="223" t="b">
        <f t="shared" si="4"/>
        <v>0</v>
      </c>
      <c r="Y116" s="232">
        <f>IF($V116="","",IF(AND($Q$65=1,$R115=$C116),3,IF(AND($Q$65=2,$R115=$C116),2,IF(AND($Q$65=3,$R115=$C116),1,""))))</f>
      </c>
      <c r="Z116" s="232"/>
      <c r="AA116" s="232">
        <f>IF($V116="","",IF(AND($Q$65=1,$R$52=$R$51,$R$51=$C$52),3,IF(AND($Q$65=2,$R$52=$R$51,$R$51=$C$52),2,IF(AND($Q$65=3,$R$52=$R$51,$R$51=$C$52),1,""))))</f>
      </c>
      <c r="AB116" s="223">
        <f>IF($V116="","",IF(AND($Q$65=1,$R$50=$R$52,$R$52=$R$51,$R$51=$C$52),3,IF(AND($Q$65=2,$R$50=$R$52,$R$52=$R$51,$R$51=$C$52),2,IF(AND($Q$65=3,$R$50=$R$52,$R$52=$R$51,$R$51=$C$52),1,""))))</f>
      </c>
      <c r="AC116" s="223"/>
      <c r="AD116" s="223"/>
      <c r="AE116" s="270">
        <f t="shared" si="5"/>
        <v>0</v>
      </c>
    </row>
    <row r="117" spans="1:31" ht="9" customHeight="1">
      <c r="A117" s="189" t="s">
        <v>265</v>
      </c>
      <c r="B117" s="80">
        <f>UPPER(IF($D117="","",VLOOKUP($D117,'m kvalifikacije žrebna lista'!$A$7:$R$134,17)))</f>
      </c>
      <c r="C117" s="80">
        <f>IF(D117="","",VLOOKUP(D117,'m kvalifikacije žrebna lista'!$A$7:$R$134,2))</f>
        <v>0</v>
      </c>
      <c r="D117" s="79">
        <v>96</v>
      </c>
      <c r="E117" s="78" t="str">
        <f>UPPER(IF($D117="","",VLOOKUP($D117,'m kvalifikacije žrebna lista'!$A$7:$R$134,3)))</f>
        <v>ROT</v>
      </c>
      <c r="F117" s="78" t="str">
        <f>PROPER(IF($D117="","",VLOOKUP($D117,'m kvalifikacije žrebna lista'!$A$7:$R$134,4)))</f>
        <v>Nal</v>
      </c>
      <c r="G117" s="78"/>
      <c r="H117" s="78" t="str">
        <f>UPPER(IF($D117="","",VLOOKUP($D117,'m kvalifikacije žrebna lista'!$A$7:$R$134,5)))</f>
        <v>SL-LJ</v>
      </c>
      <c r="I117" s="367"/>
      <c r="J117" s="85">
        <f>UPPER(IF(OR(I118="a",I118="as"),E117,IF(OR(I118="b",I118="bs"),E118,)))</f>
      </c>
      <c r="K117" s="263">
        <f>IF(OR(I118="a",I118="as"),S117,IF(OR(I118="b",I118="bs"),S118,))</f>
        <v>0</v>
      </c>
      <c r="L117" s="293"/>
      <c r="M117" s="245"/>
      <c r="N117" s="90"/>
      <c r="O117" s="90"/>
      <c r="P117" s="90"/>
      <c r="Q117" s="90"/>
      <c r="U117" s="193">
        <v>111</v>
      </c>
      <c r="V117" s="193" t="str">
        <f>UPPER(IF($D117="","",VLOOKUP($D117,'m kvalifikacije žrebna lista'!$A$7:$R$78,3)))</f>
        <v>BABIČ</v>
      </c>
      <c r="W117" s="193" t="str">
        <f>PROPER(IF($D117="","",VLOOKUP($D117,'m kvalifikacije žrebna lista'!$A$7:$R$78,4)))</f>
        <v>Manuel</v>
      </c>
      <c r="X117" s="135" t="b">
        <f t="shared" si="4"/>
        <v>0</v>
      </c>
      <c r="Y117" s="231">
        <f>IF($V117="","",IF(AND($Q$65=1,$R117=$C117),3,IF(AND($Q$65=2,$R117=$C117),2,IF(AND($Q$65=3,$R117=$C117),1,""))))</f>
      </c>
      <c r="Z117" s="231"/>
      <c r="AA117" s="231">
        <f>IF($V117="","",IF(AND($Q$65=1,$R$52=$R$53,$R$53=$C$53),3,IF(AND($Q$65=2,$R$52=$R$53,$R$53=$C$53),2,IF(AND($Q$65=3,$R$52=$R$53,$R$53=$C$53),1,""))))</f>
      </c>
      <c r="AB117" s="135">
        <f>IF($V117="","",IF(AND($Q$65=1,$R$50=$R$52,$R$52=$R$53,$R$53=$C$53),3,IF(AND($Q$65=2,$R$50=$R$52,$R$52=$R$53,$R$53=$C$53),2,IF(AND($Q$65=3,$R$50=$R$52,$R$52=$R$53,$R$53=$C$53),1,""))))</f>
      </c>
      <c r="AC117" s="135"/>
      <c r="AD117" s="135"/>
      <c r="AE117" s="269">
        <f t="shared" si="5"/>
        <v>0</v>
      </c>
    </row>
    <row r="118" spans="1:31" ht="9" customHeight="1">
      <c r="A118" s="187" t="s">
        <v>266</v>
      </c>
      <c r="B118" s="78">
        <f>UPPER(IF($D118="","",VLOOKUP($D118,'m kvalifikacije žrebna lista'!$A$7:$R$134,17)))</f>
      </c>
      <c r="C118" s="78">
        <f>IF(D118="","",VLOOKUP(D118,'m kvalifikacije žrebna lista'!$A$7:$R$134,2))</f>
        <v>0</v>
      </c>
      <c r="D118" s="79">
        <v>13</v>
      </c>
      <c r="E118" s="344" t="str">
        <f>UPPER(IF($D118="","",VLOOKUP($D118,'m kvalifikacije žrebna lista'!$A$7:$R$134,3)))</f>
        <v>KRIŽNIK</v>
      </c>
      <c r="F118" s="344" t="str">
        <f>PROPER(IF($D118="","",VLOOKUP($D118,'m kvalifikacije žrebna lista'!$A$7:$R$134,4)))</f>
        <v>Matic</v>
      </c>
      <c r="G118" s="344"/>
      <c r="H118" s="344" t="str">
        <f>UPPER(IF($D118="","",VLOOKUP($D118,'m kvalifikacije žrebna lista'!$A$7:$R$134,5)))</f>
        <v>TK-CC</v>
      </c>
      <c r="I118" s="366"/>
      <c r="J118" s="293"/>
      <c r="K118" s="245"/>
      <c r="L118" s="90"/>
      <c r="M118" s="265"/>
      <c r="N118" s="90"/>
      <c r="O118" s="90"/>
      <c r="P118" s="90"/>
      <c r="Q118" s="90"/>
      <c r="U118" s="221">
        <v>112</v>
      </c>
      <c r="V118" s="221" t="str">
        <f>UPPER(IF($D118="","",VLOOKUP($D118,'m kvalifikacije žrebna lista'!$A$7:$R$78,3)))</f>
        <v>KRIŽNIK</v>
      </c>
      <c r="W118" s="221" t="str">
        <f>PROPER(IF($D118="","",VLOOKUP($D118,'m kvalifikacije žrebna lista'!$A$7:$R$78,4)))</f>
        <v>Matic</v>
      </c>
      <c r="X118" s="223" t="b">
        <f t="shared" si="4"/>
        <v>0</v>
      </c>
      <c r="Y118" s="232">
        <f>IF($V118="","",IF(AND($Q$65=1,$R117=$C118),3,IF(AND($Q$65=2,$R117=$C118),2,IF(AND($Q$65=3,$R117=$C118),1,""))))</f>
      </c>
      <c r="Z118" s="232"/>
      <c r="AA118" s="232">
        <f>IF($V118="","",IF(AND($Q$65=1,$R$52=$R$53,$R$53=$C$54),3,IF(AND($Q$65=2,$R$52=$R$53,$R$53=$C$54),2,IF(AND($Q$65=3,$R$52=$R$53,$R$53=$C$54),1,""))))</f>
      </c>
      <c r="AB118" s="223">
        <f>IF($V118="","",IF(AND($Q$65=1,$R$50=$R$52,$R$52=$R$53,$R$53=$C$54),3,IF(AND($Q$65=2,$R$50=$R$52,$R$52=$R$53,$R$53=$C$54),2,IF(AND($Q$65=3,$R$50=$R$52,$R$52=$R$53,$R$53=$C$54),1,""))))</f>
      </c>
      <c r="AC118" s="223"/>
      <c r="AD118" s="223"/>
      <c r="AE118" s="270">
        <f t="shared" si="5"/>
        <v>0</v>
      </c>
    </row>
    <row r="119" spans="1:31" ht="9" customHeight="1">
      <c r="A119" s="189" t="s">
        <v>267</v>
      </c>
      <c r="B119" s="80">
        <f>UPPER(IF($D119="","",VLOOKUP($D119,'m kvalifikacije žrebna lista'!$A$7:$R$134,17)))</f>
      </c>
      <c r="C119" s="80">
        <f>IF(D119="","",VLOOKUP(D119,'m kvalifikacije žrebna lista'!$A$7:$R$134,2))</f>
        <v>0</v>
      </c>
      <c r="D119" s="79">
        <v>8</v>
      </c>
      <c r="E119" s="344" t="str">
        <f>UPPER(IF($D119="","",VLOOKUP($D119,'m kvalifikacije žrebna lista'!$A$7:$R$134,3)))</f>
        <v>TAŠNER</v>
      </c>
      <c r="F119" s="344" t="str">
        <f>PROPER(IF($D119="","",VLOOKUP($D119,'m kvalifikacije žrebna lista'!$A$7:$R$134,4)))</f>
        <v>Klemen</v>
      </c>
      <c r="G119" s="344"/>
      <c r="H119" s="344" t="str">
        <f>UPPER(IF($D119="","",VLOOKUP($D119,'m kvalifikacije žrebna lista'!$A$7:$R$134,5)))</f>
        <v>ŠENTJ</v>
      </c>
      <c r="I119" s="367"/>
      <c r="J119" s="85" t="str">
        <f>UPPER(IF(OR(I120="a",I120="as"),E119,IF(OR(I120="b",I120="bs"),E120,)))</f>
        <v>TAŠNER</v>
      </c>
      <c r="K119" s="261">
        <f>IF(OR(I120="a",I120="as"),S119,IF(OR(I120="b",I120="bs"),S120,))</f>
        <v>0</v>
      </c>
      <c r="L119" s="90"/>
      <c r="M119" s="245"/>
      <c r="N119" s="90"/>
      <c r="O119" s="90"/>
      <c r="P119" s="90"/>
      <c r="Q119" s="90"/>
      <c r="U119" s="193">
        <v>113</v>
      </c>
      <c r="V119" s="193" t="str">
        <f>UPPER(IF($D119="","",VLOOKUP($D119,'m kvalifikacije žrebna lista'!$A$7:$R$78,3)))</f>
        <v>TAŠNER</v>
      </c>
      <c r="W119" s="193" t="str">
        <f>PROPER(IF($D119="","",VLOOKUP($D119,'m kvalifikacije žrebna lista'!$A$7:$R$78,4)))</f>
        <v>Klemen</v>
      </c>
      <c r="X119" s="135" t="b">
        <f t="shared" si="4"/>
        <v>0</v>
      </c>
      <c r="Y119" s="231">
        <f>IF($V119="","",IF(AND($Q$65=1,$R119=$C119),3,IF(AND($Q$65=2,$R119=$C119),2,IF(AND($Q$65=3,$R119=$C119),1,""))))</f>
      </c>
      <c r="Z119" s="231"/>
      <c r="AA119" s="231">
        <f>IF($V119="","",IF(AND($Q$65=1,$R$56=$R$55,$R$55=$C$55),3,IF(AND($Q$65=2,$R$56=$R$55,$R$55=$C$55),2,IF(AND($Q$65=3,$R$56=$R$55,$R$55=$C$55),1,""))))</f>
      </c>
      <c r="AB119" s="135">
        <f>IF($V119="","",IF(AND($Q$65=1,$R$58=$R$56,$R$56=$R$55,$R$55=$C$55),3,IF(AND($Q$65=2,$R$58=$R$56,$R$56=$R$55,$R$55=$C$55),2,IF(AND($Q$65=3,$R$58=$R$56,$R$56=$R$55,$R$55=$C$55),1,""))))</f>
      </c>
      <c r="AC119" s="135"/>
      <c r="AD119" s="135"/>
      <c r="AE119" s="269">
        <f t="shared" si="5"/>
        <v>0</v>
      </c>
    </row>
    <row r="120" spans="1:31" ht="9" customHeight="1">
      <c r="A120" s="187" t="s">
        <v>268</v>
      </c>
      <c r="B120" s="78">
        <f>UPPER(IF($D120="","",VLOOKUP($D120,'m kvalifikacije žrebna lista'!$A$7:$R$134,17)))</f>
      </c>
      <c r="C120" s="78">
        <f>IF(D120="","",VLOOKUP(D120,'m kvalifikacije žrebna lista'!$A$7:$R$134,2))</f>
        <v>0</v>
      </c>
      <c r="D120" s="79">
        <v>128</v>
      </c>
      <c r="E120" s="87" t="str">
        <f>UPPER(IF($D120="","",VLOOKUP($D120,'m kvalifikacije žrebna lista'!$A$7:$R$134,3)))</f>
        <v>PROSTO</v>
      </c>
      <c r="F120" s="87">
        <f>PROPER(IF($D120="","",VLOOKUP($D120,'m kvalifikacije žrebna lista'!$A$7:$R$134,4)))</f>
      </c>
      <c r="G120" s="87"/>
      <c r="H120" s="87">
        <f>UPPER(IF($D120="","",VLOOKUP($D120,'m kvalifikacije žrebna lista'!$A$7:$R$134,5)))</f>
      </c>
      <c r="I120" s="366" t="s">
        <v>521</v>
      </c>
      <c r="J120" s="293"/>
      <c r="K120" s="84"/>
      <c r="L120" s="85">
        <f>UPPER(IF(OR(K120="a",K120="as"),J119,IF(OR(K120="b",K120="bs"),J121,)))</f>
      </c>
      <c r="M120" s="261">
        <f>IF(OR(K120="a",K120="as"),K119,IF(OR(K120="b",K120="bs"),K121,))</f>
        <v>0</v>
      </c>
      <c r="N120" s="90"/>
      <c r="O120" s="90"/>
      <c r="P120" s="90"/>
      <c r="Q120" s="90"/>
      <c r="U120" s="221">
        <v>114</v>
      </c>
      <c r="V120" s="221" t="str">
        <f>UPPER(IF($D120="","",VLOOKUP($D120,'m kvalifikacije žrebna lista'!$A$7:$R$78,3)))</f>
        <v>BABIČ</v>
      </c>
      <c r="W120" s="221" t="str">
        <f>PROPER(IF($D120="","",VLOOKUP($D120,'m kvalifikacije žrebna lista'!$A$7:$R$78,4)))</f>
        <v>Manuel</v>
      </c>
      <c r="X120" s="223" t="b">
        <f t="shared" si="4"/>
        <v>0</v>
      </c>
      <c r="Y120" s="232">
        <f>IF($V120="","",IF(AND($Q$65=1,$R119=$C120),3,IF(AND($Q$65=2,$R119=$C120),2,IF(AND($Q$65=3,$R119=$C120),1,""))))</f>
      </c>
      <c r="Z120" s="232"/>
      <c r="AA120" s="232">
        <f>IF($V120="","",IF(AND($Q$65=1,$R$56=$R$55,$R$55=$C$56),3,IF(AND($Q$65=2,$R$56=$R$55,$R$55=$C$56),2,IF(AND($Q$65=3,$R$56=$R$55,$R$55=$C$56),1,""))))</f>
      </c>
      <c r="AB120" s="223">
        <f>IF($V120="","",IF(AND($Q$65=1,$R$58=$R$56,$R$56=$R$55,$R$55=$C$56),3,IF(AND($Q$65=2,$R$58=$R$56,$R$56=$R$55,$R$55=$C$56),2,IF(AND($Q$65=3,$R$58=$R$56,$R$56=$R$55,$R$55=$C$56),1,""))))</f>
      </c>
      <c r="AC120" s="223"/>
      <c r="AD120" s="223"/>
      <c r="AE120" s="270">
        <f t="shared" si="5"/>
        <v>0</v>
      </c>
    </row>
    <row r="121" spans="1:31" ht="9" customHeight="1">
      <c r="A121" s="189" t="s">
        <v>269</v>
      </c>
      <c r="B121" s="80">
        <f>UPPER(IF($D121="","",VLOOKUP($D121,'m kvalifikacije žrebna lista'!$A$7:$R$134,17)))</f>
      </c>
      <c r="C121" s="80">
        <f>IF(D121="","",VLOOKUP(D121,'m kvalifikacije žrebna lista'!$A$7:$R$134,2))</f>
        <v>0</v>
      </c>
      <c r="D121" s="79">
        <v>108</v>
      </c>
      <c r="E121" s="78" t="str">
        <f>UPPER(IF($D121="","",VLOOKUP($D121,'m kvalifikacije žrebna lista'!$A$7:$R$134,3)))</f>
        <v>PAPEŽ</v>
      </c>
      <c r="F121" s="78" t="str">
        <f>PROPER(IF($D121="","",VLOOKUP($D121,'m kvalifikacije žrebna lista'!$A$7:$R$134,4)))</f>
        <v>Tai Tristan</v>
      </c>
      <c r="G121" s="78"/>
      <c r="H121" s="78" t="str">
        <f>UPPER(IF($D121="","",VLOOKUP($D121,'m kvalifikacije žrebna lista'!$A$7:$R$134,5)))</f>
        <v>OTOČE</v>
      </c>
      <c r="I121" s="367"/>
      <c r="J121" s="85">
        <f>UPPER(IF(OR(I122="a",I122="as"),E121,IF(OR(I122="b",I122="bs"),E122,)))</f>
      </c>
      <c r="K121" s="262">
        <f>IF(OR(I122="a",I122="as"),S121,IF(OR(I122="b",I122="bs"),S122,))</f>
        <v>0</v>
      </c>
      <c r="L121" s="293"/>
      <c r="M121" s="244"/>
      <c r="N121" s="90"/>
      <c r="O121" s="90"/>
      <c r="P121" s="90"/>
      <c r="Q121" s="90"/>
      <c r="U121" s="193">
        <v>115</v>
      </c>
      <c r="V121" s="193" t="str">
        <f>UPPER(IF($D121="","",VLOOKUP($D121,'m kvalifikacije žrebna lista'!$A$7:$R$78,3)))</f>
        <v>BABIČ</v>
      </c>
      <c r="W121" s="193" t="str">
        <f>PROPER(IF($D121="","",VLOOKUP($D121,'m kvalifikacije žrebna lista'!$A$7:$R$78,4)))</f>
        <v>Manuel</v>
      </c>
      <c r="X121" s="135" t="b">
        <f t="shared" si="4"/>
        <v>0</v>
      </c>
      <c r="Y121" s="231">
        <f>IF($V121="","",IF(AND($Q$65=1,$R121=$C121),3,IF(AND($Q$65=2,$R121=$C121),2,IF(AND($Q$65=3,$R121=$C121),1,""))))</f>
      </c>
      <c r="Z121" s="231"/>
      <c r="AA121" s="231">
        <f>IF($V121="","",IF(AND($Q$65=1,$R$56=$R$57,$R$57=$C$57),3,IF(AND($Q$65=2,$R$56=$R$57,$R$57=$C$57),2,IF(AND($Q$65=3,$R$56=$R$57,$R$57=$C$57),1,""))))</f>
      </c>
      <c r="AB121" s="135">
        <f>IF($V121="","",IF(AND($Q$65=1,$R$58=$R$56,$R$56=$R$57,$R$57=$C$57),3,IF(AND($Q$65=2,$R$58=$R$56,$R$56=$R$57,$R$57=$C$57),2,IF(AND($Q$65=3,$R$58=$R$56,$R$56=$R$57,$R$57=$C$57),1,""))))</f>
      </c>
      <c r="AC121" s="135"/>
      <c r="AD121" s="135"/>
      <c r="AE121" s="269">
        <f t="shared" si="5"/>
        <v>0</v>
      </c>
    </row>
    <row r="122" spans="1:31" ht="9" customHeight="1">
      <c r="A122" s="187" t="s">
        <v>270</v>
      </c>
      <c r="B122" s="78">
        <f>UPPER(IF($D122="","",VLOOKUP($D122,'m kvalifikacije žrebna lista'!$A$7:$R$134,17)))</f>
      </c>
      <c r="C122" s="78">
        <f>IF(D122="","",VLOOKUP(D122,'m kvalifikacije žrebna lista'!$A$7:$R$134,2))</f>
        <v>0</v>
      </c>
      <c r="D122" s="79">
        <v>94</v>
      </c>
      <c r="E122" s="87" t="str">
        <f>UPPER(IF($D122="","",VLOOKUP($D122,'m kvalifikacije žrebna lista'!$A$7:$R$134,3)))</f>
        <v>ROMIH</v>
      </c>
      <c r="F122" s="87" t="str">
        <f>PROPER(IF($D122="","",VLOOKUP($D122,'m kvalifikacije žrebna lista'!$A$7:$R$134,4)))</f>
        <v>Jan</v>
      </c>
      <c r="G122" s="87"/>
      <c r="H122" s="87" t="str">
        <f>UPPER(IF($D122="","",VLOOKUP($D122,'m kvalifikacije žrebna lista'!$A$7:$R$134,5)))</f>
        <v>SL-LJ</v>
      </c>
      <c r="I122" s="366"/>
      <c r="J122" s="293"/>
      <c r="K122" s="245"/>
      <c r="L122" s="83" t="s">
        <v>122</v>
      </c>
      <c r="M122" s="88"/>
      <c r="N122" s="85">
        <f>UPPER(IF(OR(M122="a",M122="as"),L120,IF(OR(M122="b",M122="bs"),L124,)))</f>
      </c>
      <c r="O122" s="89"/>
      <c r="P122" s="90"/>
      <c r="Q122" s="90"/>
      <c r="U122" s="221">
        <v>116</v>
      </c>
      <c r="V122" s="221" t="str">
        <f>UPPER(IF($D122="","",VLOOKUP($D122,'m kvalifikacije žrebna lista'!$A$7:$R$78,3)))</f>
        <v>BABIČ</v>
      </c>
      <c r="W122" s="221" t="str">
        <f>PROPER(IF($D122="","",VLOOKUP($D122,'m kvalifikacije žrebna lista'!$A$7:$R$78,4)))</f>
        <v>Manuel</v>
      </c>
      <c r="X122" s="223" t="b">
        <f t="shared" si="4"/>
        <v>0</v>
      </c>
      <c r="Y122" s="232">
        <f>IF($V122="","",IF(AND($Q$65=1,$R121=$C122),3,IF(AND($Q$65=2,$R121=$C122),2,IF(AND($Q$65=3,$R121=$C122),1,""))))</f>
      </c>
      <c r="Z122" s="232"/>
      <c r="AA122" s="232">
        <f>IF($V122="","",IF(AND($Q$65=1,$R$56=$R$57,$R$57=$C$58),3,IF(AND($Q$65=2,$R$56=$R$57,$R$57=$C$58),2,IF(AND($Q$65=3,$R$56=$R$57,$R$57=$C$58),1,""))))</f>
      </c>
      <c r="AB122" s="223">
        <f>IF($V122="","",IF(AND($Q$65=1,$R$58=$R$56,$R$56=$R$57,$R$57=$C$58),3,IF(AND($Q$65=2,$R$58=$R$56,$R$56=$R$57,$R$57=$C$58),2,IF(AND($Q$65=3,$R$58=$R$56,$R$56=$R$57,$R$57=$C$58),1,""))))</f>
      </c>
      <c r="AC122" s="223"/>
      <c r="AD122" s="223"/>
      <c r="AE122" s="270">
        <f t="shared" si="5"/>
        <v>0</v>
      </c>
    </row>
    <row r="123" spans="1:31" ht="9" customHeight="1">
      <c r="A123" s="189" t="s">
        <v>271</v>
      </c>
      <c r="B123" s="80">
        <f>UPPER(IF($D123="","",VLOOKUP($D123,'m kvalifikacije žrebna lista'!$A$7:$R$134,17)))</f>
      </c>
      <c r="C123" s="80">
        <f>IF(D123="","",VLOOKUP(D123,'m kvalifikacije žrebna lista'!$A$7:$R$134,2))</f>
        <v>0</v>
      </c>
      <c r="D123" s="79">
        <v>114</v>
      </c>
      <c r="E123" s="78" t="str">
        <f>UPPER(IF($D123="","",VLOOKUP($D123,'m kvalifikacije žrebna lista'!$A$7:$R$134,3)))</f>
        <v>LUNDER</v>
      </c>
      <c r="F123" s="78" t="str">
        <f>PROPER(IF($D123="","",VLOOKUP($D123,'m kvalifikacije žrebna lista'!$A$7:$R$134,4)))</f>
        <v>Mark Iztok</v>
      </c>
      <c r="G123" s="78"/>
      <c r="H123" s="78" t="str">
        <f>UPPER(IF($D123="","",VLOOKUP($D123,'m kvalifikacije žrebna lista'!$A$7:$R$134,5)))</f>
        <v>RAFA</v>
      </c>
      <c r="I123" s="367"/>
      <c r="J123" s="85">
        <f>UPPER(IF(OR(I124="a",I124="as"),E123,IF(OR(I124="b",I124="bs"),E124,)))</f>
      </c>
      <c r="K123" s="261">
        <f>IF(OR(I124="a",I124="as"),S123,IF(OR(I124="b",I124="bs"),S124,))</f>
        <v>0</v>
      </c>
      <c r="L123" s="92"/>
      <c r="M123" s="264"/>
      <c r="N123" s="293"/>
      <c r="O123" s="347"/>
      <c r="P123" s="90"/>
      <c r="Q123" s="90"/>
      <c r="U123" s="193">
        <v>117</v>
      </c>
      <c r="V123" s="193" t="str">
        <f>UPPER(IF($D123="","",VLOOKUP($D123,'m kvalifikacije žrebna lista'!$A$7:$R$78,3)))</f>
        <v>BABIČ</v>
      </c>
      <c r="W123" s="193" t="str">
        <f>PROPER(IF($D123="","",VLOOKUP($D123,'m kvalifikacije žrebna lista'!$A$7:$R$78,4)))</f>
        <v>Manuel</v>
      </c>
      <c r="X123" s="135" t="b">
        <f t="shared" si="4"/>
        <v>0</v>
      </c>
      <c r="Y123" s="231">
        <f>IF($V123="","",IF(AND($Q$65=1,$R123=$C123),3,IF(AND($Q$65=2,$R123=$C123),2,IF(AND($Q$65=3,$R123=$C123),1,""))))</f>
      </c>
      <c r="Z123" s="231"/>
      <c r="AA123" s="231">
        <f>IF($V123="","",IF(AND($Q$65=1,$R$60=$R$59,$R$59=$C$59),3,IF(AND($Q$65=2,$R$60=$R$59,$R$59=$C$59),2,IF(AND($Q$65=3,$R$60=$R$59,$R$59=$C$59),1,""))))</f>
      </c>
      <c r="AB123" s="135">
        <f>IF($V123="","",IF(AND($Q$65=1,$R$58=$R$60,$R$60=$R$59,$R$59=$C$59),3,IF(AND($Q$65=2,$R$58=$R$60,$R$60=$R$59,$R$59=$C$59),2,IF(AND($Q$65=3,$R$58=$R$60,$R$60=$R$59,$R$59=$C$59),1,""))))</f>
      </c>
      <c r="AC123" s="135"/>
      <c r="AD123" s="135"/>
      <c r="AE123" s="269">
        <f t="shared" si="5"/>
        <v>0</v>
      </c>
    </row>
    <row r="124" spans="1:31" ht="9" customHeight="1">
      <c r="A124" s="187" t="s">
        <v>272</v>
      </c>
      <c r="B124" s="78">
        <f>UPPER(IF($D124="","",VLOOKUP($D124,'m kvalifikacije žrebna lista'!$A$7:$R$134,17)))</f>
      </c>
      <c r="C124" s="78">
        <f>IF(D124="","",VLOOKUP(D124,'m kvalifikacije žrebna lista'!$A$7:$R$134,2))</f>
        <v>0</v>
      </c>
      <c r="D124" s="79">
        <v>92</v>
      </c>
      <c r="E124" s="87" t="str">
        <f>UPPER(IF($D124="","",VLOOKUP($D124,'m kvalifikacije žrebna lista'!$A$7:$R$134,3)))</f>
        <v>JARC</v>
      </c>
      <c r="F124" s="87" t="str">
        <f>PROPER(IF($D124="","",VLOOKUP($D124,'m kvalifikacije žrebna lista'!$A$7:$R$134,4)))</f>
        <v>Ažbe</v>
      </c>
      <c r="G124" s="87"/>
      <c r="H124" s="87" t="str">
        <f>UPPER(IF($D124="","",VLOOKUP($D124,'m kvalifikacije žrebna lista'!$A$7:$R$134,5)))</f>
        <v>TKMED</v>
      </c>
      <c r="I124" s="366"/>
      <c r="J124" s="293"/>
      <c r="K124" s="84"/>
      <c r="L124" s="85">
        <f>UPPER(IF(OR(K124="a",K124="as"),J123,IF(OR(K124="b",K124="bs"),J125,)))</f>
      </c>
      <c r="M124" s="286">
        <f>IF(OR(K124="a",K124="as"),K123,IF(OR(K124="b",K124="bs"),K125,))</f>
        <v>0</v>
      </c>
      <c r="N124" s="90"/>
      <c r="O124" s="348"/>
      <c r="P124" s="90"/>
      <c r="Q124" s="90"/>
      <c r="U124" s="221">
        <v>118</v>
      </c>
      <c r="V124" s="221" t="str">
        <f>UPPER(IF($D124="","",VLOOKUP($D124,'m kvalifikacije žrebna lista'!$A$7:$R$78,3)))</f>
        <v>BABIČ</v>
      </c>
      <c r="W124" s="221" t="str">
        <f>PROPER(IF($D124="","",VLOOKUP($D124,'m kvalifikacije žrebna lista'!$A$7:$R$78,4)))</f>
        <v>Manuel</v>
      </c>
      <c r="X124" s="223" t="b">
        <f t="shared" si="4"/>
        <v>0</v>
      </c>
      <c r="Y124" s="232">
        <f>IF($V124="","",IF(AND($Q$65=1,$R123=$C124),3,IF(AND($Q$65=2,$R123=$C124),2,IF(AND($Q$65=3,$R123=$C124),1,""))))</f>
      </c>
      <c r="Z124" s="232"/>
      <c r="AA124" s="232">
        <f>IF($V124="","",IF(AND($Q$65=1,$R$60=$R$59,$R$59=$C$60),3,IF(AND($Q$65=2,$R$60=$R$59,$R$59=$C$60),2,IF(AND($Q$65=3,$R$60=$R$59,$R$59=$C$60),1,""))))</f>
      </c>
      <c r="AB124" s="223">
        <f>IF($V124="","",IF(AND($Q$65=1,$R$58=$R$60,$R$60=$R$59,$R$59=$C$60),3,IF(AND($Q$65=2,$R$58=$R$60,$R$60=$R$59,$R$59=$C$60),2,IF(AND($Q$65=3,$R$58=$R$60,$R$60=$R$59,$R$59=$C$60),1,""))))</f>
      </c>
      <c r="AC124" s="223"/>
      <c r="AD124" s="223"/>
      <c r="AE124" s="270">
        <f t="shared" si="5"/>
        <v>0</v>
      </c>
    </row>
    <row r="125" spans="1:31" ht="9" customHeight="1">
      <c r="A125" s="189" t="s">
        <v>273</v>
      </c>
      <c r="B125" s="80">
        <f>UPPER(IF($D125="","",VLOOKUP($D125,'m kvalifikacije žrebna lista'!$A$7:$R$134,17)))</f>
      </c>
      <c r="C125" s="80">
        <f>IF(D125="","",VLOOKUP(D125,'m kvalifikacije žrebna lista'!$A$7:$R$134,2))</f>
        <v>0</v>
      </c>
      <c r="D125" s="79">
        <v>117</v>
      </c>
      <c r="E125" s="78" t="str">
        <f>UPPER(IF($D125="","",VLOOKUP($D125,'m kvalifikacije žrebna lista'!$A$7:$R$134,3)))</f>
        <v>FRELIH KOZINC</v>
      </c>
      <c r="F125" s="78" t="str">
        <f>PROPER(IF($D125="","",VLOOKUP($D125,'m kvalifikacije žrebna lista'!$A$7:$R$134,4)))</f>
        <v>Brin</v>
      </c>
      <c r="G125" s="78"/>
      <c r="H125" s="78" t="str">
        <f>UPPER(IF($D125="","",VLOOKUP($D125,'m kvalifikacije žrebna lista'!$A$7:$R$134,5)))</f>
        <v>TR-KR</v>
      </c>
      <c r="I125" s="367"/>
      <c r="J125" s="85">
        <f>UPPER(IF(OR(I126="a",I126="as"),E125,IF(OR(I126="b",I126="bs"),E126,)))</f>
      </c>
      <c r="K125" s="263">
        <f>IF(OR(I126="a",I126="as"),S125,IF(OR(I126="b",I126="bs"),S126,))</f>
        <v>0</v>
      </c>
      <c r="L125" s="293"/>
      <c r="M125" s="245"/>
      <c r="N125" s="90"/>
      <c r="O125" s="348"/>
      <c r="P125" s="90"/>
      <c r="Q125" s="90"/>
      <c r="U125" s="193">
        <v>119</v>
      </c>
      <c r="V125" s="193" t="str">
        <f>UPPER(IF($D125="","",VLOOKUP($D125,'m kvalifikacije žrebna lista'!$A$7:$R$78,3)))</f>
        <v>BABIČ</v>
      </c>
      <c r="W125" s="193" t="str">
        <f>PROPER(IF($D125="","",VLOOKUP($D125,'m kvalifikacije žrebna lista'!$A$7:$R$78,4)))</f>
        <v>Manuel</v>
      </c>
      <c r="X125" s="135" t="b">
        <f t="shared" si="4"/>
        <v>0</v>
      </c>
      <c r="Y125" s="231">
        <f>IF($V125="","",IF(AND($Q$65=1,$R125=$C125),3,IF(AND($Q$65=2,$R125=$C125),2,IF(AND($Q$65=3,$R125=$C125),1,""))))</f>
      </c>
      <c r="Z125" s="231"/>
      <c r="AA125" s="231">
        <f>IF($V125="","",IF(AND($Q$65=1,$R$60=$R$61,$R$61=$C$61),3,IF(AND($Q$65=2,$R$60=$R$61,$R$61=$C$61),2,IF(AND($Q$65=3,$R$60=$R$61,$R$61=$C$61),1,""))))</f>
      </c>
      <c r="AB125" s="135">
        <f>IF($V125="","",IF(AND($Q$65=1,$R$58=$R$60,$R$60=$R$61,$R$61=$C$61),3,IF(AND($Q$65=2,$R$58=$R$60,$R$60=$R$61,$R$61=$C$61),2,IF(AND($Q$65=3,$R$58=$R$60,$R$60=$R$61,$R$61=$C$61),1,""))))</f>
      </c>
      <c r="AC125" s="135"/>
      <c r="AD125" s="135"/>
      <c r="AE125" s="269">
        <f t="shared" si="5"/>
        <v>0</v>
      </c>
    </row>
    <row r="126" spans="1:31" ht="9" customHeight="1">
      <c r="A126" s="187" t="s">
        <v>274</v>
      </c>
      <c r="B126" s="78">
        <f>UPPER(IF($D126="","",VLOOKUP($D126,'m kvalifikacije žrebna lista'!$A$7:$R$134,17)))</f>
      </c>
      <c r="C126" s="78">
        <f>IF(D126="","",VLOOKUP(D126,'m kvalifikacije žrebna lista'!$A$7:$R$134,2))</f>
        <v>0</v>
      </c>
      <c r="D126" s="79">
        <v>32</v>
      </c>
      <c r="E126" s="344" t="str">
        <f>UPPER(IF($D126="","",VLOOKUP($D126,'m kvalifikacije žrebna lista'!$A$7:$R$134,3)))</f>
        <v>KASTELEC</v>
      </c>
      <c r="F126" s="344" t="str">
        <f>PROPER(IF($D126="","",VLOOKUP($D126,'m kvalifikacije žrebna lista'!$A$7:$R$134,4)))</f>
        <v>Miha</v>
      </c>
      <c r="G126" s="344"/>
      <c r="H126" s="344" t="str">
        <f>UPPER(IF($D126="","",VLOOKUP($D126,'m kvalifikacije žrebna lista'!$A$7:$R$134,5)))</f>
        <v>ŠTKVE</v>
      </c>
      <c r="I126" s="366"/>
      <c r="J126" s="293"/>
      <c r="K126" s="245"/>
      <c r="L126" s="90"/>
      <c r="M126" s="265"/>
      <c r="N126" s="90"/>
      <c r="O126" s="348"/>
      <c r="P126" s="89"/>
      <c r="Q126" s="90"/>
      <c r="U126" s="221">
        <v>120</v>
      </c>
      <c r="V126" s="221" t="str">
        <f>UPPER(IF($D126="","",VLOOKUP($D126,'m kvalifikacije žrebna lista'!$A$7:$R$78,3)))</f>
        <v>KASTELEC</v>
      </c>
      <c r="W126" s="221" t="str">
        <f>PROPER(IF($D126="","",VLOOKUP($D126,'m kvalifikacije žrebna lista'!$A$7:$R$78,4)))</f>
        <v>Miha</v>
      </c>
      <c r="X126" s="223" t="b">
        <f t="shared" si="4"/>
        <v>0</v>
      </c>
      <c r="Y126" s="232">
        <f>IF($V126="","",IF(AND($Q$65=1,$R125=$C126),3,IF(AND($Q$65=2,$R125=$C126),2,IF(AND($Q$65=3,$R125=$C126),1,""))))</f>
      </c>
      <c r="Z126" s="232"/>
      <c r="AA126" s="232">
        <f>IF($V126="","",IF(AND($Q$65=1,$R$60=$R$61,$R$61=$C$62),3,IF(AND($Q$65=2,$R$60=$R$61,$R$61=$C$62),2,IF(AND($Q$65=3,$R$60=$R$61,$R$61=$C$62),1,""))))</f>
      </c>
      <c r="AB126" s="223">
        <f>IF($V126="","",IF(AND($Q$65=1,$R$58=$R$60,$R$60=$R$61,$R$61=$C$62),3,IF(AND($Q$65=2,$R$58=$R$60,$R$60=$R$61,$R$61=$C$62),2,IF(AND($Q$65=3,$R$58=$R$60,$R$60=$R$61,$R$61=$C$62),1,""))))</f>
      </c>
      <c r="AC126" s="223"/>
      <c r="AD126" s="223"/>
      <c r="AE126" s="270">
        <f t="shared" si="5"/>
        <v>0</v>
      </c>
    </row>
    <row r="127" spans="1:31" ht="9" customHeight="1">
      <c r="A127" s="189" t="s">
        <v>275</v>
      </c>
      <c r="B127" s="80">
        <f>UPPER(IF($D127="","",VLOOKUP($D127,'m kvalifikacije žrebna lista'!$A$7:$R$134,17)))</f>
      </c>
      <c r="C127" s="80">
        <f>IF(D127="","",VLOOKUP(D127,'m kvalifikacije žrebna lista'!$A$7:$R$134,2))</f>
        <v>0</v>
      </c>
      <c r="D127" s="79">
        <v>21</v>
      </c>
      <c r="E127" s="344" t="str">
        <f>UPPER(IF($D127="","",VLOOKUP($D127,'m kvalifikacije žrebna lista'!$A$7:$R$134,3)))</f>
        <v>KORELC</v>
      </c>
      <c r="F127" s="344" t="str">
        <f>PROPER(IF($D127="","",VLOOKUP($D127,'m kvalifikacije žrebna lista'!$A$7:$R$134,4)))</f>
        <v>Domen</v>
      </c>
      <c r="G127" s="344"/>
      <c r="H127" s="344" t="str">
        <f>UPPER(IF($D127="","",VLOOKUP($D127,'m kvalifikacije žrebna lista'!$A$7:$R$134,5)))</f>
        <v>ŠD_LTA</v>
      </c>
      <c r="I127" s="367"/>
      <c r="J127" s="85" t="str">
        <f>UPPER(IF(OR(I128="a",I128="as"),E127,IF(OR(I128="b",I128="bs"),E128,)))</f>
        <v>KORELC</v>
      </c>
      <c r="K127" s="261">
        <f>IF(OR(I128="a",I128="as"),S127,IF(OR(I128="b",I128="bs"),S128,))</f>
        <v>0</v>
      </c>
      <c r="L127" s="90"/>
      <c r="M127" s="245"/>
      <c r="N127" s="90"/>
      <c r="O127" s="348"/>
      <c r="P127" s="378"/>
      <c r="Q127" s="378"/>
      <c r="U127" s="193">
        <v>121</v>
      </c>
      <c r="V127" s="193" t="str">
        <f>UPPER(IF($D127="","",VLOOKUP($D127,'m kvalifikacije žrebna lista'!$A$7:$R$78,3)))</f>
        <v>KORELC</v>
      </c>
      <c r="W127" s="193" t="str">
        <f>PROPER(IF($D127="","",VLOOKUP($D127,'m kvalifikacije žrebna lista'!$A$7:$R$78,4)))</f>
        <v>Domen</v>
      </c>
      <c r="X127" s="135" t="b">
        <f t="shared" si="4"/>
        <v>0</v>
      </c>
      <c r="Y127" s="231">
        <f>IF($V127="","",IF(AND($Q$65=1,$R127=$C127),3,IF(AND($Q$65=2,$R127=$C127),2,IF(AND($Q$65=3,$R127=$C127),1,""))))</f>
      </c>
      <c r="Z127" s="231"/>
      <c r="AA127" s="231">
        <f>IF($V127="","",IF(AND($Q$65=1,$R$64=$R$63,$R$63=$C$63),3,IF(AND($Q$65=2,$R$64=$R$63,$R$63=$C$63),2,IF(AND($Q$65=3,$R$64=$R$63,$R$63=$C$63),1,""))))</f>
      </c>
      <c r="AB127" s="135">
        <f>IF($V127="","",IF(AND($Q$65=1,$R$66=$R$64,$R$64=$R$63,$R$63=$C$63),3,IF(AND($Q$65=2,$R$66=$R$64,$R$64=$R$63,$R$63=$C$63),2,IF(AND($Q$65=3,$R$66=$R$64,$R$64=$R$63,$R$63=$C$63),1,""))))</f>
      </c>
      <c r="AC127" s="135"/>
      <c r="AD127" s="135"/>
      <c r="AE127" s="269">
        <f t="shared" si="5"/>
        <v>0</v>
      </c>
    </row>
    <row r="128" spans="1:31" ht="9" customHeight="1">
      <c r="A128" s="187" t="s">
        <v>276</v>
      </c>
      <c r="B128" s="78">
        <f>UPPER(IF($D128="","",VLOOKUP($D128,'m kvalifikacije žrebna lista'!$A$7:$R$134,17)))</f>
      </c>
      <c r="C128" s="78">
        <f>IF(D128="","",VLOOKUP(D128,'m kvalifikacije žrebna lista'!$A$7:$R$134,2))</f>
        <v>0</v>
      </c>
      <c r="D128" s="79">
        <v>99</v>
      </c>
      <c r="E128" s="87" t="str">
        <f>UPPER(IF($D128="","",VLOOKUP($D128,'m kvalifikacije žrebna lista'!$A$7:$R$134,3)))</f>
        <v>CAPUDER</v>
      </c>
      <c r="F128" s="87" t="str">
        <f>PROPER(IF($D128="","",VLOOKUP($D128,'m kvalifikacije žrebna lista'!$A$7:$R$134,4)))</f>
        <v>Izak</v>
      </c>
      <c r="G128" s="87"/>
      <c r="H128" s="87" t="str">
        <f>UPPER(IF($D128="","",VLOOKUP($D128,'m kvalifikacije žrebna lista'!$A$7:$R$134,5)))</f>
        <v>RADOM</v>
      </c>
      <c r="I128" s="366" t="s">
        <v>521</v>
      </c>
      <c r="J128" s="293" t="s">
        <v>533</v>
      </c>
      <c r="K128" s="84"/>
      <c r="L128" s="85">
        <f>UPPER(IF(OR(K128="a",K128="as"),J127,IF(OR(K128="b",K128="bs"),J129,)))</f>
      </c>
      <c r="M128" s="261">
        <f>IF(OR(K128="a",K128="as"),K127,IF(OR(K128="b",K128="bs"),K129,))</f>
        <v>0</v>
      </c>
      <c r="N128" s="90"/>
      <c r="O128" s="348"/>
      <c r="P128" s="378"/>
      <c r="Q128" s="378"/>
      <c r="U128" s="221">
        <v>122</v>
      </c>
      <c r="V128" s="221" t="str">
        <f>UPPER(IF($D128="","",VLOOKUP($D128,'m kvalifikacije žrebna lista'!$A$7:$R$78,3)))</f>
        <v>BABIČ</v>
      </c>
      <c r="W128" s="221" t="str">
        <f>PROPER(IF($D128="","",VLOOKUP($D128,'m kvalifikacije žrebna lista'!$A$7:$R$78,4)))</f>
        <v>Manuel</v>
      </c>
      <c r="X128" s="223" t="b">
        <f t="shared" si="4"/>
        <v>0</v>
      </c>
      <c r="Y128" s="232">
        <f>IF($V128="","",IF(AND($Q$65=1,$R127=$C128),3,IF(AND($Q$65=2,$R127=$C128),2,IF(AND($Q$65=3,$R127=$C128),1,""))))</f>
      </c>
      <c r="Z128" s="232"/>
      <c r="AA128" s="232">
        <f>IF($V128="","",IF(AND($Q$65=1,$R$64=$R$63,$R$63=$C$64),3,IF(AND($Q$65=2,$R$64=$R$63,$R$63=$C$64),2,IF(AND($Q$65=3,$R$64=$R$63,$R$63=$C$64),1,""))))</f>
      </c>
      <c r="AB128" s="223">
        <f>IF($V128="","",IF(AND($Q$65=1,$R$66=$R$64,$R$64=$R$63,$R$63=$C$64),3,IF(AND($Q$65=2,$R$66=$R$64,$R$64=$R$63,$R$63=$C$64),2,IF(AND($Q$65=3,$R$66=$R$64,$R$64=$R$63,$R$63=$C$64),1,""))))</f>
      </c>
      <c r="AC128" s="223"/>
      <c r="AD128" s="223"/>
      <c r="AE128" s="270">
        <f t="shared" si="5"/>
        <v>0</v>
      </c>
    </row>
    <row r="129" spans="1:31" ht="9" customHeight="1">
      <c r="A129" s="189" t="s">
        <v>277</v>
      </c>
      <c r="B129" s="80">
        <f>UPPER(IF($D129="","",VLOOKUP($D129,'m kvalifikacije žrebna lista'!$A$7:$R$134,17)))</f>
      </c>
      <c r="C129" s="80">
        <f>IF(D129="","",VLOOKUP(D129,'m kvalifikacije žrebna lista'!$A$7:$R$134,2))</f>
        <v>0</v>
      </c>
      <c r="D129" s="79">
        <v>103</v>
      </c>
      <c r="E129" s="78" t="str">
        <f>UPPER(IF($D129="","",VLOOKUP($D129,'m kvalifikacije žrebna lista'!$A$7:$R$134,3)))</f>
        <v>SRIMAC GAJIČ</v>
      </c>
      <c r="F129" s="78" t="str">
        <f>PROPER(IF($D129="","",VLOOKUP($D129,'m kvalifikacije žrebna lista'!$A$7:$R$134,4)))</f>
        <v>Noel</v>
      </c>
      <c r="G129" s="78"/>
      <c r="H129" s="78" t="str">
        <f>UPPER(IF($D129="","",VLOOKUP($D129,'m kvalifikacije žrebna lista'!$A$7:$R$134,5)))</f>
        <v>MAJA</v>
      </c>
      <c r="I129" s="367"/>
      <c r="J129" s="85">
        <f>UPPER(IF(OR(I130="a",I130="as"),E129,IF(OR(I130="b",I130="bs"),E130,)))</f>
      </c>
      <c r="K129" s="262">
        <f>IF(OR(I130="a",I130="as"),S129,IF(OR(I130="b",I130="bs"),S130,))</f>
        <v>0</v>
      </c>
      <c r="L129" s="293"/>
      <c r="M129" s="244"/>
      <c r="N129" s="90"/>
      <c r="O129" s="348"/>
      <c r="P129" s="378" t="s">
        <v>139</v>
      </c>
      <c r="Q129" s="378"/>
      <c r="U129" s="193">
        <v>123</v>
      </c>
      <c r="V129" s="193" t="str">
        <f>UPPER(IF($D129="","",VLOOKUP($D129,'m kvalifikacije žrebna lista'!$A$7:$R$78,3)))</f>
        <v>BABIČ</v>
      </c>
      <c r="W129" s="193" t="str">
        <f>PROPER(IF($D129="","",VLOOKUP($D129,'m kvalifikacije žrebna lista'!$A$7:$R$78,4)))</f>
        <v>Manuel</v>
      </c>
      <c r="X129" s="135" t="b">
        <f t="shared" si="4"/>
        <v>0</v>
      </c>
      <c r="Y129" s="231">
        <f>IF($V129="","",IF(AND($Q$65=1,$R129=$C129),3,IF(AND($Q$65=2,$R129=$C129),2,IF(AND($Q$65=3,$R129=$C129),1,""))))</f>
      </c>
      <c r="Z129" s="231"/>
      <c r="AA129" s="231">
        <f>IF($V129="","",IF(AND($Q$65=1,$R$64=$R$65,$R$65=$C$65),3,IF(AND($Q$65=2,$R$64=$R$65,$R$65=$C$65),2,IF(AND($Q$65=3,$R$64=$R$65,$R$65=$C$65),1,""))))</f>
      </c>
      <c r="AB129" s="135">
        <f>IF($V129="","",IF(AND($Q$65=1,$R$66=$R$64,$R$64=$R$65,$R$65=$C$65),3,IF(AND($Q$65=2,$R$66=$R$64,$R$64=$R$65,$R$65=$C$65),2,IF(AND($Q$65=3,$R$66=$R$64,$R$64=$R$65,$R$65=$C$65),1,""))))</f>
      </c>
      <c r="AC129" s="135"/>
      <c r="AD129" s="135"/>
      <c r="AE129" s="269">
        <f t="shared" si="5"/>
        <v>0</v>
      </c>
    </row>
    <row r="130" spans="1:31" ht="9" customHeight="1">
      <c r="A130" s="187" t="s">
        <v>278</v>
      </c>
      <c r="B130" s="78">
        <f>UPPER(IF($D130="","",VLOOKUP($D130,'m kvalifikacije žrebna lista'!$A$7:$R$134,17)))</f>
      </c>
      <c r="C130" s="78">
        <f>IF(D130="","",VLOOKUP(D130,'m kvalifikacije žrebna lista'!$A$7:$R$134,2))</f>
        <v>0</v>
      </c>
      <c r="D130" s="79">
        <v>120</v>
      </c>
      <c r="E130" s="87" t="str">
        <f>UPPER(IF($D130="","",VLOOKUP($D130,'m kvalifikacije žrebna lista'!$A$7:$R$134,3)))</f>
        <v>CAR</v>
      </c>
      <c r="F130" s="87" t="str">
        <f>PROPER(IF($D130="","",VLOOKUP($D130,'m kvalifikacije žrebna lista'!$A$7:$R$134,4)))</f>
        <v>Nikolas</v>
      </c>
      <c r="G130" s="87"/>
      <c r="H130" s="87" t="str">
        <f>UPPER(IF($D130="","",VLOOKUP($D130,'m kvalifikacije žrebna lista'!$A$7:$R$134,5)))</f>
        <v>TR-KR</v>
      </c>
      <c r="I130" s="366"/>
      <c r="J130" s="293"/>
      <c r="K130" s="245"/>
      <c r="L130" s="83" t="s">
        <v>122</v>
      </c>
      <c r="M130" s="88"/>
      <c r="N130" s="85">
        <f>UPPER(IF(OR(M130="a",M130="as"),L128,IF(OR(M130="b",M130="bs"),L132,)))</f>
      </c>
      <c r="O130" s="349"/>
      <c r="P130" s="378"/>
      <c r="Q130" s="378"/>
      <c r="U130" s="221">
        <v>124</v>
      </c>
      <c r="V130" s="221" t="str">
        <f>UPPER(IF($D130="","",VLOOKUP($D130,'m kvalifikacije žrebna lista'!$A$7:$R$78,3)))</f>
        <v>BABIČ</v>
      </c>
      <c r="W130" s="221" t="str">
        <f>PROPER(IF($D130="","",VLOOKUP($D130,'m kvalifikacije žrebna lista'!$A$7:$R$78,4)))</f>
        <v>Manuel</v>
      </c>
      <c r="X130" s="223" t="b">
        <f t="shared" si="4"/>
        <v>0</v>
      </c>
      <c r="Y130" s="232">
        <f>IF($V130="","",IF(AND($Q$65=1,$R129=$C130),3,IF(AND($Q$65=2,$R129=$C130),2,IF(AND($Q$65=3,$R129=$C130),1,""))))</f>
      </c>
      <c r="Z130" s="232"/>
      <c r="AA130" s="232">
        <f>IF($V130="","",IF(AND($Q$65=1,$R$64=$R$65,$R$65=$C$66),3,IF(AND($Q$65=2,$R$64=$R$65,$R$65=$C$66),2,IF(AND($Q$65=3,$R$64=$R$65,$R$65=$C$66),1,""))))</f>
      </c>
      <c r="AB130" s="223">
        <f>IF($V130="","",IF(AND($Q$65=1,$R$66=$R$64,$R$64=$R$65,$R$65=$C$66),3,IF(AND($Q$65=2,$R$66=$R$64,$R$64=$R$65,$R$65=$C$66),2,IF(AND($Q$65=3,$R$66=$R$64,$R$64=$R$65,$R$65=$C$66),1,""))))</f>
      </c>
      <c r="AC130" s="223"/>
      <c r="AD130" s="223"/>
      <c r="AE130" s="270">
        <f t="shared" si="5"/>
        <v>0</v>
      </c>
    </row>
    <row r="131" spans="1:31" ht="9" customHeight="1">
      <c r="A131" s="189" t="s">
        <v>279</v>
      </c>
      <c r="B131" s="80">
        <f>UPPER(IF($D131="","",VLOOKUP($D131,'m kvalifikacije žrebna lista'!$A$7:$R$134,17)))</f>
      </c>
      <c r="C131" s="80">
        <f>IF(D131="","",VLOOKUP(D131,'m kvalifikacije žrebna lista'!$A$7:$R$134,2))</f>
        <v>0</v>
      </c>
      <c r="D131" s="79">
        <v>115</v>
      </c>
      <c r="E131" s="78" t="str">
        <f>UPPER(IF($D131="","",VLOOKUP($D131,'m kvalifikacije žrebna lista'!$A$7:$R$134,3)))</f>
        <v>STOLLECKER</v>
      </c>
      <c r="F131" s="78" t="str">
        <f>PROPER(IF($D131="","",VLOOKUP($D131,'m kvalifikacije žrebna lista'!$A$7:$R$134,4)))</f>
        <v>Max</v>
      </c>
      <c r="G131" s="78"/>
      <c r="H131" s="78" t="str">
        <f>UPPER(IF($D131="","",VLOOKUP($D131,'m kvalifikacije žrebna lista'!$A$7:$R$134,5)))</f>
        <v>TR-KR</v>
      </c>
      <c r="I131" s="367"/>
      <c r="J131" s="85">
        <f>UPPER(IF(OR(I132="a",I132="as"),E131,IF(OR(I132="b",I132="bs"),E132,)))</f>
      </c>
      <c r="K131" s="261">
        <f>IF(OR(I132="a",I132="as"),S131,IF(OR(I132="b",I132="bs"),S132,))</f>
        <v>0</v>
      </c>
      <c r="L131" s="92"/>
      <c r="M131" s="264"/>
      <c r="N131" s="293"/>
      <c r="O131" s="90"/>
      <c r="P131" s="282" t="s">
        <v>142</v>
      </c>
      <c r="Q131" s="214">
        <v>1</v>
      </c>
      <c r="U131" s="193">
        <v>125</v>
      </c>
      <c r="V131" s="193" t="str">
        <f>UPPER(IF($D131="","",VLOOKUP($D131,'m kvalifikacije žrebna lista'!$A$7:$R$78,3)))</f>
        <v>BABIČ</v>
      </c>
      <c r="W131" s="193" t="str">
        <f>PROPER(IF($D131="","",VLOOKUP($D131,'m kvalifikacije žrebna lista'!$A$7:$R$78,4)))</f>
        <v>Manuel</v>
      </c>
      <c r="X131" s="135" t="b">
        <f t="shared" si="4"/>
        <v>0</v>
      </c>
      <c r="Y131" s="231">
        <f>IF($V131="","",IF(AND($Q$65=1,$R131=$C131),3,IF(AND($Q$65=2,$R131=$C131),2,IF(AND($Q$65=3,$R131=$C131),1,""))))</f>
      </c>
      <c r="Z131" s="231"/>
      <c r="AA131" s="231">
        <f>IF($V131="","",IF(AND($Q$65=1,$R$68=$R$67,$R$67=$C$67),3,IF(AND($Q$65=2,$R$68=$R$67,$R$67=$C$67),2,IF(AND($Q$65=3,$R$68=$R$67,$R$67=$C$67),1,""))))</f>
      </c>
      <c r="AB131" s="135">
        <f>IF($V131="","",IF(AND($Q$65=1,$R$66=$R$68,$R$68=$R$67,$R$67=$C$67),3,IF(AND($Q$65=2,$R$66=$R$68,$R$68=$R$67,$R$67=$C$67),2,IF(AND($Q$65=3,$R$66=$R$68,$R$68=$R$67,$R$67=$C$67),1,""))))</f>
      </c>
      <c r="AC131" s="135"/>
      <c r="AD131" s="135"/>
      <c r="AE131" s="269">
        <f t="shared" si="5"/>
        <v>0</v>
      </c>
    </row>
    <row r="132" spans="1:31" ht="9" customHeight="1">
      <c r="A132" s="187" t="s">
        <v>280</v>
      </c>
      <c r="B132" s="78">
        <f>UPPER(IF($D132="","",VLOOKUP($D132,'m kvalifikacije žrebna lista'!$A$7:$R$134,17)))</f>
      </c>
      <c r="C132" s="78">
        <f>IF(D132="","",VLOOKUP(D132,'m kvalifikacije žrebna lista'!$A$7:$R$134,2))</f>
        <v>0</v>
      </c>
      <c r="D132" s="79">
        <v>45</v>
      </c>
      <c r="E132" s="87" t="str">
        <f>UPPER(IF($D132="","",VLOOKUP($D132,'m kvalifikacije žrebna lista'!$A$7:$R$134,3)))</f>
        <v>VRABL</v>
      </c>
      <c r="F132" s="87" t="str">
        <f>PROPER(IF($D132="","",VLOOKUP($D132,'m kvalifikacije žrebna lista'!$A$7:$R$134,4)))</f>
        <v>Nejc</v>
      </c>
      <c r="G132" s="87"/>
      <c r="H132" s="87" t="str">
        <f>UPPER(IF($D132="","",VLOOKUP($D132,'m kvalifikacije žrebna lista'!$A$7:$R$134,5)))</f>
        <v>ŽTKMB</v>
      </c>
      <c r="I132" s="366"/>
      <c r="J132" s="293"/>
      <c r="K132" s="84"/>
      <c r="L132" s="85">
        <f>UPPER(IF(OR(K132="a",K132="as"),J131,IF(OR(K132="b",K132="bs"),J133,)))</f>
      </c>
      <c r="M132" s="286">
        <f>IF(OR(K132="a",K132="as"),K131,IF(OR(K132="b",K132="bs"),K133,))</f>
        <v>0</v>
      </c>
      <c r="N132" s="90"/>
      <c r="O132" s="90"/>
      <c r="P132" s="202" t="s">
        <v>90</v>
      </c>
      <c r="Q132" s="332">
        <v>15</v>
      </c>
      <c r="U132" s="221">
        <v>126</v>
      </c>
      <c r="V132" s="221" t="str">
        <f>UPPER(IF($D132="","",VLOOKUP($D132,'m kvalifikacije žrebna lista'!$A$7:$R$78,3)))</f>
        <v>VRABL</v>
      </c>
      <c r="W132" s="221" t="str">
        <f>PROPER(IF($D132="","",VLOOKUP($D132,'m kvalifikacije žrebna lista'!$A$7:$R$78,4)))</f>
        <v>Nejc</v>
      </c>
      <c r="X132" s="223" t="b">
        <f t="shared" si="4"/>
        <v>0</v>
      </c>
      <c r="Y132" s="232">
        <f>IF($V132="","",IF(AND($Q$65=1,$R131=$C132),3,IF(AND($Q$65=2,$R131=$C132),2,IF(AND($Q$65=3,$R131=$C132),1,""))))</f>
      </c>
      <c r="Z132" s="232"/>
      <c r="AA132" s="232">
        <f>IF($V132="","",IF(AND($Q$65=1,$R$68=$R$67,$R$67=$C$68),3,IF(AND($Q$65=2,$R$68=$R$67,$R$67=$C$68),2,IF(AND($Q$65=3,$R$68=$R$67,$R$67=$C$68),1,""))))</f>
      </c>
      <c r="AB132" s="223">
        <f>IF($V132="","",IF(AND($Q$65=1,$R$66=$R$68,$R$68=$R$67,$R$67=$C$68),3,IF(AND($Q$65=2,$R$66=$R$68,$R$68=$R$67,$R$67=$C$68),2,IF(AND($Q$65=3,$R$66=$R$68,$R$68=$R$67,$R$67=$C$68),1,""))))</f>
      </c>
      <c r="AC132" s="223"/>
      <c r="AD132" s="223"/>
      <c r="AE132" s="270">
        <f t="shared" si="5"/>
        <v>0</v>
      </c>
    </row>
    <row r="133" spans="1:31" ht="9" customHeight="1">
      <c r="A133" s="189" t="s">
        <v>281</v>
      </c>
      <c r="B133" s="80">
        <f>UPPER(IF($D133="","",VLOOKUP($D133,'m kvalifikacije žrebna lista'!$A$7:$R$134,17)))</f>
      </c>
      <c r="C133" s="80">
        <f>IF(D133="","",VLOOKUP(D133,'m kvalifikacije žrebna lista'!$A$7:$R$134,2))</f>
        <v>0</v>
      </c>
      <c r="D133" s="79">
        <v>79</v>
      </c>
      <c r="E133" s="78" t="str">
        <f>UPPER(IF($D133="","",VLOOKUP($D133,'m kvalifikacije žrebna lista'!$A$7:$R$134,3)))</f>
        <v>GORENŠEK</v>
      </c>
      <c r="F133" s="78" t="str">
        <f>PROPER(IF($D133="","",VLOOKUP($D133,'m kvalifikacije žrebna lista'!$A$7:$R$134,4)))</f>
        <v>Klas</v>
      </c>
      <c r="G133" s="78"/>
      <c r="H133" s="78" t="str">
        <f>UPPER(IF($D133="","",VLOOKUP($D133,'m kvalifikacije žrebna lista'!$A$7:$R$134,5)))</f>
        <v>TR-KR</v>
      </c>
      <c r="I133" s="367"/>
      <c r="J133" s="85">
        <f>UPPER(IF(OR(I134="a",I134="as"),E133,IF(OR(I134="b",I134="bs"),E134,)))</f>
      </c>
      <c r="K133" s="263">
        <f>IF(OR(I134="a",I134="as"),S133,IF(OR(I134="b",I134="bs"),S134,))</f>
        <v>0</v>
      </c>
      <c r="L133" s="293"/>
      <c r="M133" s="122"/>
      <c r="N133" s="90"/>
      <c r="O133" s="90"/>
      <c r="P133" s="193" t="s">
        <v>143</v>
      </c>
      <c r="Q133" s="333">
        <v>12</v>
      </c>
      <c r="U133" s="193">
        <v>127</v>
      </c>
      <c r="V133" s="193" t="str">
        <f>UPPER(IF($D133="","",VLOOKUP($D133,'m kvalifikacije žrebna lista'!$A$7:$R$78,3)))</f>
        <v>BABIČ</v>
      </c>
      <c r="W133" s="193" t="str">
        <f>PROPER(IF($D133="","",VLOOKUP($D133,'m kvalifikacije žrebna lista'!$A$7:$R$78,4)))</f>
        <v>Manuel</v>
      </c>
      <c r="X133" s="135" t="b">
        <f t="shared" si="4"/>
        <v>0</v>
      </c>
      <c r="Y133" s="231">
        <f>IF($V133="","",IF(AND($Q$65=1,$R133=$C133),3,IF(AND($Q$65=2,$R133=$C133),2,IF(AND($Q$65=3,$R133=$C133),1,""))))</f>
      </c>
      <c r="Z133" s="231"/>
      <c r="AA133" s="231">
        <f>IF($V133="","",IF(AND($Q$65=1,$R$68=$R$69,$R$69=$C$69),3,IF(AND($Q$65=2,$R$68=$R$69,$R$69=$C$69),2,IF(AND($Q$65=3,$R$68=$R$69,$R$69=$C$69),1,""))))</f>
      </c>
      <c r="AB133" s="135">
        <f>IF($V133="","",IF(AND($Q$65=1,$R$66=$R$68,$R$68=$R$69,$R$69=$C$69),3,IF(AND($Q$65=2,$R$66=$R$68,$R$68=$R$69,$R$69=$C$69),2,IF(AND($Q$65=3,$R$66=$R$68,$R$68=$R$69,$R$69=$C$69),1,""))))</f>
      </c>
      <c r="AC133" s="135"/>
      <c r="AD133" s="135"/>
      <c r="AE133" s="269">
        <f t="shared" si="5"/>
        <v>0</v>
      </c>
    </row>
    <row r="134" spans="1:31" ht="9" customHeight="1">
      <c r="A134" s="187" t="s">
        <v>282</v>
      </c>
      <c r="B134" s="78">
        <f>UPPER(IF($D134="","",VLOOKUP($D134,'m kvalifikacije žrebna lista'!$A$7:$R$134,17)))</f>
      </c>
      <c r="C134" s="78">
        <f>IF(D134="","",VLOOKUP(D134,'m kvalifikacije žrebna lista'!$A$7:$R$134,2))</f>
        <v>0</v>
      </c>
      <c r="D134" s="79">
        <v>15</v>
      </c>
      <c r="E134" s="344" t="str">
        <f>UPPER(IF($D134="","",VLOOKUP($D134,'m kvalifikacije žrebna lista'!$A$7:$R$134,3)))</f>
        <v>POTOČNIK</v>
      </c>
      <c r="F134" s="344" t="str">
        <f>PROPER(IF($D134="","",VLOOKUP($D134,'m kvalifikacije žrebna lista'!$A$7:$R$134,4)))</f>
        <v>Tilen</v>
      </c>
      <c r="G134" s="344"/>
      <c r="H134" s="344" t="str">
        <f>UPPER(IF($D134="","",VLOOKUP($D134,'m kvalifikacije žrebna lista'!$A$7:$R$134,5)))</f>
        <v>ŠD_LTA</v>
      </c>
      <c r="I134" s="366"/>
      <c r="J134" s="293"/>
      <c r="K134" s="122"/>
      <c r="L134" s="90"/>
      <c r="M134" s="242"/>
      <c r="N134" s="90"/>
      <c r="O134" s="90"/>
      <c r="P134" s="193" t="s">
        <v>144</v>
      </c>
      <c r="Q134" s="333">
        <v>9</v>
      </c>
      <c r="U134" s="221">
        <v>128</v>
      </c>
      <c r="V134" s="221" t="str">
        <f>UPPER(IF($D134="","",VLOOKUP($D134,'m kvalifikacije žrebna lista'!$A$7:$R$78,3)))</f>
        <v>POTOČNIK</v>
      </c>
      <c r="W134" s="221" t="str">
        <f>PROPER(IF($D134="","",VLOOKUP($D134,'m kvalifikacije žrebna lista'!$A$7:$R$78,4)))</f>
        <v>Tilen</v>
      </c>
      <c r="X134" s="223" t="b">
        <f t="shared" si="4"/>
        <v>0</v>
      </c>
      <c r="Y134" s="232">
        <f>IF($V134="","",IF(AND($Q$65=1,$R133=$C134),3,IF(AND($Q$65=2,$R133=$C134),2,IF(AND($Q$65=3,$R133=$C134),1,""))))</f>
      </c>
      <c r="Z134" s="232"/>
      <c r="AA134" s="232">
        <f>IF($V134="","",IF(AND($Q$65=1,$R$68=$R$69,$R$69=$C$70),3,IF(AND($Q$65=2,$R$68=$R$69,$R$69=$C$70),2,IF(AND($Q$65=3,$R$68=$R$69,$R$69=$C$70),1,""))))</f>
      </c>
      <c r="AB134" s="223">
        <f>IF($V134="","",IF(AND($Q$65=1,$R$66=$R$68,$R$68=$R$69,$R$69=$C$70),3,IF(AND($Q$65=2,$R$66=$R$68,$R$68=$R$69,$R$69=$C$70),2,IF(AND($Q$65=3,$R$66=$R$68,$R$68=$R$69,$R$69=$C$70),1,""))))</f>
      </c>
      <c r="AC134" s="223"/>
      <c r="AD134" s="223"/>
      <c r="AE134" s="270">
        <f t="shared" si="5"/>
        <v>0</v>
      </c>
    </row>
    <row r="135" spans="16:17" ht="12.75">
      <c r="P135" s="193" t="s">
        <v>145</v>
      </c>
      <c r="Q135" s="333">
        <v>6</v>
      </c>
    </row>
    <row r="136" spans="16:17" ht="12.75">
      <c r="P136" s="193" t="s">
        <v>146</v>
      </c>
      <c r="Q136" s="333">
        <v>3</v>
      </c>
    </row>
    <row r="137" spans="1:17" ht="12.75">
      <c r="A137" s="149" t="s">
        <v>82</v>
      </c>
      <c r="B137" s="150"/>
      <c r="C137" s="151"/>
      <c r="D137" s="152" t="s">
        <v>1</v>
      </c>
      <c r="E137" s="153" t="s">
        <v>83</v>
      </c>
      <c r="F137" s="152"/>
      <c r="G137" s="154" t="s">
        <v>140</v>
      </c>
      <c r="H137" s="155" t="s">
        <v>141</v>
      </c>
      <c r="I137" s="241" t="s">
        <v>1</v>
      </c>
      <c r="J137" s="153" t="s">
        <v>101</v>
      </c>
      <c r="K137" s="220"/>
      <c r="L137" s="156" t="s">
        <v>84</v>
      </c>
      <c r="M137" s="206"/>
      <c r="N137" s="157" t="s">
        <v>85</v>
      </c>
      <c r="O137" s="157"/>
      <c r="P137" s="379"/>
      <c r="Q137" s="380"/>
    </row>
    <row r="138" spans="1:17" ht="12.75">
      <c r="A138" s="158" t="s">
        <v>67</v>
      </c>
      <c r="B138" s="159"/>
      <c r="C138" s="160"/>
      <c r="D138" s="161">
        <v>1</v>
      </c>
      <c r="E138" s="183" t="str">
        <f>UPPER(IF($D138="","",VLOOKUP($D138,'m kvalifikacije žrebna lista'!$A$7:$R$38,3)))</f>
        <v>JURMAN</v>
      </c>
      <c r="F138" s="161"/>
      <c r="G138" s="190">
        <f>IF($D138="","",VLOOKUP($D138,'m kvalifikacije žrebna lista'!$A$7:$R$38,10))</f>
        <v>0</v>
      </c>
      <c r="H138" s="266">
        <f>IF($D138="","",VLOOKUP($D138,'m kvalifikacije žrebna lista'!$A$7:$R$38,14))</f>
        <v>0</v>
      </c>
      <c r="I138" s="161" t="s">
        <v>2</v>
      </c>
      <c r="J138" s="159"/>
      <c r="K138" s="159"/>
      <c r="L138" s="159"/>
      <c r="M138" s="166"/>
      <c r="N138" s="164" t="s">
        <v>113</v>
      </c>
      <c r="O138" s="165"/>
      <c r="P138" s="165"/>
      <c r="Q138" s="163"/>
    </row>
    <row r="139" spans="1:17" ht="12.75">
      <c r="A139" s="381"/>
      <c r="B139" s="382"/>
      <c r="C139" s="383"/>
      <c r="D139" s="161">
        <v>2</v>
      </c>
      <c r="E139" s="183" t="str">
        <f>UPPER(IF($D139="","",VLOOKUP($D139,'m kvalifikacije žrebna lista'!$A$7:$R$38,3)))</f>
        <v>MIKLAVČIČ</v>
      </c>
      <c r="F139" s="161"/>
      <c r="G139" s="190">
        <f>IF($D139="","",VLOOKUP($D139,'m kvalifikacije žrebna lista'!$A$7:$R$38,10))</f>
        <v>0</v>
      </c>
      <c r="H139" s="266">
        <f>IF($D139="","",VLOOKUP($D139,'m kvalifikacije žrebna lista'!$A$7:$R$38,14))</f>
        <v>0</v>
      </c>
      <c r="I139" s="161" t="s">
        <v>3</v>
      </c>
      <c r="J139" s="159"/>
      <c r="K139" s="159"/>
      <c r="L139" s="159"/>
      <c r="M139" s="166"/>
      <c r="N139" s="167"/>
      <c r="O139" s="168"/>
      <c r="P139" s="169"/>
      <c r="Q139" s="170"/>
    </row>
    <row r="140" spans="1:17" ht="12.75">
      <c r="A140" s="171"/>
      <c r="B140" s="172"/>
      <c r="C140" s="173"/>
      <c r="D140" s="161">
        <v>3</v>
      </c>
      <c r="E140" s="183" t="str">
        <f>UPPER(IF($D140="","",VLOOKUP($D140,'m kvalifikacije žrebna lista'!$A$7:$R$38,3)))</f>
        <v>JAVORŠEK</v>
      </c>
      <c r="F140" s="161"/>
      <c r="G140" s="190">
        <f>IF($D140="","",VLOOKUP($D140,'m kvalifikacije žrebna lista'!$A$7:$R$38,10))</f>
        <v>0</v>
      </c>
      <c r="H140" s="266">
        <f>IF($D140="","",VLOOKUP($D140,'m kvalifikacije žrebna lista'!$A$7:$R$38,14))</f>
        <v>0</v>
      </c>
      <c r="I140" s="161" t="s">
        <v>4</v>
      </c>
      <c r="J140" s="159"/>
      <c r="K140" s="159"/>
      <c r="L140" s="159"/>
      <c r="M140" s="166"/>
      <c r="N140" s="164" t="s">
        <v>86</v>
      </c>
      <c r="O140" s="165"/>
      <c r="P140" s="165"/>
      <c r="Q140" s="163"/>
    </row>
    <row r="141" spans="1:17" ht="12.75">
      <c r="A141" s="174"/>
      <c r="B141" s="353"/>
      <c r="C141" s="160"/>
      <c r="D141" s="161">
        <v>4</v>
      </c>
      <c r="E141" s="183" t="str">
        <f>UPPER(IF($D141="","",VLOOKUP($D141,'m kvalifikacije žrebna lista'!$A$7:$R$38,3)))</f>
        <v>OBRUL</v>
      </c>
      <c r="F141" s="161"/>
      <c r="G141" s="190">
        <f>IF($D141="","",VLOOKUP($D141,'m kvalifikacije žrebna lista'!$A$7:$R$38,10))</f>
        <v>0</v>
      </c>
      <c r="H141" s="266">
        <f>IF($D141="","",VLOOKUP($D141,'m kvalifikacije žrebna lista'!$A$7:$R$38,14))</f>
        <v>0</v>
      </c>
      <c r="I141" s="161" t="s">
        <v>5</v>
      </c>
      <c r="J141" s="159"/>
      <c r="K141" s="159"/>
      <c r="L141" s="159"/>
      <c r="M141" s="166"/>
      <c r="N141" s="159"/>
      <c r="O141" s="162"/>
      <c r="P141" s="159"/>
      <c r="Q141" s="163"/>
    </row>
    <row r="142" spans="1:17" ht="12.75">
      <c r="A142" s="176"/>
      <c r="B142" s="177"/>
      <c r="C142" s="178"/>
      <c r="D142" s="161">
        <v>5</v>
      </c>
      <c r="E142" s="183" t="str">
        <f>UPPER(IF($D142="","",VLOOKUP($D142,'m kvalifikacije žrebna lista'!$A$7:$R$38,3)))</f>
        <v>SCHWEIGER MUŽAR</v>
      </c>
      <c r="F142" s="161"/>
      <c r="G142" s="190">
        <f>IF($D142="","",VLOOKUP($D142,'m kvalifikacije žrebna lista'!$A$7:$R$38,10))</f>
        <v>0</v>
      </c>
      <c r="H142" s="266">
        <f>IF($D142="","",VLOOKUP($D142,'m kvalifikacije žrebna lista'!$A$7:$R$38,14))</f>
        <v>0</v>
      </c>
      <c r="I142" s="161" t="s">
        <v>6</v>
      </c>
      <c r="J142" s="159"/>
      <c r="K142" s="159"/>
      <c r="L142" s="159"/>
      <c r="M142" s="166"/>
      <c r="N142" s="169" t="s">
        <v>99</v>
      </c>
      <c r="O142" s="168"/>
      <c r="P142" s="169"/>
      <c r="Q142" s="170"/>
    </row>
    <row r="143" spans="1:17" ht="12.75">
      <c r="A143" s="158"/>
      <c r="B143" s="184"/>
      <c r="C143" s="160"/>
      <c r="D143" s="161">
        <v>6</v>
      </c>
      <c r="E143" s="183" t="str">
        <f>UPPER(IF($D143="","",VLOOKUP($D143,'m kvalifikacije žrebna lista'!$A$7:$R$38,3)))</f>
        <v>ŠKORJANC</v>
      </c>
      <c r="F143" s="161"/>
      <c r="G143" s="190">
        <f>IF($D143="","",VLOOKUP($D143,'m kvalifikacije žrebna lista'!$A$7:$R$38,10))</f>
        <v>0</v>
      </c>
      <c r="H143" s="266">
        <f>IF($D143="","",VLOOKUP($D143,'m kvalifikacije žrebna lista'!$A$7:$R$38,14))</f>
        <v>0</v>
      </c>
      <c r="I143" s="161" t="s">
        <v>7</v>
      </c>
      <c r="J143" s="159"/>
      <c r="K143" s="159"/>
      <c r="L143" s="159"/>
      <c r="M143" s="166"/>
      <c r="N143" s="164" t="s">
        <v>99</v>
      </c>
      <c r="O143" s="165"/>
      <c r="P143" s="165"/>
      <c r="Q143" s="163"/>
    </row>
    <row r="144" spans="1:17" ht="12.75">
      <c r="A144" s="158"/>
      <c r="B144" s="184"/>
      <c r="C144" s="179"/>
      <c r="D144" s="161">
        <v>7</v>
      </c>
      <c r="E144" s="183" t="str">
        <f>UPPER(IF($D144="","",VLOOKUP($D144,'m kvalifikacije žrebna lista'!$A$7:$R$38,3)))</f>
        <v>GREBENŠEK</v>
      </c>
      <c r="F144" s="161"/>
      <c r="G144" s="190">
        <f>IF($D144="","",VLOOKUP($D144,'m kvalifikacije žrebna lista'!$A$7:$R$38,10))</f>
        <v>0</v>
      </c>
      <c r="H144" s="266">
        <f>IF($D144="","",VLOOKUP($D144,'m kvalifikacije žrebna lista'!$A$7:$R$38,14))</f>
        <v>0</v>
      </c>
      <c r="I144" s="161" t="s">
        <v>8</v>
      </c>
      <c r="J144" s="159"/>
      <c r="K144" s="159"/>
      <c r="L144" s="159"/>
      <c r="M144" s="166"/>
      <c r="N144" s="159" t="s">
        <v>79</v>
      </c>
      <c r="O144" s="162"/>
      <c r="P144" s="384" t="str">
        <f>'vnos podatkov'!$B$10</f>
        <v>Domen Knez</v>
      </c>
      <c r="Q144" s="377"/>
    </row>
    <row r="145" spans="1:17" ht="12.75">
      <c r="A145" s="158"/>
      <c r="B145" s="184"/>
      <c r="C145" s="179"/>
      <c r="D145" s="161">
        <v>8</v>
      </c>
      <c r="E145" s="183" t="str">
        <f>UPPER(IF($D145="","",VLOOKUP($D145,'m kvalifikacije žrebna lista'!$A$7:$R$38,3)))</f>
        <v>TAŠNER</v>
      </c>
      <c r="F145" s="161"/>
      <c r="G145" s="190">
        <f>IF($D145="","",VLOOKUP($D145,'m kvalifikacije žrebna lista'!$A$7:$R$38,10))</f>
        <v>0</v>
      </c>
      <c r="H145" s="266">
        <f>IF($D145="","",VLOOKUP($D145,'m kvalifikacije žrebna lista'!$A$7:$R$38,14))</f>
        <v>0</v>
      </c>
      <c r="I145" s="181" t="s">
        <v>9</v>
      </c>
      <c r="J145" s="169"/>
      <c r="K145" s="169"/>
      <c r="L145" s="169"/>
      <c r="M145" s="182"/>
      <c r="N145" s="169" t="s">
        <v>68</v>
      </c>
      <c r="O145" s="168"/>
      <c r="P145" s="385" t="str">
        <f>'vnos podatkov'!$E$10</f>
        <v>Boštjan Kreutz</v>
      </c>
      <c r="Q145" s="386"/>
    </row>
    <row r="146" spans="1:17" ht="12.75">
      <c r="A146" s="158"/>
      <c r="B146" s="184"/>
      <c r="C146" s="160"/>
      <c r="D146" s="161">
        <v>9</v>
      </c>
      <c r="E146" s="183" t="str">
        <f>UPPER(IF($D146="","",VLOOKUP($D146,'m kvalifikacije žrebna lista'!$A$7:$R$38,3)))</f>
        <v>BRADAŠKA</v>
      </c>
      <c r="F146" s="161"/>
      <c r="G146" s="190">
        <f>IF($D146="","",VLOOKUP($D146,'m kvalifikacije žrebna lista'!$A$7:$R$38,10))</f>
        <v>0</v>
      </c>
      <c r="H146" s="266">
        <f>IF($D146="","",VLOOKUP($D146,'m kvalifikacije žrebna lista'!$A$7:$R$38,14))</f>
        <v>0</v>
      </c>
      <c r="I146" s="161"/>
      <c r="J146" s="159"/>
      <c r="K146" s="159"/>
      <c r="L146" s="172"/>
      <c r="M146" s="172"/>
      <c r="N146" s="165"/>
      <c r="O146" s="165"/>
      <c r="P146" s="165"/>
      <c r="Q146" s="355"/>
    </row>
    <row r="147" spans="1:17" ht="12.75">
      <c r="A147" s="387"/>
      <c r="B147" s="388"/>
      <c r="C147" s="389"/>
      <c r="D147" s="161">
        <v>10</v>
      </c>
      <c r="E147" s="183" t="str">
        <f>UPPER(IF($D147="","",VLOOKUP($D147,'m kvalifikacije žrebna lista'!$A$7:$R$38,3)))</f>
        <v>BERGHAUS</v>
      </c>
      <c r="F147" s="161"/>
      <c r="G147" s="190">
        <f>IF($D147="","",VLOOKUP($D147,'m kvalifikacije žrebna lista'!$A$7:$R$38,10))</f>
        <v>0</v>
      </c>
      <c r="H147" s="266">
        <f>IF($D147="","",VLOOKUP($D147,'m kvalifikacije žrebna lista'!$A$7:$R$38,14))</f>
        <v>0</v>
      </c>
      <c r="I147" s="161"/>
      <c r="J147" s="159"/>
      <c r="K147" s="159"/>
      <c r="L147" s="184"/>
      <c r="M147" s="184"/>
      <c r="N147" s="183"/>
      <c r="O147" s="345"/>
      <c r="P147" s="184"/>
      <c r="Q147" s="163"/>
    </row>
    <row r="148" spans="1:17" ht="12.75">
      <c r="A148" s="158"/>
      <c r="B148" s="184"/>
      <c r="C148" s="160"/>
      <c r="D148" s="161">
        <v>11</v>
      </c>
      <c r="E148" s="183" t="str">
        <f>UPPER(IF($D148="","",VLOOKUP($D148,'m kvalifikacije žrebna lista'!$A$7:$R$38,3)))</f>
        <v>KAPLJA</v>
      </c>
      <c r="F148" s="161"/>
      <c r="G148" s="190">
        <f>IF($D148="","",VLOOKUP($D148,'m kvalifikacije žrebna lista'!$A$7:$R$38,10))</f>
        <v>0</v>
      </c>
      <c r="H148" s="266">
        <f>IF($D148="","",VLOOKUP($D148,'m kvalifikacije žrebna lista'!$A$7:$R$38,14))</f>
        <v>0</v>
      </c>
      <c r="I148" s="161"/>
      <c r="J148" s="159"/>
      <c r="K148" s="159"/>
      <c r="L148" s="184"/>
      <c r="M148" s="184"/>
      <c r="N148" s="356"/>
      <c r="O148" s="356"/>
      <c r="P148" s="356"/>
      <c r="Q148" s="163"/>
    </row>
    <row r="149" spans="1:17" ht="12.75">
      <c r="A149" s="174"/>
      <c r="B149" s="353"/>
      <c r="C149" s="160"/>
      <c r="D149" s="161">
        <v>12</v>
      </c>
      <c r="E149" s="183" t="str">
        <f>UPPER(IF($D149="","",VLOOKUP($D149,'m kvalifikacije žrebna lista'!$A$7:$R$38,3)))</f>
        <v>VELIČKI</v>
      </c>
      <c r="F149" s="161"/>
      <c r="G149" s="190">
        <f>IF($D149="","",VLOOKUP($D149,'m kvalifikacije žrebna lista'!$A$7:$R$38,10))</f>
        <v>0</v>
      </c>
      <c r="H149" s="266">
        <f>IF($D149="","",VLOOKUP($D149,'m kvalifikacije žrebna lista'!$A$7:$R$38,14))</f>
        <v>0</v>
      </c>
      <c r="I149" s="161"/>
      <c r="J149" s="159"/>
      <c r="K149" s="159"/>
      <c r="L149" s="184"/>
      <c r="M149" s="184"/>
      <c r="N149" s="184"/>
      <c r="O149" s="345"/>
      <c r="P149" s="184"/>
      <c r="Q149" s="163"/>
    </row>
    <row r="150" spans="1:17" ht="12.75">
      <c r="A150" s="176"/>
      <c r="B150" s="177"/>
      <c r="C150" s="178"/>
      <c r="D150" s="161">
        <v>13</v>
      </c>
      <c r="E150" s="183" t="str">
        <f>UPPER(IF($D150="","",VLOOKUP($D150,'m kvalifikacije žrebna lista'!$A$7:$R$38,3)))</f>
        <v>KRIŽNIK</v>
      </c>
      <c r="F150" s="161"/>
      <c r="G150" s="190">
        <f>IF($D150="","",VLOOKUP($D150,'m kvalifikacije žrebna lista'!$A$7:$R$38,10))</f>
        <v>0</v>
      </c>
      <c r="H150" s="266">
        <f>IF($D150="","",VLOOKUP($D150,'m kvalifikacije žrebna lista'!$A$7:$R$38,14))</f>
        <v>0</v>
      </c>
      <c r="I150" s="161"/>
      <c r="J150" s="159"/>
      <c r="K150" s="159"/>
      <c r="L150" s="378"/>
      <c r="M150" s="378"/>
      <c r="N150" s="378"/>
      <c r="O150" s="378"/>
      <c r="P150" s="184"/>
      <c r="Q150" s="163"/>
    </row>
    <row r="151" spans="1:17" ht="12.75">
      <c r="A151" s="158"/>
      <c r="B151" s="184"/>
      <c r="C151" s="160"/>
      <c r="D151" s="161">
        <v>14</v>
      </c>
      <c r="E151" s="183" t="str">
        <f>UPPER(IF($D151="","",VLOOKUP($D151,'m kvalifikacije žrebna lista'!$A$7:$R$38,3)))</f>
        <v>CMAGER</v>
      </c>
      <c r="F151" s="161"/>
      <c r="G151" s="190">
        <f>IF($D151="","",VLOOKUP($D151,'m kvalifikacije žrebna lista'!$A$7:$R$38,10))</f>
        <v>0</v>
      </c>
      <c r="H151" s="266">
        <f>IF($D151="","",VLOOKUP($D151,'m kvalifikacije žrebna lista'!$A$7:$R$38,14))</f>
        <v>0</v>
      </c>
      <c r="I151" s="161"/>
      <c r="J151" s="159"/>
      <c r="K151" s="159"/>
      <c r="L151" s="378"/>
      <c r="M151" s="378"/>
      <c r="N151" s="378"/>
      <c r="O151" s="378"/>
      <c r="P151" s="356"/>
      <c r="Q151" s="163"/>
    </row>
    <row r="152" spans="1:17" ht="12.75">
      <c r="A152" s="158"/>
      <c r="B152" s="184"/>
      <c r="C152" s="179"/>
      <c r="D152" s="161">
        <v>15</v>
      </c>
      <c r="E152" s="183" t="str">
        <f>UPPER(IF($D152="","",VLOOKUP($D152,'m kvalifikacije žrebna lista'!$A$7:$R$38,3)))</f>
        <v>POTOČNIK</v>
      </c>
      <c r="F152" s="161"/>
      <c r="G152" s="190">
        <f>IF($D152="","",VLOOKUP($D152,'m kvalifikacije žrebna lista'!$A$7:$R$38,10))</f>
        <v>0</v>
      </c>
      <c r="H152" s="266">
        <f>IF($D152="","",VLOOKUP($D152,'m kvalifikacije žrebna lista'!$A$7:$R$38,14))</f>
        <v>0</v>
      </c>
      <c r="I152" s="161"/>
      <c r="J152" s="159"/>
      <c r="K152" s="159"/>
      <c r="L152" s="350"/>
      <c r="M152" s="281"/>
      <c r="N152" s="350"/>
      <c r="O152" s="281"/>
      <c r="P152" s="376"/>
      <c r="Q152" s="377"/>
    </row>
    <row r="153" spans="1:17" ht="12.75">
      <c r="A153" s="158"/>
      <c r="B153" s="184"/>
      <c r="C153" s="179"/>
      <c r="D153" s="161">
        <v>16</v>
      </c>
      <c r="E153" s="183" t="str">
        <f>UPPER(IF($D153="","",VLOOKUP($D153,'m kvalifikacije žrebna lista'!$A$7:$R$38,3)))</f>
        <v>PROTIČ ŽAKELJ</v>
      </c>
      <c r="F153" s="161"/>
      <c r="G153" s="190">
        <f>IF($D153="","",VLOOKUP($D153,'m kvalifikacije žrebna lista'!$A$7:$R$38,10))</f>
        <v>0</v>
      </c>
      <c r="H153" s="266">
        <f>IF($D153="","",VLOOKUP($D153,'m kvalifikacije žrebna lista'!$A$7:$R$38,14))</f>
        <v>0</v>
      </c>
      <c r="I153" s="354"/>
      <c r="J153" s="184"/>
      <c r="K153" s="184"/>
      <c r="L153" s="191"/>
      <c r="M153" s="351"/>
      <c r="N153" s="191"/>
      <c r="O153" s="351"/>
      <c r="P153" s="376"/>
      <c r="Q153" s="377"/>
    </row>
    <row r="154" spans="1:17" ht="12.75">
      <c r="A154" s="192"/>
      <c r="B154" s="210"/>
      <c r="C154" s="365"/>
      <c r="D154" s="161">
        <v>17</v>
      </c>
      <c r="E154" s="183" t="str">
        <f>UPPER(IF($D154="","",VLOOKUP($D154,'m kvalifikacije žrebna lista'!$A$7:$R$38,3)))</f>
        <v>ČERNE</v>
      </c>
      <c r="F154" s="161"/>
      <c r="G154" s="190">
        <f>IF($D154="","",VLOOKUP($D154,'m kvalifikacije žrebna lista'!$A$7:$R$38,10))</f>
        <v>0</v>
      </c>
      <c r="H154" s="266">
        <f>IF($D154="","",VLOOKUP($D154,'m kvalifikacije žrebna lista'!$A$7:$R$38,14))</f>
        <v>0</v>
      </c>
      <c r="I154" s="361"/>
      <c r="J154" s="210"/>
      <c r="K154" s="361"/>
      <c r="L154" s="195"/>
      <c r="M154" s="352"/>
      <c r="N154" s="195"/>
      <c r="O154" s="352"/>
      <c r="P154" s="210"/>
      <c r="Q154" s="363"/>
    </row>
    <row r="155" spans="1:17" ht="12.75">
      <c r="A155" s="192"/>
      <c r="B155" s="210"/>
      <c r="C155" s="365"/>
      <c r="D155" s="161">
        <v>18</v>
      </c>
      <c r="E155" s="183" t="str">
        <f>UPPER(IF($D155="","",VLOOKUP($D155,'m kvalifikacije žrebna lista'!$A$7:$R$38,3)))</f>
        <v>MIKOVIĆ</v>
      </c>
      <c r="F155" s="161"/>
      <c r="G155" s="190">
        <f>IF($D155="","",VLOOKUP($D155,'m kvalifikacije žrebna lista'!$A$7:$R$38,10))</f>
        <v>0</v>
      </c>
      <c r="H155" s="266">
        <f>IF($D155="","",VLOOKUP($D155,'m kvalifikacije žrebna lista'!$A$7:$R$38,14))</f>
        <v>0</v>
      </c>
      <c r="I155" s="361"/>
      <c r="J155" s="210"/>
      <c r="K155" s="361"/>
      <c r="L155" s="195"/>
      <c r="M155" s="352"/>
      <c r="N155" s="195"/>
      <c r="O155" s="352"/>
      <c r="P155" s="210"/>
      <c r="Q155" s="363"/>
    </row>
    <row r="156" spans="1:17" ht="12.75">
      <c r="A156" s="192"/>
      <c r="B156" s="210"/>
      <c r="C156" s="365"/>
      <c r="D156" s="161">
        <v>19</v>
      </c>
      <c r="E156" s="183" t="str">
        <f>UPPER(IF($D156="","",VLOOKUP($D156,'m kvalifikacije žrebna lista'!$A$7:$R$38,3)))</f>
        <v>KRIČEJ</v>
      </c>
      <c r="F156" s="161"/>
      <c r="G156" s="190">
        <f>IF($D156="","",VLOOKUP($D156,'m kvalifikacije žrebna lista'!$A$7:$R$38,10))</f>
        <v>0</v>
      </c>
      <c r="H156" s="266">
        <f>IF($D156="","",VLOOKUP($D156,'m kvalifikacije žrebna lista'!$A$7:$R$38,14))</f>
        <v>0</v>
      </c>
      <c r="I156" s="361"/>
      <c r="J156" s="210"/>
      <c r="K156" s="361"/>
      <c r="L156" s="195"/>
      <c r="M156" s="352"/>
      <c r="N156" s="195"/>
      <c r="O156" s="352"/>
      <c r="P156" s="210"/>
      <c r="Q156" s="363"/>
    </row>
    <row r="157" spans="1:17" ht="12.75">
      <c r="A157" s="192"/>
      <c r="B157" s="210"/>
      <c r="C157" s="365"/>
      <c r="D157" s="161">
        <v>20</v>
      </c>
      <c r="E157" s="183" t="str">
        <f>UPPER(IF($D157="","",VLOOKUP($D157,'m kvalifikacije žrebna lista'!$A$7:$R$38,3)))</f>
        <v>KOMAC</v>
      </c>
      <c r="F157" s="161"/>
      <c r="G157" s="190">
        <f>IF($D157="","",VLOOKUP($D157,'m kvalifikacije žrebna lista'!$A$7:$R$38,10))</f>
        <v>0</v>
      </c>
      <c r="H157" s="266">
        <f>IF($D157="","",VLOOKUP($D157,'m kvalifikacije žrebna lista'!$A$7:$R$38,14))</f>
        <v>0</v>
      </c>
      <c r="I157" s="361"/>
      <c r="J157" s="210"/>
      <c r="K157" s="361"/>
      <c r="L157" s="195"/>
      <c r="M157" s="352"/>
      <c r="N157" s="195"/>
      <c r="O157" s="352"/>
      <c r="P157" s="210"/>
      <c r="Q157" s="363"/>
    </row>
    <row r="158" spans="1:17" ht="12.75">
      <c r="A158" s="192"/>
      <c r="B158" s="210"/>
      <c r="C158" s="365"/>
      <c r="D158" s="161">
        <v>21</v>
      </c>
      <c r="E158" s="183" t="str">
        <f>UPPER(IF($D158="","",VLOOKUP($D158,'m kvalifikacije žrebna lista'!$A$7:$R$38,3)))</f>
        <v>KORELC</v>
      </c>
      <c r="F158" s="161"/>
      <c r="G158" s="190">
        <f>IF($D158="","",VLOOKUP($D158,'m kvalifikacije žrebna lista'!$A$7:$R$38,10))</f>
        <v>0</v>
      </c>
      <c r="H158" s="266">
        <f>IF($D158="","",VLOOKUP($D158,'m kvalifikacije žrebna lista'!$A$7:$R$38,14))</f>
        <v>0</v>
      </c>
      <c r="I158" s="361"/>
      <c r="J158" s="210"/>
      <c r="K158" s="361"/>
      <c r="L158" s="210"/>
      <c r="M158" s="253"/>
      <c r="N158" s="210"/>
      <c r="O158" s="362"/>
      <c r="P158" s="210"/>
      <c r="Q158" s="363"/>
    </row>
    <row r="159" spans="1:17" ht="12.75">
      <c r="A159" s="192"/>
      <c r="B159" s="210"/>
      <c r="C159" s="365"/>
      <c r="D159" s="161">
        <v>22</v>
      </c>
      <c r="E159" s="183" t="str">
        <f>UPPER(IF($D159="","",VLOOKUP($D159,'m kvalifikacije žrebna lista'!$A$7:$R$38,3)))</f>
        <v>ŠKERLAVAJ</v>
      </c>
      <c r="F159" s="161"/>
      <c r="G159" s="190">
        <f>IF($D159="","",VLOOKUP($D159,'m kvalifikacije žrebna lista'!$A$7:$R$38,10))</f>
        <v>0</v>
      </c>
      <c r="H159" s="266">
        <f>IF($D159="","",VLOOKUP($D159,'m kvalifikacije žrebna lista'!$A$7:$R$38,14))</f>
        <v>0</v>
      </c>
      <c r="I159" s="361"/>
      <c r="J159" s="210"/>
      <c r="K159" s="361"/>
      <c r="L159" s="210"/>
      <c r="M159" s="253"/>
      <c r="N159" s="210"/>
      <c r="O159" s="362"/>
      <c r="P159" s="210"/>
      <c r="Q159" s="363"/>
    </row>
    <row r="160" spans="1:17" ht="12.75">
      <c r="A160" s="192"/>
      <c r="B160" s="210"/>
      <c r="C160" s="365"/>
      <c r="D160" s="161">
        <v>23</v>
      </c>
      <c r="E160" s="183" t="str">
        <f>UPPER(IF($D160="","",VLOOKUP($D160,'m kvalifikacije žrebna lista'!$A$7:$R$38,3)))</f>
        <v>PUST</v>
      </c>
      <c r="F160" s="161"/>
      <c r="G160" s="190">
        <f>IF($D160="","",VLOOKUP($D160,'m kvalifikacije žrebna lista'!$A$7:$R$38,10))</f>
        <v>0</v>
      </c>
      <c r="H160" s="266">
        <f>IF($D160="","",VLOOKUP($D160,'m kvalifikacije žrebna lista'!$A$7:$R$38,14))</f>
        <v>0</v>
      </c>
      <c r="I160" s="361"/>
      <c r="J160" s="210"/>
      <c r="K160" s="361"/>
      <c r="L160" s="210"/>
      <c r="M160" s="253"/>
      <c r="N160" s="210"/>
      <c r="O160" s="362"/>
      <c r="P160" s="210"/>
      <c r="Q160" s="363"/>
    </row>
    <row r="161" spans="1:17" ht="12.75">
      <c r="A161" s="192"/>
      <c r="B161" s="210"/>
      <c r="C161" s="365"/>
      <c r="D161" s="161">
        <v>24</v>
      </c>
      <c r="E161" s="183" t="str">
        <f>UPPER(IF($D161="","",VLOOKUP($D161,'m kvalifikacije žrebna lista'!$A$7:$R$38,3)))</f>
        <v>LEPIN</v>
      </c>
      <c r="F161" s="161"/>
      <c r="G161" s="190">
        <f>IF($D161="","",VLOOKUP($D161,'m kvalifikacije žrebna lista'!$A$7:$R$38,10))</f>
        <v>0</v>
      </c>
      <c r="H161" s="266">
        <f>IF($D161="","",VLOOKUP($D161,'m kvalifikacije žrebna lista'!$A$7:$R$38,14))</f>
        <v>0</v>
      </c>
      <c r="I161" s="361"/>
      <c r="J161" s="210"/>
      <c r="K161" s="361"/>
      <c r="L161" s="210"/>
      <c r="M161" s="253"/>
      <c r="N161" s="210"/>
      <c r="O161" s="362"/>
      <c r="P161" s="210"/>
      <c r="Q161" s="363"/>
    </row>
    <row r="162" spans="1:17" ht="12.75">
      <c r="A162" s="192"/>
      <c r="B162" s="210"/>
      <c r="C162" s="365"/>
      <c r="D162" s="161">
        <v>25</v>
      </c>
      <c r="E162" s="183" t="str">
        <f>UPPER(IF($D162="","",VLOOKUP($D162,'m kvalifikacije žrebna lista'!$A$7:$R$38,3)))</f>
        <v>BUZETI</v>
      </c>
      <c r="F162" s="161"/>
      <c r="G162" s="190">
        <f>IF($D162="","",VLOOKUP($D162,'m kvalifikacije žrebna lista'!$A$7:$R$38,10))</f>
        <v>0</v>
      </c>
      <c r="H162" s="266">
        <f>IF($D162="","",VLOOKUP($D162,'m kvalifikacije žrebna lista'!$A$7:$R$38,14))</f>
        <v>0</v>
      </c>
      <c r="I162" s="361"/>
      <c r="J162" s="210"/>
      <c r="K162" s="361"/>
      <c r="L162" s="210"/>
      <c r="M162" s="253"/>
      <c r="N162" s="210"/>
      <c r="O162" s="362"/>
      <c r="P162" s="210"/>
      <c r="Q162" s="363"/>
    </row>
    <row r="163" spans="1:17" ht="12.75">
      <c r="A163" s="192"/>
      <c r="B163" s="210"/>
      <c r="C163" s="365"/>
      <c r="D163" s="161">
        <v>26</v>
      </c>
      <c r="E163" s="183" t="str">
        <f>UPPER(IF($D163="","",VLOOKUP($D163,'m kvalifikacije žrebna lista'!$A$7:$R$38,3)))</f>
        <v>ŽUNIČ</v>
      </c>
      <c r="F163" s="161"/>
      <c r="G163" s="190">
        <f>IF($D163="","",VLOOKUP($D163,'m kvalifikacije žrebna lista'!$A$7:$R$38,10))</f>
        <v>0</v>
      </c>
      <c r="H163" s="266">
        <f>IF($D163="","",VLOOKUP($D163,'m kvalifikacije žrebna lista'!$A$7:$R$38,14))</f>
        <v>0</v>
      </c>
      <c r="I163" s="361"/>
      <c r="J163" s="210"/>
      <c r="K163" s="361"/>
      <c r="L163" s="210"/>
      <c r="M163" s="253"/>
      <c r="N163" s="210"/>
      <c r="O163" s="362"/>
      <c r="P163" s="210"/>
      <c r="Q163" s="363"/>
    </row>
    <row r="164" spans="1:17" ht="12.75">
      <c r="A164" s="192"/>
      <c r="B164" s="210"/>
      <c r="C164" s="365"/>
      <c r="D164" s="161">
        <v>27</v>
      </c>
      <c r="E164" s="183" t="str">
        <f>UPPER(IF($D164="","",VLOOKUP($D164,'m kvalifikacije žrebna lista'!$A$7:$R$38,3)))</f>
        <v>JOKSOVIĆ</v>
      </c>
      <c r="F164" s="161"/>
      <c r="G164" s="190">
        <f>IF($D164="","",VLOOKUP($D164,'m kvalifikacije žrebna lista'!$A$7:$R$38,10))</f>
        <v>0</v>
      </c>
      <c r="H164" s="266">
        <f>IF($D164="","",VLOOKUP($D164,'m kvalifikacije žrebna lista'!$A$7:$R$38,14))</f>
        <v>0</v>
      </c>
      <c r="I164" s="361"/>
      <c r="J164" s="210"/>
      <c r="K164" s="361"/>
      <c r="L164" s="210"/>
      <c r="M164" s="253"/>
      <c r="N164" s="210"/>
      <c r="O164" s="362"/>
      <c r="P164" s="210"/>
      <c r="Q164" s="363"/>
    </row>
    <row r="165" spans="1:17" ht="12.75">
      <c r="A165" s="192"/>
      <c r="B165" s="210"/>
      <c r="C165" s="365"/>
      <c r="D165" s="161">
        <v>28</v>
      </c>
      <c r="E165" s="183" t="str">
        <f>UPPER(IF($D165="","",VLOOKUP($D165,'m kvalifikacije žrebna lista'!$A$7:$R$38,3)))</f>
        <v>PAVLETIĆ</v>
      </c>
      <c r="F165" s="161"/>
      <c r="G165" s="190">
        <f>IF($D165="","",VLOOKUP($D165,'m kvalifikacije žrebna lista'!$A$7:$R$38,10))</f>
        <v>0</v>
      </c>
      <c r="H165" s="266">
        <f>IF($D165="","",VLOOKUP($D165,'m kvalifikacije žrebna lista'!$A$7:$R$38,14))</f>
        <v>0</v>
      </c>
      <c r="I165" s="361"/>
      <c r="J165" s="210"/>
      <c r="K165" s="361"/>
      <c r="L165" s="210"/>
      <c r="M165" s="253"/>
      <c r="N165" s="210"/>
      <c r="O165" s="362"/>
      <c r="P165" s="210"/>
      <c r="Q165" s="363"/>
    </row>
    <row r="166" spans="1:17" ht="12.75">
      <c r="A166" s="192"/>
      <c r="B166" s="210"/>
      <c r="C166" s="365"/>
      <c r="D166" s="161">
        <v>29</v>
      </c>
      <c r="E166" s="183" t="str">
        <f>UPPER(IF($D166="","",VLOOKUP($D166,'m kvalifikacije žrebna lista'!$A$7:$R$38,3)))</f>
        <v>DOLENC</v>
      </c>
      <c r="F166" s="161"/>
      <c r="G166" s="190">
        <f>IF($D166="","",VLOOKUP($D166,'m kvalifikacije žrebna lista'!$A$7:$R$38,10))</f>
        <v>0</v>
      </c>
      <c r="H166" s="266">
        <f>IF($D166="","",VLOOKUP($D166,'m kvalifikacije žrebna lista'!$A$7:$R$38,14))</f>
        <v>0</v>
      </c>
      <c r="I166" s="361"/>
      <c r="J166" s="210"/>
      <c r="K166" s="361"/>
      <c r="L166" s="210"/>
      <c r="M166" s="253"/>
      <c r="N166" s="210"/>
      <c r="O166" s="362"/>
      <c r="P166" s="210"/>
      <c r="Q166" s="363"/>
    </row>
    <row r="167" spans="1:17" ht="12.75">
      <c r="A167" s="192"/>
      <c r="B167" s="210"/>
      <c r="C167" s="365"/>
      <c r="D167" s="161">
        <v>30</v>
      </c>
      <c r="E167" s="183" t="str">
        <f>UPPER(IF($D167="","",VLOOKUP($D167,'m kvalifikacije žrebna lista'!$A$7:$R$38,3)))</f>
        <v>SEVŠEK</v>
      </c>
      <c r="F167" s="161"/>
      <c r="G167" s="190">
        <f>IF($D167="","",VLOOKUP($D167,'m kvalifikacije žrebna lista'!$A$7:$R$38,10))</f>
        <v>0</v>
      </c>
      <c r="H167" s="266">
        <f>IF($D167="","",VLOOKUP($D167,'m kvalifikacije žrebna lista'!$A$7:$R$38,14))</f>
        <v>0</v>
      </c>
      <c r="I167" s="361"/>
      <c r="J167" s="210"/>
      <c r="K167" s="361"/>
      <c r="L167" s="210"/>
      <c r="M167" s="253"/>
      <c r="N167" s="210"/>
      <c r="O167" s="362"/>
      <c r="P167" s="210"/>
      <c r="Q167" s="363"/>
    </row>
    <row r="168" spans="1:17" ht="12.75">
      <c r="A168" s="192"/>
      <c r="B168" s="210"/>
      <c r="C168" s="365"/>
      <c r="D168" s="161">
        <v>31</v>
      </c>
      <c r="E168" s="183" t="str">
        <f>UPPER(IF($D168="","",VLOOKUP($D168,'m kvalifikacije žrebna lista'!$A$7:$R$38,3)))</f>
        <v>SOTLER</v>
      </c>
      <c r="F168" s="161"/>
      <c r="G168" s="190">
        <f>IF($D168="","",VLOOKUP($D168,'m kvalifikacije žrebna lista'!$A$7:$R$38,10))</f>
        <v>0</v>
      </c>
      <c r="H168" s="266">
        <f>IF($D168="","",VLOOKUP($D168,'m kvalifikacije žrebna lista'!$A$7:$R$38,14))</f>
        <v>0</v>
      </c>
      <c r="I168" s="361"/>
      <c r="J168" s="210"/>
      <c r="K168" s="361"/>
      <c r="L168" s="210"/>
      <c r="M168" s="253"/>
      <c r="N168" s="210"/>
      <c r="O168" s="362"/>
      <c r="P168" s="210"/>
      <c r="Q168" s="363"/>
    </row>
    <row r="169" spans="1:17" ht="12.75">
      <c r="A169" s="192"/>
      <c r="B169" s="331"/>
      <c r="C169" s="330"/>
      <c r="D169" s="161">
        <v>32</v>
      </c>
      <c r="E169" s="183" t="str">
        <f>UPPER(IF($D169="","",VLOOKUP($D169,'m kvalifikacije žrebna lista'!$A$7:$R$38,3)))</f>
        <v>KASTELEC</v>
      </c>
      <c r="F169" s="161"/>
      <c r="G169" s="190">
        <f>IF($D169="","",VLOOKUP($D169,'m kvalifikacije žrebna lista'!$A$7:$R$38,10))</f>
        <v>0</v>
      </c>
      <c r="H169" s="266">
        <f>IF($D169="","",VLOOKUP($D169,'m kvalifikacije žrebna lista'!$A$7:$R$38,14))</f>
        <v>0</v>
      </c>
      <c r="I169" s="361"/>
      <c r="J169" s="210"/>
      <c r="K169" s="361"/>
      <c r="L169" s="210"/>
      <c r="M169" s="253"/>
      <c r="N169" s="210"/>
      <c r="O169" s="362"/>
      <c r="P169" s="210"/>
      <c r="Q169" s="363"/>
    </row>
    <row r="170" spans="1:17" ht="12.75">
      <c r="A170" s="357"/>
      <c r="B170" s="357"/>
      <c r="C170" s="357"/>
      <c r="D170" s="357"/>
      <c r="E170" s="357"/>
      <c r="F170" s="357"/>
      <c r="G170" s="357"/>
      <c r="H170" s="357"/>
      <c r="I170" s="358"/>
      <c r="J170" s="357"/>
      <c r="K170" s="358"/>
      <c r="L170" s="357"/>
      <c r="M170" s="359"/>
      <c r="N170" s="357"/>
      <c r="O170" s="360"/>
      <c r="P170" s="357"/>
      <c r="Q170" s="364"/>
    </row>
  </sheetData>
  <sheetProtection/>
  <mergeCells count="13">
    <mergeCell ref="P63:Q64"/>
    <mergeCell ref="L150:M151"/>
    <mergeCell ref="N150:O151"/>
    <mergeCell ref="P129:Q130"/>
    <mergeCell ref="A147:C147"/>
    <mergeCell ref="P152:Q152"/>
    <mergeCell ref="P153:Q153"/>
    <mergeCell ref="P127:Q128"/>
    <mergeCell ref="AJ74:AK75"/>
    <mergeCell ref="P137:Q137"/>
    <mergeCell ref="A139:C139"/>
    <mergeCell ref="P144:Q144"/>
    <mergeCell ref="P145:Q145"/>
  </mergeCells>
  <conditionalFormatting sqref="G7:G134">
    <cfRule type="expression" priority="50" dxfId="3" stopIfTrue="1">
      <formula>AND($D7&lt;9,$C7&gt;0)</formula>
    </cfRule>
  </conditionalFormatting>
  <conditionalFormatting sqref="F7 H7 F9 F11 F13 F15 F17 F19 F21 F23 F25 F27 F29 F31 F33 F35 F37 F39 F41 F43 F45 F47 F49 F51 F53 F55 F57 F59 F61 F63 F65 F67 F69 F71 F73 F75 F77 F79 F81 F83 F85 F87 F89 F91 F93 F95 F97 F99 F101 F103 F105 F107 F109 F111 F113 F115 F117 F119 F121 F123 F125 F127 F129 F131 F133 H9 H11 H13 H15 H17 H19 H21 H23 H25 H27 H29 H31 H33 H35 H37 H39 H41 H43 H45 H47 H49 H51 H53 H55 H57 H59 H61 H63 H65 H67 H69 H71 H73 H75 H77 H79 H81 H83 H85 H87 H89 H91 H93 H95 H97 H99 H101 H103 H105 H107 H109 H111 H113 H115 H117 H119 H121 H123 H125 H127 H129 H131 H133">
    <cfRule type="expression" priority="51" dxfId="3" stopIfTrue="1">
      <formula>AND($D7&lt;17,$C7&gt;0)</formula>
    </cfRule>
  </conditionalFormatting>
  <conditionalFormatting sqref="L8 L12 N66 L20 L24 L28 L32 L36 L40 L44 L48 L52 L56 L60 L64 L68 N10 N18 N26 N34 N42 N50 N58 L16">
    <cfRule type="expression" priority="52" dxfId="3" stopIfTrue="1">
      <formula>K8="as"</formula>
    </cfRule>
    <cfRule type="expression" priority="53" dxfId="3" stopIfTrue="1">
      <formula>K8="bs"</formula>
    </cfRule>
  </conditionalFormatting>
  <conditionalFormatting sqref="J7 J9 J11 J13 J15 J17 J19 J21 J23 J25 J27 J29 J31 J33 J35 J37 J39 J41 J43 J45 J47 J49 J51 J53 J55 J57 J59 J61 J63 J65 J67 J69">
    <cfRule type="expression" priority="54" dxfId="3" stopIfTrue="1">
      <formula>I8="as"</formula>
    </cfRule>
    <cfRule type="expression" priority="55" dxfId="3" stopIfTrue="1">
      <formula>I8="bs"</formula>
    </cfRule>
  </conditionalFormatting>
  <conditionalFormatting sqref="B7:B134">
    <cfRule type="cellIs" priority="56" dxfId="37" operator="equal" stopIfTrue="1">
      <formula>"QA"</formula>
    </cfRule>
    <cfRule type="cellIs" priority="57" dxfId="37" operator="equal" stopIfTrue="1">
      <formula>"DA"</formula>
    </cfRule>
  </conditionalFormatting>
  <conditionalFormatting sqref="I8 K68 K64 K60 K56 K52 K48 K44 K40 K36 K32 K28 K24 K20 K16 K12 K8 M10 M18 M26 M34 M42 M50 M58 M66 I10 I12 I14 I16 I18 I20 I22 I24 I26 I28 I30 I32 I34 I36 I38 I40 I42 I44 I46 I48 I50 I52 I54 I56 I58 I60 I62 I64 I66 I68 I70 I72 I74 I76 I78 I80 I82 I84 I86 I88 I90 I92 I94 I96 I98 I100 I102 I104 I106 I108 I110 I112 I114 I116 I118 I120 I122 I124 I126 I128 I130 I132 I134">
    <cfRule type="expression" priority="58" dxfId="5" stopIfTrue="1">
      <formula>$N$1="CU"</formula>
    </cfRule>
  </conditionalFormatting>
  <conditionalFormatting sqref="F8 H8 F10 F12 F14 F16 F18 F20 F22 F24 F26 F28 F30 F32 F34 F36 F38 F40 F42 F44 F46 F48 F50 F52 F54 F56 F58 F60 F62 F64 F66 F68 F70 F72 F74 F76 F78 F80 F82 F84 F86 F88 F90 F92 F94 F96 F98 F100 F102 F104 F106 F108 F110 F112 F114 F116 F118 F120 F122 F124 F126 F128 F130 F132 F134 H10 H12 H14 H16 H18 H20 H22 H24 H26 H28 H30 H32 H34 H36 H38 H40 H42 H44 H46 H48 H50 H52 H54 H56 H58 H60 H62 H64 H66 H68 H70 H72 H74 H76 H78 H80 H82 H84 H86 H88 H90 H92 H94 H96 H98 H100 H102 H104 H106 H108 H110 H112 H114 H116 H118 H120 H122 H124 H126 H128 H130 H132 H134">
    <cfRule type="expression" priority="59" dxfId="35" stopIfTrue="1">
      <formula>AND($D8&lt;17,$C8&gt;0)</formula>
    </cfRule>
  </conditionalFormatting>
  <conditionalFormatting sqref="L66 L10 L26 L34 L42 L50 L58 L18">
    <cfRule type="expression" priority="60" dxfId="24" stopIfTrue="1">
      <formula>AND($N$1="CU",L10="Sodnik")</formula>
    </cfRule>
    <cfRule type="expression" priority="61" dxfId="23" stopIfTrue="1">
      <formula>AND($N$1="CU",L10&lt;&gt;"Sodnik",M10&lt;&gt;"")</formula>
    </cfRule>
    <cfRule type="expression" priority="62" dxfId="22" stopIfTrue="1">
      <formula>AND($N$1="CU",L10&lt;&gt;"Sodnik")</formula>
    </cfRule>
  </conditionalFormatting>
  <conditionalFormatting sqref="D8 D10 D12 D16 D18 D20 D24 D26 D28 D32 D34 D36 D40 D42 D44 D48 D50 D52 D56 D58 D60 D64 D66 D68 D72 D74 D76 D80 D82 D88 D90 D92 D96 D98 D100 D104 D106 D108 D112 D114 D116 D120 D122 D124 D128 D130 D132 D84">
    <cfRule type="expression" priority="63" dxfId="0" stopIfTrue="1">
      <formula>$D8&gt;0</formula>
    </cfRule>
  </conditionalFormatting>
  <conditionalFormatting sqref="D7 D15 D23 D31 D39 D47 D55 D63 D79 D87 D95 D103 D111 D119 D127">
    <cfRule type="expression" priority="64" dxfId="6" stopIfTrue="1">
      <formula>$D7&lt;&gt;""</formula>
    </cfRule>
  </conditionalFormatting>
  <conditionalFormatting sqref="L72 L76 N130 L84 L88 L92 L96 L100 L104 L108 L112 L116 L120 L124 L128 L132 N74 N82 N90 N98 N106 N114 N122 L80">
    <cfRule type="expression" priority="37" dxfId="3" stopIfTrue="1">
      <formula>K72="as"</formula>
    </cfRule>
    <cfRule type="expression" priority="38" dxfId="3" stopIfTrue="1">
      <formula>K72="bs"</formula>
    </cfRule>
  </conditionalFormatting>
  <conditionalFormatting sqref="J71 J73 J75 J77 J79 J81 J83 J85 J87 J89 J91 J93 J95 J97 J99 J101 J103 J105 J107 J109 J111 J113 J115 J117 J119 J121 J123 J125 J127 J129 J131 J133">
    <cfRule type="expression" priority="39" dxfId="3" stopIfTrue="1">
      <formula>I72="as"</formula>
    </cfRule>
    <cfRule type="expression" priority="40" dxfId="3" stopIfTrue="1">
      <formula>I72="bs"</formula>
    </cfRule>
  </conditionalFormatting>
  <conditionalFormatting sqref="K132 K128 K124 K120 K116 K112 K108 K104 K100 K96 K92 K88 K84 K80 K76 K72 M74 M82 M90 M98 M106 M114 M122 M130">
    <cfRule type="expression" priority="43" dxfId="5" stopIfTrue="1">
      <formula>$N$1="CU"</formula>
    </cfRule>
  </conditionalFormatting>
  <conditionalFormatting sqref="L130 L74 L90 L98 L106 L114 L122 L82">
    <cfRule type="expression" priority="45" dxfId="24" stopIfTrue="1">
      <formula>AND($N$1="CU",L74="Sodnik")</formula>
    </cfRule>
    <cfRule type="expression" priority="46" dxfId="23" stopIfTrue="1">
      <formula>AND($N$1="CU",L74&lt;&gt;"Sodnik",M74&lt;&gt;"")</formula>
    </cfRule>
    <cfRule type="expression" priority="47" dxfId="22" stopIfTrue="1">
      <formula>AND($N$1="CU",L74&lt;&gt;"Sodnik")</formula>
    </cfRule>
  </conditionalFormatting>
  <conditionalFormatting sqref="D86">
    <cfRule type="expression" priority="20" dxfId="6" stopIfTrue="1">
      <formula>$D86&lt;&gt;""</formula>
    </cfRule>
  </conditionalFormatting>
  <conditionalFormatting sqref="D78">
    <cfRule type="expression" priority="13" dxfId="6" stopIfTrue="1">
      <formula>$D78&lt;&gt;""</formula>
    </cfRule>
  </conditionalFormatting>
  <conditionalFormatting sqref="D94">
    <cfRule type="expression" priority="12" dxfId="6" stopIfTrue="1">
      <formula>$D94&lt;&gt;""</formula>
    </cfRule>
  </conditionalFormatting>
  <conditionalFormatting sqref="D126">
    <cfRule type="expression" priority="11" dxfId="6" stopIfTrue="1">
      <formula>$D126&lt;&gt;""</formula>
    </cfRule>
  </conditionalFormatting>
  <conditionalFormatting sqref="D14">
    <cfRule type="expression" priority="26" dxfId="6" stopIfTrue="1">
      <formula>$D14&lt;&gt;""</formula>
    </cfRule>
  </conditionalFormatting>
  <conditionalFormatting sqref="D30">
    <cfRule type="expression" priority="25" dxfId="6" stopIfTrue="1">
      <formula>$D30&lt;&gt;""</formula>
    </cfRule>
  </conditionalFormatting>
  <conditionalFormatting sqref="D22">
    <cfRule type="expression" priority="24" dxfId="6" stopIfTrue="1">
      <formula>$D22&lt;&gt;""</formula>
    </cfRule>
  </conditionalFormatting>
  <conditionalFormatting sqref="D38">
    <cfRule type="expression" priority="23" dxfId="6" stopIfTrue="1">
      <formula>$D38&lt;&gt;""</formula>
    </cfRule>
  </conditionalFormatting>
  <conditionalFormatting sqref="D54">
    <cfRule type="expression" priority="22" dxfId="6" stopIfTrue="1">
      <formula>$D54&lt;&gt;""</formula>
    </cfRule>
  </conditionalFormatting>
  <conditionalFormatting sqref="D70">
    <cfRule type="expression" priority="21" dxfId="6" stopIfTrue="1">
      <formula>$D70&lt;&gt;""</formula>
    </cfRule>
  </conditionalFormatting>
  <conditionalFormatting sqref="D102">
    <cfRule type="expression" priority="19" dxfId="6" stopIfTrue="1">
      <formula>$D102&lt;&gt;""</formula>
    </cfRule>
  </conditionalFormatting>
  <conditionalFormatting sqref="D118">
    <cfRule type="expression" priority="18" dxfId="6" stopIfTrue="1">
      <formula>$D118&lt;&gt;""</formula>
    </cfRule>
  </conditionalFormatting>
  <conditionalFormatting sqref="D134">
    <cfRule type="expression" priority="17" dxfId="6" stopIfTrue="1">
      <formula>$D134&lt;&gt;""</formula>
    </cfRule>
  </conditionalFormatting>
  <conditionalFormatting sqref="D110">
    <cfRule type="expression" priority="16" dxfId="6" stopIfTrue="1">
      <formula>$D110&lt;&gt;""</formula>
    </cfRule>
  </conditionalFormatting>
  <conditionalFormatting sqref="D46">
    <cfRule type="expression" priority="15" dxfId="6" stopIfTrue="1">
      <formula>$D46&lt;&gt;""</formula>
    </cfRule>
  </conditionalFormatting>
  <conditionalFormatting sqref="D62">
    <cfRule type="expression" priority="14" dxfId="6" stopIfTrue="1">
      <formula>$D62&lt;&gt;""</formula>
    </cfRule>
  </conditionalFormatting>
  <conditionalFormatting sqref="O14">
    <cfRule type="expression" priority="10" dxfId="5" stopIfTrue="1">
      <formula>$N$1="CU"</formula>
    </cfRule>
  </conditionalFormatting>
  <conditionalFormatting sqref="P14">
    <cfRule type="expression" priority="4" dxfId="3" stopIfTrue="1">
      <formula>O14="as"</formula>
    </cfRule>
    <cfRule type="expression" priority="5" dxfId="3" stopIfTrue="1">
      <formula>O14="bs"</formula>
    </cfRule>
  </conditionalFormatting>
  <conditionalFormatting sqref="D133 D131 D129 D125 D123 D121 D117 D115 D113 D109 D107 D105 D101 D99 D97 D93 D91 D89 D83 D81 D77 D75 D73 D69 D67 D65 D61 D59 D57 D53 D51 D49 D45 D43 D41 D37 D35 D33 D29 D27 D25 D21 D19 D17 D13 D11 D9">
    <cfRule type="expression" priority="3" dxfId="0" stopIfTrue="1">
      <formula>$D9&gt;0</formula>
    </cfRule>
  </conditionalFormatting>
  <conditionalFormatting sqref="D85">
    <cfRule type="expression" priority="2" dxfId="0" stopIfTrue="1">
      <formula>$D85&gt;0</formula>
    </cfRule>
  </conditionalFormatting>
  <conditionalFormatting sqref="D71">
    <cfRule type="expression" priority="1" dxfId="0" stopIfTrue="1">
      <formula>$D71&gt;0</formula>
    </cfRule>
  </conditionalFormatting>
  <dataValidations count="1">
    <dataValidation type="list" allowBlank="1" showInputMessage="1" sqref="L66 L82 L122 L114 L106 L98 L90 L74 L130 L18 L58 L50 L42 L34 L26 L10">
      <formula1>$T$7:$T$16</formula1>
    </dataValidation>
  </dataValidations>
  <printOptions horizontalCentered="1"/>
  <pageMargins left="0.35433070866141736" right="0.35433070866141736" top="0.35433070866141736" bottom="0.35433070866141736" header="0" footer="0"/>
  <pageSetup fitToWidth="0" horizontalDpi="300" verticalDpi="300" orientation="portrait" paperSize="9" scale="75" r:id="rId4"/>
  <rowBreaks count="1" manualBreakCount="1">
    <brk id="80" max="65535" man="1"/>
  </rowBreaks>
  <drawing r:id="rId3"/>
  <legacyDrawing r:id="rId2"/>
</worksheet>
</file>

<file path=xl/worksheets/sheet7.xml><?xml version="1.0" encoding="utf-8"?>
<worksheet xmlns="http://schemas.openxmlformats.org/spreadsheetml/2006/main" xmlns:r="http://schemas.openxmlformats.org/officeDocument/2006/relationships">
  <sheetPr codeName="List15"/>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TZS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Sodniški program</dc:title>
  <dc:subject>Vse kategorije</dc:subject>
  <dc:creator>Matjaz Pogacar</dc:creator>
  <cp:keywords/>
  <dc:description>Copyright © TZS Limited, 2003.
All rights reserved. Reproduction of this work in whole or in part, without the prior permission of TZS  is prohibited.</dc:description>
  <cp:lastModifiedBy>Kreutz Bostjan</cp:lastModifiedBy>
  <cp:lastPrinted>2020-12-10T13:00:30Z</cp:lastPrinted>
  <dcterms:created xsi:type="dcterms:W3CDTF">1998-01-18T23:10:02Z</dcterms:created>
  <dcterms:modified xsi:type="dcterms:W3CDTF">2020-12-10T20:07:22Z</dcterms:modified>
  <cp:category>Formularji</cp:category>
  <cp:version/>
  <cp:contentType/>
  <cp:contentStatus/>
</cp:coreProperties>
</file>

<file path=docProps/custom.xml><?xml version="1.0" encoding="utf-8"?>
<Properties xmlns="http://schemas.openxmlformats.org/officeDocument/2006/custom-properties" xmlns:vt="http://schemas.openxmlformats.org/officeDocument/2006/docPropsVTypes"/>
</file>