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20" firstSheet="4" activeTab="9"/>
  </bookViews>
  <sheets>
    <sheet name="razpored NEDELJA" sheetId="12" r:id="rId1"/>
    <sheet name="m glavni - do 35 let" sheetId="4" r:id="rId2"/>
    <sheet name="m glavni 35+" sheetId="5" r:id="rId3"/>
    <sheet name="m glavni 45 +" sheetId="6" r:id="rId4"/>
    <sheet name="m glavni 55+" sheetId="7" r:id="rId5"/>
    <sheet name="MOŠKI 65 +" sheetId="9" r:id="rId6"/>
    <sheet name="TENIS SLO " sheetId="3" r:id="rId7"/>
    <sheet name="Ž RR DO 40 LET" sheetId="8" r:id="rId8"/>
    <sheet name="ŽENSKE 40-60 " sheetId="1" r:id="rId9"/>
    <sheet name="ŽENSKE  60 + " sheetId="2" r:id="rId10"/>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Order1" hidden="1">255</definedName>
    <definedName name="A" localSheetId="1">#REF!</definedName>
    <definedName name="A" localSheetId="2">#REF!</definedName>
    <definedName name="A" localSheetId="3">#REF!</definedName>
    <definedName name="A" localSheetId="4">#REF!</definedName>
    <definedName name="A" localSheetId="5">#REF!</definedName>
    <definedName name="A" localSheetId="0">#REF!</definedName>
    <definedName name="A" localSheetId="6">#REF!</definedName>
    <definedName name="A" localSheetId="7">#REF!</definedName>
    <definedName name="A" localSheetId="9">#REF!</definedName>
    <definedName name="A" localSheetId="8">#REF!</definedName>
    <definedName name="A">#REF!</definedName>
    <definedName name="B" localSheetId="1">#REF!</definedName>
    <definedName name="B" localSheetId="2">#REF!</definedName>
    <definedName name="B" localSheetId="3">#REF!</definedName>
    <definedName name="B" localSheetId="4">#REF!</definedName>
    <definedName name="B" localSheetId="5">#REF!</definedName>
    <definedName name="B" localSheetId="0">#REF!</definedName>
    <definedName name="B" localSheetId="6">#REF!</definedName>
    <definedName name="B" localSheetId="7">#REF!</definedName>
    <definedName name="B" localSheetId="9">#REF!</definedName>
    <definedName name="B" localSheetId="8">#REF!</definedName>
    <definedName name="B">#REF!</definedName>
    <definedName name="BORUT" localSheetId="5">#REF!</definedName>
    <definedName name="BORUT" localSheetId="6">#REF!</definedName>
    <definedName name="BORUT" localSheetId="9">#REF!</definedName>
    <definedName name="BORUT" localSheetId="8">#REF!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'm glavni - do 35 let'!$A$1:$Q$79</definedName>
    <definedName name="_xlnm.Print_Area" localSheetId="2">'m glavni 35+'!$A$1:$Q$79</definedName>
    <definedName name="_xlnm.Print_Area" localSheetId="3">'m glavni 45 +'!$A$1:$Q$79</definedName>
    <definedName name="_xlnm.Print_Area" localSheetId="4">'m glavni 55+'!$A$1:$Q$79</definedName>
    <definedName name="_xlnm.Print_Area" localSheetId="7">'Ž RR DO 40 LET'!$A$1:$L$26</definedName>
  </definedNames>
  <calcPr calcId="162913" iterate="1" iterateCount="1" iterateDelta="0.001"/>
  <extLst>
    <ext xmlns:x15="http://schemas.microsoft.com/office/spreadsheetml/2010/11/main" xmlns="http://schemas.openxmlformats.org/spreadsheetml/2006/main" uri="{140A7094-0E35-4892-8432-C4D2E57EDEB5}">
      <x15:workbookPr chartTrackingRefBase="1"/>
    </ext>
  </extLst>
</workbook>
</file>

<file path=xl/comments10.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2.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3.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4.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5.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comments6.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7.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comments8.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9.xml><?xml version="1.0" encoding="utf-8"?>
<comments xmlns="http://schemas.openxmlformats.org/spreadsheetml/2006/main">
  <authors>
    <author>mta</author>
  </authors>
  <commentList>
    <comment ref="G29" authorId="0">
      <text>
        <r>
          <rPr>
            <b/>
            <sz val="8"/>
            <color indexed="10"/>
            <rFont val="Tahoma"/>
            <family val="2"/>
          </rPr>
          <t>Za pravilen vnos časa žrebanja v celico P71 napiši:
=NOW( )
in pritisni ENTER.</t>
        </r>
      </text>
    </comment>
    <comment ref="H30" authorId="0">
      <text>
        <r>
          <rPr>
            <b/>
            <sz val="8"/>
            <color indexed="10"/>
            <rFont val="Tahoma"/>
            <family val="2"/>
          </rPr>
          <t>Napiši ime in priimek ter mesto na lestvici igralke, ki se je zadnja neposredno (status D) uvrstila v žreb.
Primer:
Katarina Srebotnik (23)</t>
        </r>
      </text>
    </comment>
  </commentList>
</comments>
</file>

<file path=xl/sharedStrings.xml><?xml version="1.0" encoding="utf-8"?>
<sst xmlns="http://schemas.openxmlformats.org/spreadsheetml/2006/main" count="964" uniqueCount="377">
  <si>
    <t/>
  </si>
  <si>
    <t>vrsta turnirja</t>
  </si>
  <si>
    <t>2</t>
  </si>
  <si>
    <t>prosto</t>
  </si>
  <si>
    <t>3</t>
  </si>
  <si>
    <t>4</t>
  </si>
  <si>
    <t>5</t>
  </si>
  <si>
    <t>6</t>
  </si>
  <si>
    <t>7</t>
  </si>
  <si>
    <t>8</t>
  </si>
  <si>
    <t>10</t>
  </si>
  <si>
    <t>11</t>
  </si>
  <si>
    <t>12</t>
  </si>
  <si>
    <t>13</t>
  </si>
  <si>
    <t>14</t>
  </si>
  <si>
    <t>15</t>
  </si>
  <si>
    <t>16</t>
  </si>
  <si>
    <t xml:space="preserve">RVO DRŽAVNO PRVENSTVO </t>
  </si>
  <si>
    <t>DP</t>
  </si>
  <si>
    <t>13. 6. 2019</t>
  </si>
  <si>
    <t>KOROBOVA</t>
  </si>
  <si>
    <t>EKATERINA</t>
  </si>
  <si>
    <t>ŽENSKE  60 +  LET</t>
  </si>
  <si>
    <t>PAJENK</t>
  </si>
  <si>
    <t>VERA</t>
  </si>
  <si>
    <t>STANKO</t>
  </si>
  <si>
    <t>VESNA</t>
  </si>
  <si>
    <t>DOLČIČ</t>
  </si>
  <si>
    <t>MILENA</t>
  </si>
  <si>
    <t>LEONARDOS</t>
  </si>
  <si>
    <t>LORENA</t>
  </si>
  <si>
    <t>KRISTINA</t>
  </si>
  <si>
    <t>GLAVNI TURNIR</t>
  </si>
  <si>
    <t>datum</t>
  </si>
  <si>
    <t>klub</t>
  </si>
  <si>
    <t>rang turnirja</t>
  </si>
  <si>
    <t>vodja tekmovanja</t>
  </si>
  <si>
    <t>ševilo igralcev</t>
  </si>
  <si>
    <t>vrhovni  sodnik</t>
  </si>
  <si>
    <t>status</t>
  </si>
  <si>
    <t>šifra</t>
  </si>
  <si>
    <t>nosilec</t>
  </si>
  <si>
    <t>priimek</t>
  </si>
  <si>
    <t>ime</t>
  </si>
  <si>
    <t>2. kolo</t>
  </si>
  <si>
    <t>četrtfinale</t>
  </si>
  <si>
    <t>polfinale</t>
  </si>
  <si>
    <t>finale</t>
  </si>
  <si>
    <t>skupaj točk</t>
  </si>
  <si>
    <t>Sodnik</t>
  </si>
  <si>
    <t>a</t>
  </si>
  <si>
    <t>B</t>
  </si>
  <si>
    <t>b</t>
  </si>
  <si>
    <t>TOČKE TZS</t>
  </si>
  <si>
    <t>Rang turnirja:</t>
  </si>
  <si>
    <t>1. mesto</t>
  </si>
  <si>
    <t>2. mesto</t>
  </si>
  <si>
    <t>3. - 4. mesto</t>
  </si>
  <si>
    <t>5. - 8. mesto</t>
  </si>
  <si>
    <t>BATOR FILIP</t>
  </si>
  <si>
    <t>9. - 16. mesto</t>
  </si>
  <si>
    <t>17.- 32. mesto</t>
  </si>
  <si>
    <t>jakostna lestvica</t>
  </si>
  <si>
    <t>#</t>
  </si>
  <si>
    <t>nosilci</t>
  </si>
  <si>
    <t>mesto TZS</t>
  </si>
  <si>
    <t>jakost</t>
  </si>
  <si>
    <t>srečni poraženec</t>
  </si>
  <si>
    <t>namesto</t>
  </si>
  <si>
    <t>čas žrebanja:</t>
  </si>
  <si>
    <t>1</t>
  </si>
  <si>
    <t>zadnji neposredno uvrščeni igralec:</t>
  </si>
  <si>
    <t>podpis</t>
  </si>
  <si>
    <t>predstavnik igralcev:</t>
  </si>
  <si>
    <t>vodja tekmovanja:</t>
  </si>
  <si>
    <t>vrhovni sodnik:</t>
  </si>
  <si>
    <t>A</t>
  </si>
  <si>
    <t>LOPATIČ MARKO</t>
  </si>
  <si>
    <t>MAČEK ALEŠ</t>
  </si>
  <si>
    <t>PODGORNIK BRANKO</t>
  </si>
  <si>
    <t>BS</t>
  </si>
  <si>
    <t>AS</t>
  </si>
  <si>
    <r>
      <t xml:space="preserve">ROUND ROBIN </t>
    </r>
    <r>
      <rPr>
        <b/>
        <i/>
        <sz val="24"/>
        <color indexed="8"/>
        <rFont val="Times New Roman CE"/>
        <family val="1"/>
      </rPr>
      <t>(4 v skupini)</t>
    </r>
  </si>
  <si>
    <t>list ševilka:</t>
  </si>
  <si>
    <t>kategorija:</t>
  </si>
  <si>
    <t>in teniški klub:</t>
  </si>
  <si>
    <t>datum:</t>
  </si>
  <si>
    <t>tekmovanje:</t>
  </si>
  <si>
    <t>število igralcev:</t>
  </si>
  <si>
    <t>število zmag</t>
  </si>
  <si>
    <t>vrstni red</t>
  </si>
  <si>
    <t>Tabela za izračun točk</t>
  </si>
  <si>
    <t>točke</t>
  </si>
  <si>
    <t>skupina: 2</t>
  </si>
  <si>
    <t>skupina: 3</t>
  </si>
  <si>
    <t>podpis:</t>
  </si>
  <si>
    <t>vrstni red igranja po skupinah:</t>
  </si>
  <si>
    <t>1 : 4  *  2 : 3  *  1 : 2  *  3 : 4  *  1 : 3  *  2 : 4</t>
  </si>
  <si>
    <t>VANCETA</t>
  </si>
  <si>
    <t>as</t>
  </si>
  <si>
    <t>19.-21.6.2020</t>
  </si>
  <si>
    <t>KOVAČ TIMMY</t>
  </si>
  <si>
    <t>OGRIČ MIHA</t>
  </si>
  <si>
    <t>GRADIŠAR SIMON</t>
  </si>
  <si>
    <t>BATOR</t>
  </si>
  <si>
    <t>OGRIČ</t>
  </si>
  <si>
    <t>GRADIŠAR</t>
  </si>
  <si>
    <t>KOVAČ</t>
  </si>
  <si>
    <t>KADIVNIK KLEMEN</t>
  </si>
  <si>
    <t>PEČEČNIK DENIS</t>
  </si>
  <si>
    <t>JOLIČ RADO</t>
  </si>
  <si>
    <t>ŠKRJANC MARKO</t>
  </si>
  <si>
    <t>LAZIČ ROBERT</t>
  </si>
  <si>
    <t>PETKOVŠEK SANDI</t>
  </si>
  <si>
    <t>ČERNIVEC ALEŠ</t>
  </si>
  <si>
    <t>KOMAR</t>
  </si>
  <si>
    <t>LOPATIČ</t>
  </si>
  <si>
    <t>PETKOVŠEK</t>
  </si>
  <si>
    <t>LAZIČ</t>
  </si>
  <si>
    <t>LEBER</t>
  </si>
  <si>
    <t>ŠKERJANEC JANEZ</t>
  </si>
  <si>
    <t>BRADELJ RUDI</t>
  </si>
  <si>
    <t>KUNAVER</t>
  </si>
  <si>
    <t>MILOŠ</t>
  </si>
  <si>
    <t xml:space="preserve">ŠKERJANEC </t>
  </si>
  <si>
    <t>JANEZ</t>
  </si>
  <si>
    <t>PODGORNIK</t>
  </si>
  <si>
    <t>BRANKO</t>
  </si>
  <si>
    <t>STEFANOVIČ</t>
  </si>
  <si>
    <t>FRECE</t>
  </si>
  <si>
    <t>ŠKERJANEC</t>
  </si>
  <si>
    <t xml:space="preserve">GUNA </t>
  </si>
  <si>
    <t xml:space="preserve">BRADELJ </t>
  </si>
  <si>
    <t>RUDI</t>
  </si>
  <si>
    <t xml:space="preserve">KUNAVER </t>
  </si>
  <si>
    <t>IVO</t>
  </si>
  <si>
    <t xml:space="preserve">BELIŠ </t>
  </si>
  <si>
    <t xml:space="preserve">FRECE </t>
  </si>
  <si>
    <t>MATJAŽ</t>
  </si>
  <si>
    <t>MIRAN</t>
  </si>
  <si>
    <t xml:space="preserve">STEFANOVIČ </t>
  </si>
  <si>
    <t>MOŠKI 65 +</t>
  </si>
  <si>
    <t>19.6.2020</t>
  </si>
  <si>
    <t>skupina: 1  ŽENSKE DO 40 LET</t>
  </si>
  <si>
    <t>SABINA</t>
  </si>
  <si>
    <t>DANAJA</t>
  </si>
  <si>
    <t>PEČNIK</t>
  </si>
  <si>
    <t>TK ZSPORT KLUB</t>
  </si>
  <si>
    <t xml:space="preserve">ŽENSKE   40  DO 60  LET </t>
  </si>
  <si>
    <t>TENIS SLOVENIJA</t>
  </si>
  <si>
    <t xml:space="preserve">VRHOVEC </t>
  </si>
  <si>
    <t>OLGA</t>
  </si>
  <si>
    <t>NASTRAN</t>
  </si>
  <si>
    <t>NADA</t>
  </si>
  <si>
    <t>GRAŠIČ DAMJAN</t>
  </si>
  <si>
    <t>BEŠIREVIČ EDIN</t>
  </si>
  <si>
    <t>KOMAC TIM</t>
  </si>
  <si>
    <t>KOMAC</t>
  </si>
  <si>
    <t>GORJAN DENIS</t>
  </si>
  <si>
    <t>GORJAN</t>
  </si>
  <si>
    <t>KAUČIČ ALJAŽ</t>
  </si>
  <si>
    <t>KAUČIČ</t>
  </si>
  <si>
    <t>SUŠNIK URBAN</t>
  </si>
  <si>
    <t>SUŠNIK</t>
  </si>
  <si>
    <t>ŠIFRER NIK</t>
  </si>
  <si>
    <t>ŠIFRER</t>
  </si>
  <si>
    <t>LAP JAN</t>
  </si>
  <si>
    <t>LAP</t>
  </si>
  <si>
    <t>ZAJEC GABER</t>
  </si>
  <si>
    <t>ZAJEC</t>
  </si>
  <si>
    <t>OMANOVIČ ELI</t>
  </si>
  <si>
    <t>KLJUČAR UROŠ</t>
  </si>
  <si>
    <t>OMANOVIČ ELVIN</t>
  </si>
  <si>
    <t>MAČEK</t>
  </si>
  <si>
    <t>POHAR MIHA</t>
  </si>
  <si>
    <t>AGREŽ TADEJ</t>
  </si>
  <si>
    <t>MALI MITJA</t>
  </si>
  <si>
    <t>MALI</t>
  </si>
  <si>
    <t>KLJUČAR</t>
  </si>
  <si>
    <t>POKERŠNIK DANIJEL</t>
  </si>
  <si>
    <t>JEGLIČ DAVOR</t>
  </si>
  <si>
    <t>JOLIČ</t>
  </si>
  <si>
    <t>PRAH MITJA</t>
  </si>
  <si>
    <t>PRAH</t>
  </si>
  <si>
    <t>PEČEČNIK</t>
  </si>
  <si>
    <t>PAUNOVIČ NEBOJŠA</t>
  </si>
  <si>
    <t>PLETERŠEK BLAŽ</t>
  </si>
  <si>
    <t>PLETERŠEK</t>
  </si>
  <si>
    <t>MATIJAŠ IGOR</t>
  </si>
  <si>
    <t>OMANOVIČ</t>
  </si>
  <si>
    <t>MATIJAŠ</t>
  </si>
  <si>
    <t>SMERKOLJ ROK</t>
  </si>
  <si>
    <t>ČEPON MATEJ</t>
  </si>
  <si>
    <t>KADIVNIK</t>
  </si>
  <si>
    <t>ŠKRJANC</t>
  </si>
  <si>
    <t>DREV GREGOR</t>
  </si>
  <si>
    <t>DREV</t>
  </si>
  <si>
    <t>BEZJAK TOMAŽ</t>
  </si>
  <si>
    <t>BEZJAK</t>
  </si>
  <si>
    <t>SVOLJŠAK JANEZ</t>
  </si>
  <si>
    <t>SVOLJŠAK</t>
  </si>
  <si>
    <t>KAPLAN BOŠTJAN</t>
  </si>
  <si>
    <t>KAPLAN</t>
  </si>
  <si>
    <t>MATJAŠIČ ROMAN</t>
  </si>
  <si>
    <t>MEOLIC SREČKO</t>
  </si>
  <si>
    <t>MEOLIC</t>
  </si>
  <si>
    <t>MATIJAŠIČ</t>
  </si>
  <si>
    <t>PORČIČ ZLATKO</t>
  </si>
  <si>
    <t>PORČIČ</t>
  </si>
  <si>
    <t>PLANINŠEK DUŠAN</t>
  </si>
  <si>
    <t>PLANINŠEK</t>
  </si>
  <si>
    <t>MUJDŽIČ DENIS</t>
  </si>
  <si>
    <t>Moški  45 +</t>
  </si>
  <si>
    <t>Moški  - 35 LET</t>
  </si>
  <si>
    <t>Moški  35 +</t>
  </si>
  <si>
    <t>ČEPON</t>
  </si>
  <si>
    <t>GLAVIČ BOJAN</t>
  </si>
  <si>
    <t>BATOR MITJA</t>
  </si>
  <si>
    <t>DRAGOŠ JERNEJ</t>
  </si>
  <si>
    <t>DRAGOŠ</t>
  </si>
  <si>
    <t>TRBEŽNIK MATJAŽ</t>
  </si>
  <si>
    <t>TRBEŽNIK</t>
  </si>
  <si>
    <t>MESEC DEJAN</t>
  </si>
  <si>
    <t>MESEC</t>
  </si>
  <si>
    <t>ZUPANČIČ NEJC</t>
  </si>
  <si>
    <t>ZUPANČIČ</t>
  </si>
  <si>
    <t>GOLOB JURE</t>
  </si>
  <si>
    <t>GOLOB</t>
  </si>
  <si>
    <t>KOROLKOV SERGEY</t>
  </si>
  <si>
    <t>KOROLKOV</t>
  </si>
  <si>
    <t>MIHA ŠTROK</t>
  </si>
  <si>
    <t>Moški  55+</t>
  </si>
  <si>
    <t>DOLČIČ BRANE</t>
  </si>
  <si>
    <t>BOH MOJMIR</t>
  </si>
  <si>
    <t>MESTEK LAN</t>
  </si>
  <si>
    <t>SLAVINEC  IGOR</t>
  </si>
  <si>
    <t>OGRIČ BRANE</t>
  </si>
  <si>
    <t>OGRIČ DUŠAN</t>
  </si>
  <si>
    <t>GALE  CIRIL</t>
  </si>
  <si>
    <t>ŽUŽEK MIHA</t>
  </si>
  <si>
    <t>DJEKIČ NENAD</t>
  </si>
  <si>
    <t>ZAJC JANEZ</t>
  </si>
  <si>
    <t>DARMANOVIČ DAVID</t>
  </si>
  <si>
    <t>VIDOVIČ MIRKO</t>
  </si>
  <si>
    <t>ŽUŽEK JAN</t>
  </si>
  <si>
    <t>DJUKIČ JOVIC</t>
  </si>
  <si>
    <t>JOLIČ RADIVOJ</t>
  </si>
  <si>
    <t>ČERNE MIHA</t>
  </si>
  <si>
    <t>VERBIČ MARKO</t>
  </si>
  <si>
    <t>PETERCA</t>
  </si>
  <si>
    <t>MARTIN</t>
  </si>
  <si>
    <t>BUKOVEC JAKA</t>
  </si>
  <si>
    <t>KNEŽEVIČ SRDJAN</t>
  </si>
  <si>
    <t>ŽILNIK ANDREJ</t>
  </si>
  <si>
    <t>KRISTAN</t>
  </si>
  <si>
    <t>SITAR</t>
  </si>
  <si>
    <t>ANDREJA</t>
  </si>
  <si>
    <t>PIŠLJAR</t>
  </si>
  <si>
    <t>KATARINA</t>
  </si>
  <si>
    <t>IVANA</t>
  </si>
  <si>
    <t>JOCIF</t>
  </si>
  <si>
    <t>JUSTINA</t>
  </si>
  <si>
    <t>ŠPELA</t>
  </si>
  <si>
    <t>KARMEN</t>
  </si>
  <si>
    <t>SEME ŠTEFAN</t>
  </si>
  <si>
    <t>JOLIČ RADE</t>
  </si>
  <si>
    <t>RVO DRŽAVNO PRVENSTVO Z SPORT KLUB</t>
  </si>
  <si>
    <t>RAZPORED DVOBOJEV NA TEKMOVANJU</t>
  </si>
  <si>
    <t>Razpored dvobojev za (dan, datum):</t>
  </si>
  <si>
    <t xml:space="preserve"> </t>
  </si>
  <si>
    <t>št.dv.</t>
  </si>
  <si>
    <r>
      <t xml:space="preserve">(dvojica) </t>
    </r>
    <r>
      <rPr>
        <i/>
        <sz val="14"/>
        <color indexed="8"/>
        <rFont val="Arial"/>
        <family val="2"/>
      </rPr>
      <t>igralec</t>
    </r>
    <r>
      <rPr>
        <i/>
        <sz val="10"/>
        <color indexed="8"/>
        <rFont val="Arial"/>
        <family val="2"/>
      </rPr>
      <t xml:space="preserve"> </t>
    </r>
    <r>
      <rPr>
        <i/>
        <sz val="14"/>
        <color indexed="8"/>
        <rFont val="Arial"/>
        <family val="2"/>
      </rPr>
      <t>1</t>
    </r>
  </si>
  <si>
    <r>
      <t>(dvojica)</t>
    </r>
    <r>
      <rPr>
        <i/>
        <sz val="14"/>
        <color indexed="8"/>
        <rFont val="Arial"/>
        <family val="2"/>
      </rPr>
      <t xml:space="preserve"> igralec  2</t>
    </r>
  </si>
  <si>
    <t>igrišče</t>
  </si>
  <si>
    <t>ura</t>
  </si>
  <si>
    <t>10.00</t>
  </si>
  <si>
    <t>KOMAR TONE</t>
  </si>
  <si>
    <t>NP 13.30</t>
  </si>
  <si>
    <t>NP 11.30</t>
  </si>
  <si>
    <t>KUNAVER MILOŠ</t>
  </si>
  <si>
    <t>BELIŠ IVO</t>
  </si>
  <si>
    <t>STEFANOVIČ MIRAN</t>
  </si>
  <si>
    <t>KOMAR SABINA</t>
  </si>
  <si>
    <t>VANCETA KRISTINA</t>
  </si>
  <si>
    <t>KOROBOVA EKATERINA</t>
  </si>
  <si>
    <t>PEČNIK DANAJA</t>
  </si>
  <si>
    <t>ŽENSKE DO 40 LET  RR -   2.kolo</t>
  </si>
  <si>
    <t>ŽENSKE DO 40 LET  RR -   3.kolo</t>
  </si>
  <si>
    <t>KRISTAN KARMEN</t>
  </si>
  <si>
    <t>SITAR ŠPELA</t>
  </si>
  <si>
    <t>DOLČIČ MILENA</t>
  </si>
  <si>
    <t>PAJENK VERA</t>
  </si>
  <si>
    <t>bb</t>
  </si>
  <si>
    <t>SEME</t>
  </si>
  <si>
    <t>61 63</t>
  </si>
  <si>
    <t>POKERŠNIK</t>
  </si>
  <si>
    <t>61 11 pred.</t>
  </si>
  <si>
    <t>60 60</t>
  </si>
  <si>
    <t>MESTEK</t>
  </si>
  <si>
    <t>46 63 102</t>
  </si>
  <si>
    <t>BB</t>
  </si>
  <si>
    <t>VERBIČ</t>
  </si>
  <si>
    <t>75 64</t>
  </si>
  <si>
    <t>BRADELJ</t>
  </si>
  <si>
    <t>ŽILNIK</t>
  </si>
  <si>
    <t>60 63</t>
  </si>
  <si>
    <t>VIDOVIČ</t>
  </si>
  <si>
    <t>64 64</t>
  </si>
  <si>
    <t>BELIŠ</t>
  </si>
  <si>
    <t>61 60</t>
  </si>
  <si>
    <t>63 26 107</t>
  </si>
  <si>
    <t>63 64</t>
  </si>
  <si>
    <t>BEŠIREVIČ</t>
  </si>
  <si>
    <t>JELANČIČ ZLATKO</t>
  </si>
  <si>
    <t>JELANČIČ</t>
  </si>
  <si>
    <t>76(7) 26 103</t>
  </si>
  <si>
    <t>ČERNIVEC</t>
  </si>
  <si>
    <t>POHAR</t>
  </si>
  <si>
    <t>60 61</t>
  </si>
  <si>
    <t>61 61</t>
  </si>
  <si>
    <t>GRAŠIČ</t>
  </si>
  <si>
    <t>63 63</t>
  </si>
  <si>
    <t>GLAVIČ</t>
  </si>
  <si>
    <t>62 63</t>
  </si>
  <si>
    <t>46 61 105</t>
  </si>
  <si>
    <t>36 63 106</t>
  </si>
  <si>
    <t>64 62</t>
  </si>
  <si>
    <t>ŠKERL DAMIR</t>
  </si>
  <si>
    <t>ŠKERL</t>
  </si>
  <si>
    <t>DJEKIČ</t>
  </si>
  <si>
    <t>63 60</t>
  </si>
  <si>
    <t>KNEŽEVIČ</t>
  </si>
  <si>
    <t>60 62</t>
  </si>
  <si>
    <t>62 60</t>
  </si>
  <si>
    <t>26 06</t>
  </si>
  <si>
    <t>62 62</t>
  </si>
  <si>
    <t>26 26</t>
  </si>
  <si>
    <t>64 60</t>
  </si>
  <si>
    <t>62 76(4)</t>
  </si>
  <si>
    <t>76(7) 76(2)</t>
  </si>
  <si>
    <t>76(4) 64</t>
  </si>
  <si>
    <t>GUNA</t>
  </si>
  <si>
    <t>64 75</t>
  </si>
  <si>
    <t>VRHOVEC</t>
  </si>
  <si>
    <t>62 75</t>
  </si>
  <si>
    <t>61 62</t>
  </si>
  <si>
    <t>63 62</t>
  </si>
  <si>
    <t>62 61</t>
  </si>
  <si>
    <t>46 63 103</t>
  </si>
  <si>
    <t>57 76(3) 108</t>
  </si>
  <si>
    <t>ŠKERJANC</t>
  </si>
  <si>
    <t>46 63 108</t>
  </si>
  <si>
    <t>75 63</t>
  </si>
  <si>
    <t xml:space="preserve">    NEDELJA 21.9.2020 </t>
  </si>
  <si>
    <t>MOŠKI DO 35 LET - 1/2 FINALE</t>
  </si>
  <si>
    <t xml:space="preserve"> 10.00</t>
  </si>
  <si>
    <t>MOŠKI 35 +  1/2 FINALE</t>
  </si>
  <si>
    <t>MOŠKI 45  +    1/2 FINALE</t>
  </si>
  <si>
    <t>MOŠKI 55  +    1/2 FINALE</t>
  </si>
  <si>
    <t>TENIS SLOVENIJA    1/2  FINALE</t>
  </si>
  <si>
    <t>MOŠKI 65  +     FINALE</t>
  </si>
  <si>
    <t>ŽENSKE  40 +  FINALE</t>
  </si>
  <si>
    <t>ŽENSKE  60 +   FINALE</t>
  </si>
  <si>
    <t>MOŠKI DO 35 LET - FINALE</t>
  </si>
  <si>
    <t>MOŠKI 35 +  FINALE</t>
  </si>
  <si>
    <t>MOŠKI 45  +   FINALE</t>
  </si>
  <si>
    <t>MOŠKI 55  +   FINALE</t>
  </si>
  <si>
    <t>62 64</t>
  </si>
  <si>
    <t>63 61</t>
  </si>
  <si>
    <t>60 75</t>
  </si>
  <si>
    <t>62 46 107</t>
  </si>
  <si>
    <t>ŠKERJANC MARKO</t>
  </si>
  <si>
    <t>ŠKRANJEC JANEZ</t>
  </si>
  <si>
    <t>62 46 104</t>
  </si>
  <si>
    <t>36 36</t>
  </si>
  <si>
    <t>36 46 103</t>
  </si>
  <si>
    <t>PEČEČNIK ali GRAŠIČ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</si>
</sst>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0_)"/>
  </numFmts>
  <fonts count="137">
    <font>
      <sz val="11"/>
      <color theme="1"/>
      <name val="Calibri"/>
      <family val="2"/>
      <scheme val="minor"/>
    </font>
    <font>
      <sz val="10"/>
      <name val="Arial"/>
      <family val="2"/>
    </font>
    <font>
      <sz val="10"/>
      <name val="Verdana"/>
      <family val="2"/>
    </font>
    <font>
      <sz val="8"/>
      <name val="Arial"/>
      <family val="2"/>
    </font>
    <font>
      <b/>
      <sz val="11"/>
      <name val="Arial"/>
      <family val="2"/>
    </font>
    <font>
      <b/>
      <sz val="10"/>
      <name val="Arial"/>
      <family val="2"/>
    </font>
    <font>
      <b/>
      <sz val="8"/>
      <name val="Arial"/>
      <family val="2"/>
    </font>
    <font>
      <sz val="8"/>
      <color indexed="9"/>
      <name val="Arial"/>
      <family val="2"/>
    </font>
    <font>
      <b/>
      <i/>
      <sz val="9"/>
      <name val="Arial"/>
      <family val="2"/>
    </font>
    <font>
      <b/>
      <i/>
      <sz val="8"/>
      <name val="Arial"/>
      <family val="2"/>
    </font>
    <font>
      <sz val="8"/>
      <color indexed="8"/>
      <name val="Arial"/>
      <family val="2"/>
    </font>
    <font>
      <sz val="8"/>
      <name val="Verdana"/>
      <family val="2"/>
    </font>
    <font>
      <b/>
      <sz val="12"/>
      <name val="Arial"/>
      <family val="2"/>
    </font>
    <font>
      <sz val="10"/>
      <name val="Calibri"/>
      <family val="2"/>
      <scheme val="minor"/>
    </font>
    <font>
      <sz val="12"/>
      <name val="Arial"/>
      <family val="2"/>
    </font>
    <font>
      <b/>
      <sz val="16"/>
      <name val="Arial"/>
      <family val="2"/>
    </font>
    <font>
      <sz val="7"/>
      <color indexed="9"/>
      <name val="Arial"/>
      <family val="2"/>
    </font>
    <font>
      <b/>
      <sz val="8"/>
      <color indexed="10"/>
      <name val="Tahoma"/>
      <family val="2"/>
    </font>
    <font>
      <b/>
      <i/>
      <sz val="12"/>
      <name val="Arial"/>
      <family val="2"/>
    </font>
    <font>
      <b/>
      <i/>
      <sz val="14"/>
      <name val="Arial"/>
      <family val="2"/>
    </font>
    <font>
      <b/>
      <sz val="8"/>
      <name val="Verdana"/>
      <family val="2"/>
    </font>
    <font>
      <i/>
      <sz val="8"/>
      <color rgb="FFFF0000"/>
      <name val="Arial"/>
      <family val="2"/>
    </font>
    <font>
      <b/>
      <sz val="18"/>
      <name val="Arial"/>
      <family val="2"/>
    </font>
    <font>
      <b/>
      <sz val="20"/>
      <name val="Arial"/>
      <family val="2"/>
    </font>
    <font>
      <sz val="20"/>
      <name val="Arial"/>
      <family val="2"/>
    </font>
    <font>
      <sz val="20"/>
      <color indexed="9"/>
      <name val="Arial"/>
      <family val="2"/>
    </font>
    <font>
      <b/>
      <sz val="9"/>
      <color indexed="9"/>
      <name val="Arial"/>
      <family val="2"/>
    </font>
    <font>
      <sz val="10"/>
      <color indexed="9"/>
      <name val="Arial"/>
      <family val="2"/>
    </font>
    <font>
      <b/>
      <i/>
      <sz val="10"/>
      <name val="Arial"/>
      <family val="2"/>
    </font>
    <font>
      <b/>
      <sz val="9"/>
      <name val="Arial"/>
      <family val="2"/>
    </font>
    <font>
      <b/>
      <sz val="7"/>
      <name val="Arial"/>
      <family val="2"/>
    </font>
    <font>
      <b/>
      <sz val="7"/>
      <color indexed="9"/>
      <name val="Arial"/>
      <family val="2"/>
    </font>
    <font>
      <sz val="6"/>
      <name val="Arial"/>
      <family val="2"/>
    </font>
    <font>
      <sz val="7"/>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u val="single"/>
      <sz val="10"/>
      <name val="Arial"/>
      <family val="2"/>
    </font>
    <font>
      <sz val="11"/>
      <name val="Arial"/>
      <family val="2"/>
    </font>
    <font>
      <sz val="14"/>
      <name val="Arial"/>
      <family val="2"/>
    </font>
    <font>
      <sz val="14"/>
      <color indexed="9"/>
      <name val="Arial"/>
      <family val="2"/>
    </font>
    <font>
      <b/>
      <sz val="7"/>
      <color indexed="8"/>
      <name val="Arial"/>
      <family val="2"/>
    </font>
    <font>
      <b/>
      <sz val="8"/>
      <name val="Tahoma"/>
      <family val="2"/>
    </font>
    <font>
      <sz val="9"/>
      <name val="Tahoma"/>
      <family val="2"/>
    </font>
    <font>
      <sz val="8"/>
      <color indexed="10"/>
      <name val="Tahoma"/>
      <family val="2"/>
    </font>
    <font>
      <sz val="8"/>
      <name val="Tahoma"/>
      <family val="2"/>
    </font>
    <font>
      <b/>
      <sz val="8.5"/>
      <color indexed="9"/>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b/>
      <sz val="9"/>
      <name val="Tahoma"/>
      <family val="2"/>
    </font>
    <font>
      <sz val="18"/>
      <name val="Tahoma"/>
      <family val="2"/>
    </font>
    <font>
      <sz val="26"/>
      <color theme="1"/>
      <name val="Arial"/>
      <family val="2"/>
    </font>
    <font>
      <sz val="26"/>
      <name val="Arial"/>
      <family val="2"/>
    </font>
    <font>
      <sz val="8"/>
      <name val="Calibri"/>
      <family val="2"/>
      <scheme val="minor"/>
    </font>
    <font>
      <sz val="8"/>
      <color theme="1"/>
      <name val="Calibri"/>
      <family val="2"/>
      <scheme val="minor"/>
    </font>
    <font>
      <sz val="10"/>
      <name val="Arial CE"/>
      <family val="2"/>
    </font>
    <font>
      <b/>
      <sz val="14"/>
      <name val="Arial"/>
      <family val="2"/>
    </font>
    <font>
      <sz val="14"/>
      <name val="Arial CE"/>
      <family val="2"/>
    </font>
    <font>
      <sz val="12"/>
      <color indexed="24"/>
      <name val="Arial"/>
      <family val="2"/>
    </font>
    <font>
      <b/>
      <i/>
      <sz val="14"/>
      <color indexed="8"/>
      <name val="Arial"/>
      <family val="2"/>
    </font>
    <font>
      <b/>
      <i/>
      <sz val="10"/>
      <color indexed="8"/>
      <name val="Arial"/>
      <family val="2"/>
    </font>
    <font>
      <b/>
      <sz val="12"/>
      <color indexed="8"/>
      <name val="Arial"/>
      <family val="2"/>
    </font>
    <font>
      <sz val="12"/>
      <color indexed="8"/>
      <name val="Arial"/>
      <family val="2"/>
    </font>
    <font>
      <sz val="14"/>
      <color indexed="8"/>
      <name val="Arial"/>
      <family val="2"/>
    </font>
    <font>
      <i/>
      <sz val="8"/>
      <color indexed="8"/>
      <name val="Arial"/>
      <family val="2"/>
    </font>
    <font>
      <i/>
      <sz val="10"/>
      <color indexed="8"/>
      <name val="Arial"/>
      <family val="2"/>
    </font>
    <font>
      <i/>
      <sz val="14"/>
      <color indexed="8"/>
      <name val="Arial"/>
      <family val="2"/>
    </font>
    <font>
      <sz val="11"/>
      <name val="Arial CE"/>
      <family val="2"/>
    </font>
    <font>
      <b/>
      <sz val="11"/>
      <color indexed="8"/>
      <name val="Arial"/>
      <family val="2"/>
    </font>
    <font>
      <sz val="11"/>
      <color indexed="8"/>
      <name val="Arial"/>
      <family val="2"/>
    </font>
    <font>
      <sz val="8"/>
      <name val="Arial CE"/>
      <family val="2"/>
    </font>
    <font>
      <b/>
      <sz val="10"/>
      <name val="Arial CE"/>
      <family val="2"/>
    </font>
    <font>
      <b/>
      <sz val="11"/>
      <name val="Arial CE"/>
      <family val="2"/>
    </font>
    <font>
      <sz val="12"/>
      <name val="Arial CE"/>
      <family val="2"/>
    </font>
    <font>
      <i/>
      <sz val="9"/>
      <color indexed="8"/>
      <name val="Arial"/>
      <family val="2"/>
    </font>
    <font>
      <i/>
      <sz val="11"/>
      <color indexed="8"/>
      <name val="Arial"/>
      <family val="2"/>
    </font>
    <font>
      <i/>
      <sz val="11"/>
      <color indexed="8"/>
      <name val="Times New Roman CE"/>
      <family val="1"/>
    </font>
    <font>
      <b/>
      <sz val="12"/>
      <name val="Arial CE"/>
      <family val="2"/>
    </font>
    <font>
      <b/>
      <sz val="8"/>
      <name val="Calibri"/>
      <family val="2"/>
    </font>
    <font>
      <sz val="8"/>
      <color rgb="FFFF0000"/>
      <name val="Arial"/>
      <family val="2"/>
    </font>
  </fonts>
  <fills count="11">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lightGray"/>
    </fill>
    <fill>
      <patternFill patternType="solid">
        <fgColor rgb="FFFFFF00"/>
        <bgColor indexed="64"/>
      </patternFill>
    </fill>
    <fill>
      <patternFill patternType="solid">
        <fgColor theme="5" tint="0.5999900102615356"/>
        <bgColor indexed="64"/>
      </patternFill>
    </fill>
  </fills>
  <borders count="28">
    <border>
      <left/>
      <right/>
      <top/>
      <bottom/>
      <diagonal/>
    </border>
    <border>
      <left/>
      <right/>
      <top/>
      <bottom style="medium"/>
    </border>
    <border>
      <left/>
      <right/>
      <top/>
      <bottom style="thin"/>
    </border>
    <border>
      <left/>
      <right style="thin"/>
      <top/>
      <bottom/>
    </border>
    <border>
      <left style="thin"/>
      <right style="thin"/>
      <top style="thin"/>
      <bottom/>
    </border>
    <border>
      <left style="thin"/>
      <right/>
      <top/>
      <bottom/>
    </border>
    <border>
      <left style="thin"/>
      <right style="thin"/>
      <top/>
      <bottom/>
    </border>
    <border>
      <left style="thin"/>
      <right/>
      <top style="thin"/>
      <bottom/>
    </border>
    <border>
      <left style="medium"/>
      <right style="medium"/>
      <top style="medium"/>
      <bottom/>
    </border>
    <border>
      <left/>
      <right style="thin"/>
      <top style="thin"/>
      <bottom/>
    </border>
    <border>
      <left style="medium"/>
      <right style="medium"/>
      <top/>
      <bottom/>
    </border>
    <border>
      <left/>
      <right style="thin"/>
      <top/>
      <bottom style="thin"/>
    </border>
    <border>
      <left style="medium"/>
      <right style="medium"/>
      <top/>
      <bottom style="medium"/>
    </border>
    <border>
      <left style="thin"/>
      <right style="thin"/>
      <top style="thin"/>
      <bottom style="thin"/>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right/>
      <top style="thin"/>
      <bottom/>
    </border>
    <border>
      <left/>
      <right style="thin">
        <color indexed="8"/>
      </right>
      <top/>
      <bottom/>
    </border>
    <border>
      <left style="thin"/>
      <right/>
      <top/>
      <bottom style="thin"/>
    </border>
    <border>
      <left/>
      <right/>
      <top/>
      <bottom style="hair"/>
    </border>
    <border>
      <left style="medium"/>
      <right style="medium"/>
      <top style="medium"/>
      <bottom style="medium"/>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right/>
      <top style="hair"/>
      <bottom style="hair"/>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2" fillId="0" borderId="0">
      <alignment/>
      <protection/>
    </xf>
    <xf numFmtId="164"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56" fillId="0" borderId="0">
      <alignment/>
      <protection/>
    </xf>
    <xf numFmtId="0" fontId="56" fillId="0" borderId="0">
      <alignment/>
      <protection/>
    </xf>
    <xf numFmtId="0" fontId="112" fillId="0" borderId="0">
      <alignment/>
      <protection/>
    </xf>
    <xf numFmtId="0" fontId="115" fillId="0" borderId="0">
      <alignment/>
      <protection/>
    </xf>
  </cellStyleXfs>
  <cellXfs count="543">
    <xf numFmtId="0" fontId="0" fillId="0" borderId="0" xfId="0"/>
    <xf numFmtId="0" fontId="3" fillId="0" borderId="0" xfId="20" applyFont="1" applyAlignment="1">
      <alignment horizontal="center"/>
      <protection/>
    </xf>
    <xf numFmtId="0" fontId="4" fillId="0" borderId="0" xfId="21" applyFont="1">
      <alignment/>
      <protection/>
    </xf>
    <xf numFmtId="0" fontId="1" fillId="0" borderId="0" xfId="22" applyFont="1" applyAlignment="1">
      <alignment vertical="center"/>
      <protection/>
    </xf>
    <xf numFmtId="0" fontId="1" fillId="0" borderId="0" xfId="20" applyFont="1" applyAlignment="1">
      <alignment vertical="center"/>
      <protection/>
    </xf>
    <xf numFmtId="49" fontId="5" fillId="0" borderId="0" xfId="20" applyNumberFormat="1" applyFont="1" applyAlignment="1">
      <alignment vertical="center"/>
      <protection/>
    </xf>
    <xf numFmtId="49" fontId="6" fillId="0" borderId="0" xfId="20" applyNumberFormat="1" applyFont="1" applyAlignment="1">
      <alignment horizontal="right" vertical="top"/>
      <protection/>
    </xf>
    <xf numFmtId="49" fontId="6" fillId="0" borderId="0" xfId="20" applyNumberFormat="1" applyFont="1" applyAlignment="1">
      <alignment horizontal="center"/>
      <protection/>
    </xf>
    <xf numFmtId="49" fontId="7" fillId="0" borderId="0" xfId="20" applyNumberFormat="1" applyFont="1" applyAlignment="1">
      <alignment horizontal="center" vertical="top"/>
      <protection/>
    </xf>
    <xf numFmtId="49" fontId="3" fillId="0" borderId="0" xfId="20" applyNumberFormat="1" applyFont="1" applyAlignment="1">
      <alignment vertical="top"/>
      <protection/>
    </xf>
    <xf numFmtId="0" fontId="1" fillId="0" borderId="0" xfId="21">
      <alignment/>
      <protection/>
    </xf>
    <xf numFmtId="49" fontId="9" fillId="0" borderId="0" xfId="22" applyNumberFormat="1" applyFont="1" applyAlignment="1">
      <alignment horizontal="left"/>
      <protection/>
    </xf>
    <xf numFmtId="49" fontId="3" fillId="0" borderId="0" xfId="20" applyNumberFormat="1" applyFont="1" applyAlignment="1">
      <alignment horizontal="right"/>
      <protection/>
    </xf>
    <xf numFmtId="0" fontId="6" fillId="0" borderId="0" xfId="20" applyFont="1" applyAlignment="1">
      <alignment horizontal="center"/>
      <protection/>
    </xf>
    <xf numFmtId="49" fontId="3" fillId="0" borderId="0" xfId="20" applyNumberFormat="1" applyFont="1" applyAlignment="1">
      <alignment horizontal="center"/>
      <protection/>
    </xf>
    <xf numFmtId="49" fontId="3" fillId="0" borderId="0" xfId="20" applyNumberFormat="1" applyFont="1">
      <alignment/>
      <protection/>
    </xf>
    <xf numFmtId="49" fontId="6" fillId="2" borderId="0" xfId="20" applyNumberFormat="1" applyFont="1" applyFill="1" applyAlignment="1">
      <alignment vertical="center"/>
      <protection/>
    </xf>
    <xf numFmtId="49" fontId="6" fillId="2" borderId="0" xfId="20" applyNumberFormat="1" applyFont="1" applyFill="1" applyAlignment="1">
      <alignment horizontal="left" vertical="center"/>
      <protection/>
    </xf>
    <xf numFmtId="49" fontId="6" fillId="2" borderId="0" xfId="20" applyNumberFormat="1" applyFont="1" applyFill="1" applyAlignment="1">
      <alignment horizontal="right" vertical="center"/>
      <protection/>
    </xf>
    <xf numFmtId="49" fontId="6" fillId="2" borderId="0" xfId="20" applyNumberFormat="1" applyFont="1" applyFill="1" applyAlignment="1">
      <alignment horizontal="center" vertical="center"/>
      <protection/>
    </xf>
    <xf numFmtId="14" fontId="10" fillId="0" borderId="1" xfId="20" applyNumberFormat="1" applyFont="1" applyBorder="1" applyAlignment="1">
      <alignment horizontal="left" vertical="center"/>
      <protection/>
    </xf>
    <xf numFmtId="49" fontId="3" fillId="0" borderId="1" xfId="20" applyNumberFormat="1" applyFont="1" applyBorder="1" applyAlignment="1">
      <alignment vertical="center"/>
      <protection/>
    </xf>
    <xf numFmtId="49" fontId="6" fillId="0" borderId="1" xfId="20" applyNumberFormat="1" applyFont="1" applyBorder="1" applyAlignment="1">
      <alignment vertical="top"/>
      <protection/>
    </xf>
    <xf numFmtId="49" fontId="3" fillId="0" borderId="1" xfId="20" applyNumberFormat="1" applyFont="1" applyBorder="1" applyAlignment="1">
      <alignment horizontal="right" vertical="center"/>
      <protection/>
    </xf>
    <xf numFmtId="49" fontId="3" fillId="0" borderId="1" xfId="23" applyNumberFormat="1" applyFont="1" applyBorder="1" applyAlignment="1" applyProtection="1">
      <alignment horizontal="center" vertical="center"/>
      <protection locked="0"/>
    </xf>
    <xf numFmtId="0" fontId="10" fillId="0" borderId="1" xfId="21" applyFont="1" applyBorder="1" applyAlignment="1">
      <alignment horizontal="center" vertical="center"/>
      <protection/>
    </xf>
    <xf numFmtId="49" fontId="3" fillId="0" borderId="1" xfId="21" applyNumberFormat="1" applyFont="1" applyBorder="1" applyAlignment="1">
      <alignment horizontal="center" vertical="center"/>
      <protection/>
    </xf>
    <xf numFmtId="0" fontId="1" fillId="0" borderId="1" xfId="21" applyBorder="1">
      <alignment/>
      <protection/>
    </xf>
    <xf numFmtId="49" fontId="3" fillId="0" borderId="0" xfId="20" applyNumberFormat="1" applyFont="1" applyFill="1" applyAlignment="1">
      <alignment horizontal="center" vertical="center"/>
      <protection/>
    </xf>
    <xf numFmtId="49" fontId="3" fillId="0" borderId="0" xfId="20" applyNumberFormat="1" applyFont="1" applyFill="1" applyAlignment="1">
      <alignment horizontal="left" vertical="center"/>
      <protection/>
    </xf>
    <xf numFmtId="49" fontId="3" fillId="0" borderId="0" xfId="20" applyNumberFormat="1" applyFont="1" applyFill="1" applyAlignment="1">
      <alignment horizontal="right" vertical="center"/>
      <protection/>
    </xf>
    <xf numFmtId="0" fontId="6" fillId="0" borderId="2" xfId="20" applyFont="1" applyBorder="1" applyAlignment="1">
      <alignment horizontal="left"/>
      <protection/>
    </xf>
    <xf numFmtId="0" fontId="11" fillId="3" borderId="2" xfId="21" applyFont="1" applyFill="1" applyBorder="1" applyAlignment="1">
      <alignment vertical="center" wrapText="1"/>
      <protection/>
    </xf>
    <xf numFmtId="0" fontId="11" fillId="3" borderId="2" xfId="21" applyFont="1" applyFill="1" applyBorder="1" applyAlignment="1">
      <alignment horizontal="right" vertical="center" wrapText="1"/>
      <protection/>
    </xf>
    <xf numFmtId="49" fontId="3" fillId="0" borderId="0" xfId="20" applyNumberFormat="1" applyFont="1" applyFill="1" applyAlignment="1">
      <alignment horizontal="center"/>
      <protection/>
    </xf>
    <xf numFmtId="49" fontId="3" fillId="0" borderId="0" xfId="20" applyNumberFormat="1" applyFont="1" applyFill="1" applyBorder="1" applyAlignment="1">
      <alignment horizontal="center"/>
      <protection/>
    </xf>
    <xf numFmtId="0" fontId="11" fillId="3" borderId="2" xfId="21" applyFont="1" applyFill="1" applyBorder="1" applyAlignment="1">
      <alignment horizontal="center" vertical="center" wrapText="1"/>
      <protection/>
    </xf>
    <xf numFmtId="49" fontId="6" fillId="0" borderId="0" xfId="20" applyNumberFormat="1" applyFont="1" applyBorder="1">
      <alignment/>
      <protection/>
    </xf>
    <xf numFmtId="49" fontId="3" fillId="0" borderId="0" xfId="20" applyNumberFormat="1" applyFont="1" applyBorder="1">
      <alignment/>
      <protection/>
    </xf>
    <xf numFmtId="49" fontId="3" fillId="0" borderId="3" xfId="20" applyNumberFormat="1" applyFont="1" applyBorder="1" applyAlignment="1">
      <alignment horizontal="right"/>
      <protection/>
    </xf>
    <xf numFmtId="0" fontId="1" fillId="0" borderId="0" xfId="21" applyAlignment="1">
      <alignment horizontal="center"/>
      <protection/>
    </xf>
    <xf numFmtId="49" fontId="12" fillId="0" borderId="0" xfId="20" applyNumberFormat="1" applyFont="1" applyFill="1" applyBorder="1" applyAlignment="1">
      <alignment horizontal="center"/>
      <protection/>
    </xf>
    <xf numFmtId="0" fontId="3" fillId="0" borderId="0" xfId="20" applyFont="1" applyBorder="1" applyAlignment="1">
      <alignment horizontal="center"/>
      <protection/>
    </xf>
    <xf numFmtId="49" fontId="3" fillId="0" borderId="3" xfId="20" applyNumberFormat="1" applyFont="1" applyFill="1" applyBorder="1" applyAlignment="1">
      <alignment horizontal="center"/>
      <protection/>
    </xf>
    <xf numFmtId="49" fontId="3" fillId="0" borderId="2" xfId="20" applyNumberFormat="1" applyFont="1" applyBorder="1" applyAlignment="1">
      <alignment/>
      <protection/>
    </xf>
    <xf numFmtId="0" fontId="13" fillId="0" borderId="2" xfId="21" applyFont="1" applyBorder="1">
      <alignment/>
      <protection/>
    </xf>
    <xf numFmtId="0" fontId="13" fillId="0" borderId="2" xfId="21" applyFont="1" applyBorder="1" applyAlignment="1">
      <alignment horizontal="right"/>
      <protection/>
    </xf>
    <xf numFmtId="49" fontId="3" fillId="0" borderId="4" xfId="20" applyNumberFormat="1" applyFont="1" applyFill="1" applyBorder="1" applyAlignment="1">
      <alignment horizontal="center"/>
      <protection/>
    </xf>
    <xf numFmtId="49" fontId="3" fillId="0" borderId="5" xfId="20" applyNumberFormat="1" applyFont="1" applyBorder="1" applyAlignment="1">
      <alignment horizontal="center"/>
      <protection/>
    </xf>
    <xf numFmtId="49" fontId="12" fillId="0" borderId="0" xfId="20" applyNumberFormat="1" applyFont="1" applyFill="1" applyBorder="1" applyAlignment="1">
      <alignment/>
      <protection/>
    </xf>
    <xf numFmtId="0" fontId="14" fillId="0" borderId="0" xfId="21" applyFont="1" applyFill="1" applyBorder="1">
      <alignment/>
      <protection/>
    </xf>
    <xf numFmtId="0" fontId="1" fillId="0" borderId="0" xfId="21" applyFill="1" applyBorder="1">
      <alignment/>
      <protection/>
    </xf>
    <xf numFmtId="49" fontId="6" fillId="0" borderId="0" xfId="20" applyNumberFormat="1" applyFont="1">
      <alignment/>
      <protection/>
    </xf>
    <xf numFmtId="49" fontId="3" fillId="0" borderId="0" xfId="20" applyNumberFormat="1" applyFont="1" applyBorder="1" applyAlignment="1">
      <alignment horizontal="center"/>
      <protection/>
    </xf>
    <xf numFmtId="49" fontId="6" fillId="0" borderId="2" xfId="20" applyNumberFormat="1" applyFont="1" applyBorder="1">
      <alignment/>
      <protection/>
    </xf>
    <xf numFmtId="49" fontId="3" fillId="0" borderId="4" xfId="20" applyNumberFormat="1" applyFont="1" applyBorder="1" applyAlignment="1">
      <alignment horizontal="center"/>
      <protection/>
    </xf>
    <xf numFmtId="49" fontId="3" fillId="4" borderId="6" xfId="20" applyNumberFormat="1" applyFont="1" applyFill="1" applyBorder="1" applyAlignment="1">
      <alignment horizontal="center"/>
      <protection/>
    </xf>
    <xf numFmtId="49" fontId="3" fillId="4" borderId="7" xfId="20" applyNumberFormat="1" applyFont="1" applyFill="1" applyBorder="1" applyAlignment="1">
      <alignment horizontal="center"/>
      <protection/>
    </xf>
    <xf numFmtId="49" fontId="3" fillId="4" borderId="3" xfId="20" applyNumberFormat="1" applyFont="1" applyFill="1" applyBorder="1" applyAlignment="1">
      <alignment horizontal="center"/>
      <protection/>
    </xf>
    <xf numFmtId="49" fontId="3" fillId="4" borderId="0" xfId="20" applyNumberFormat="1" applyFont="1" applyFill="1" applyAlignment="1">
      <alignment horizontal="center"/>
      <protection/>
    </xf>
    <xf numFmtId="49" fontId="3" fillId="4" borderId="4" xfId="20" applyNumberFormat="1" applyFont="1" applyFill="1" applyBorder="1" applyAlignment="1">
      <alignment horizontal="center"/>
      <protection/>
    </xf>
    <xf numFmtId="49" fontId="3" fillId="4" borderId="5" xfId="20" applyNumberFormat="1" applyFont="1" applyFill="1" applyBorder="1" applyAlignment="1">
      <alignment horizontal="center"/>
      <protection/>
    </xf>
    <xf numFmtId="49" fontId="3" fillId="0" borderId="5" xfId="20" applyNumberFormat="1" applyFont="1" applyBorder="1">
      <alignment/>
      <protection/>
    </xf>
    <xf numFmtId="0" fontId="11" fillId="3" borderId="0" xfId="21" applyFont="1" applyFill="1" applyBorder="1" applyAlignment="1">
      <alignment vertical="center" wrapText="1"/>
      <protection/>
    </xf>
    <xf numFmtId="0" fontId="11" fillId="3" borderId="0" xfId="21" applyFont="1" applyFill="1" applyBorder="1" applyAlignment="1">
      <alignment horizontal="center" vertical="center" wrapText="1"/>
      <protection/>
    </xf>
    <xf numFmtId="49" fontId="6" fillId="0" borderId="0" xfId="20" applyNumberFormat="1" applyFont="1" applyFill="1" applyBorder="1" applyAlignment="1">
      <alignment horizontal="center" vertical="center"/>
      <protection/>
    </xf>
    <xf numFmtId="49" fontId="6" fillId="0" borderId="0" xfId="20" applyNumberFormat="1" applyFont="1" applyBorder="1">
      <alignment/>
      <protection/>
    </xf>
    <xf numFmtId="0" fontId="11" fillId="3" borderId="0" xfId="21" applyFont="1" applyFill="1" applyBorder="1" applyAlignment="1">
      <alignment horizontal="right" vertical="center" wrapText="1"/>
      <protection/>
    </xf>
    <xf numFmtId="49" fontId="3" fillId="4" borderId="0" xfId="20" applyNumberFormat="1" applyFont="1" applyFill="1" applyBorder="1" applyAlignment="1">
      <alignment horizontal="center"/>
      <protection/>
    </xf>
    <xf numFmtId="49" fontId="3" fillId="0" borderId="0" xfId="20" applyNumberFormat="1" applyFont="1" applyFill="1" applyBorder="1" applyAlignment="1">
      <alignment horizontal="right" vertical="center"/>
      <protection/>
    </xf>
    <xf numFmtId="49" fontId="6" fillId="0" borderId="0" xfId="20" applyNumberFormat="1" applyFont="1" applyBorder="1" applyAlignment="1">
      <alignment vertical="top"/>
      <protection/>
    </xf>
    <xf numFmtId="49" fontId="3" fillId="0" borderId="0" xfId="20" applyNumberFormat="1" applyFont="1" applyBorder="1" applyAlignment="1">
      <alignment vertical="top"/>
      <protection/>
    </xf>
    <xf numFmtId="49" fontId="6" fillId="0" borderId="0" xfId="20" applyNumberFormat="1" applyFont="1" applyBorder="1" applyAlignment="1">
      <alignment horizontal="right" vertical="top"/>
      <protection/>
    </xf>
    <xf numFmtId="49" fontId="6" fillId="0" borderId="0" xfId="20" applyNumberFormat="1" applyFont="1" applyBorder="1" applyAlignment="1">
      <alignment horizontal="center"/>
      <protection/>
    </xf>
    <xf numFmtId="49" fontId="9" fillId="0" borderId="0" xfId="20" applyNumberFormat="1" applyFont="1" applyBorder="1" applyAlignment="1">
      <alignment horizontal="center"/>
      <protection/>
    </xf>
    <xf numFmtId="49" fontId="9" fillId="0" borderId="0" xfId="20" applyNumberFormat="1" applyFont="1" applyBorder="1" applyAlignment="1">
      <alignment horizontal="left"/>
      <protection/>
    </xf>
    <xf numFmtId="49" fontId="9" fillId="0" borderId="0" xfId="20" applyNumberFormat="1" applyFont="1" applyBorder="1">
      <alignment/>
      <protection/>
    </xf>
    <xf numFmtId="49" fontId="3" fillId="0" borderId="0" xfId="20" applyNumberFormat="1" applyFont="1" applyBorder="1" applyAlignment="1">
      <alignment horizontal="right"/>
      <protection/>
    </xf>
    <xf numFmtId="49" fontId="6" fillId="0" borderId="0" xfId="20" applyNumberFormat="1" applyFont="1" applyFill="1" applyBorder="1" applyAlignment="1">
      <alignment vertical="center"/>
      <protection/>
    </xf>
    <xf numFmtId="49" fontId="6" fillId="0" borderId="0" xfId="20" applyNumberFormat="1" applyFont="1" applyFill="1" applyBorder="1" applyAlignment="1">
      <alignment horizontal="right" vertical="center"/>
      <protection/>
    </xf>
    <xf numFmtId="49" fontId="15" fillId="0" borderId="0" xfId="20" applyNumberFormat="1" applyFont="1" applyFill="1" applyBorder="1" applyAlignment="1">
      <alignment horizontal="center" vertical="center"/>
      <protection/>
    </xf>
    <xf numFmtId="49" fontId="15" fillId="0" borderId="0" xfId="20" applyNumberFormat="1" applyFont="1" applyFill="1" applyBorder="1" applyAlignment="1">
      <alignment vertical="center"/>
      <protection/>
    </xf>
    <xf numFmtId="49" fontId="10" fillId="0" borderId="0" xfId="20" applyNumberFormat="1" applyFont="1" applyBorder="1" applyAlignment="1">
      <alignment horizontal="left" vertical="center"/>
      <protection/>
    </xf>
    <xf numFmtId="49" fontId="3" fillId="0" borderId="0" xfId="20" applyNumberFormat="1" applyFont="1" applyBorder="1" applyAlignment="1">
      <alignment vertical="center"/>
      <protection/>
    </xf>
    <xf numFmtId="49" fontId="3" fillId="0" borderId="0" xfId="20" applyNumberFormat="1" applyFont="1" applyBorder="1" applyAlignment="1">
      <alignment horizontal="left" vertical="center"/>
      <protection/>
    </xf>
    <xf numFmtId="49" fontId="3" fillId="0" borderId="0" xfId="20" applyNumberFormat="1" applyFont="1" applyBorder="1" applyAlignment="1">
      <alignment horizontal="right" vertical="center"/>
      <protection/>
    </xf>
    <xf numFmtId="49" fontId="3" fillId="0" borderId="0" xfId="23" applyNumberFormat="1" applyFont="1" applyBorder="1" applyAlignment="1" applyProtection="1">
      <alignment horizontal="center" vertical="center"/>
      <protection locked="0"/>
    </xf>
    <xf numFmtId="49" fontId="10" fillId="0" borderId="0" xfId="20" applyNumberFormat="1" applyFont="1" applyBorder="1" applyAlignment="1">
      <alignment horizontal="center" vertical="center"/>
      <protection/>
    </xf>
    <xf numFmtId="49" fontId="3" fillId="0" borderId="0" xfId="20" applyNumberFormat="1" applyFont="1" applyBorder="1" applyAlignment="1">
      <alignment horizontal="center" vertical="center"/>
      <protection/>
    </xf>
    <xf numFmtId="0" fontId="11" fillId="3" borderId="0" xfId="21" applyFont="1" applyFill="1" applyBorder="1" applyAlignment="1">
      <alignment horizontal="center" wrapText="1"/>
      <protection/>
    </xf>
    <xf numFmtId="0" fontId="11" fillId="0" borderId="0" xfId="21" applyFont="1" applyBorder="1" applyAlignment="1">
      <alignment vertical="center" wrapText="1"/>
      <protection/>
    </xf>
    <xf numFmtId="0" fontId="13" fillId="0" borderId="0" xfId="21" applyFont="1" applyBorder="1">
      <alignment/>
      <protection/>
    </xf>
    <xf numFmtId="0" fontId="11" fillId="0" borderId="0" xfId="21" applyFont="1" applyBorder="1" applyAlignment="1">
      <alignment horizontal="right" vertical="center" wrapText="1"/>
      <protection/>
    </xf>
    <xf numFmtId="49" fontId="3" fillId="0" borderId="0" xfId="20" applyNumberFormat="1" applyFont="1" applyBorder="1">
      <alignment/>
      <protection/>
    </xf>
    <xf numFmtId="0" fontId="1" fillId="0" borderId="0" xfId="21" applyBorder="1">
      <alignment/>
      <protection/>
    </xf>
    <xf numFmtId="0" fontId="11" fillId="0" borderId="0" xfId="21" applyFont="1" applyBorder="1" applyAlignment="1">
      <alignment horizontal="center" vertical="center" wrapText="1"/>
      <protection/>
    </xf>
    <xf numFmtId="0" fontId="11" fillId="3" borderId="0" xfId="21" applyFont="1" applyFill="1" applyBorder="1" applyAlignment="1">
      <alignment wrapText="1"/>
      <protection/>
    </xf>
    <xf numFmtId="0" fontId="13" fillId="0" borderId="0" xfId="21" applyFont="1" applyBorder="1" applyAlignment="1">
      <alignment horizontal="center"/>
      <protection/>
    </xf>
    <xf numFmtId="49" fontId="5" fillId="0" borderId="0" xfId="20" applyNumberFormat="1" applyFont="1" applyFill="1" applyBorder="1" applyAlignment="1">
      <alignment horizontal="center" vertical="center"/>
      <protection/>
    </xf>
    <xf numFmtId="49" fontId="16" fillId="0" borderId="0" xfId="20" applyNumberFormat="1" applyFont="1" applyFill="1" applyBorder="1" applyAlignment="1">
      <alignment horizontal="center" vertical="center"/>
      <protection/>
    </xf>
    <xf numFmtId="0" fontId="7" fillId="0" borderId="0" xfId="20" applyFont="1">
      <alignment/>
      <protection/>
    </xf>
    <xf numFmtId="0" fontId="3" fillId="0" borderId="0" xfId="20" applyFont="1">
      <alignment/>
      <protection/>
    </xf>
    <xf numFmtId="0" fontId="7" fillId="0" borderId="0" xfId="20" applyFont="1" applyAlignment="1">
      <alignment horizontal="right"/>
      <protection/>
    </xf>
    <xf numFmtId="0" fontId="1" fillId="0" borderId="0" xfId="21" applyAlignment="1">
      <alignment horizontal="right"/>
      <protection/>
    </xf>
    <xf numFmtId="0" fontId="11" fillId="4" borderId="5" xfId="21" applyFont="1" applyFill="1" applyBorder="1" applyAlignment="1">
      <alignment horizontal="center" vertical="center" wrapText="1"/>
      <protection/>
    </xf>
    <xf numFmtId="49" fontId="18" fillId="0" borderId="0" xfId="20" applyNumberFormat="1" applyFont="1" applyAlignment="1">
      <alignment horizontal="left"/>
      <protection/>
    </xf>
    <xf numFmtId="0" fontId="0" fillId="0" borderId="2" xfId="0" applyBorder="1"/>
    <xf numFmtId="49" fontId="19" fillId="0" borderId="0" xfId="20" applyNumberFormat="1" applyFont="1" applyAlignment="1">
      <alignment horizontal="left"/>
      <protection/>
    </xf>
    <xf numFmtId="49" fontId="15" fillId="0" borderId="5" xfId="20" applyNumberFormat="1" applyFont="1" applyFill="1" applyBorder="1" applyAlignment="1">
      <alignment horizontal="center" vertical="center"/>
      <protection/>
    </xf>
    <xf numFmtId="49" fontId="6" fillId="0" borderId="4" xfId="20" applyNumberFormat="1" applyFont="1" applyFill="1" applyBorder="1" applyAlignment="1">
      <alignment horizontal="center" vertical="center"/>
      <protection/>
    </xf>
    <xf numFmtId="49" fontId="3" fillId="0" borderId="7" xfId="20" applyNumberFormat="1" applyFont="1" applyFill="1" applyBorder="1" applyAlignment="1">
      <alignment horizontal="center"/>
      <protection/>
    </xf>
    <xf numFmtId="0" fontId="11" fillId="3" borderId="5" xfId="21" applyFont="1" applyFill="1" applyBorder="1" applyAlignment="1">
      <alignment horizontal="center" vertical="center" wrapText="1"/>
      <protection/>
    </xf>
    <xf numFmtId="49" fontId="6" fillId="0" borderId="0" xfId="20" applyNumberFormat="1" applyFont="1" applyBorder="1" applyAlignment="1">
      <alignment/>
      <protection/>
    </xf>
    <xf numFmtId="49" fontId="15" fillId="4" borderId="0" xfId="20" applyNumberFormat="1" applyFont="1" applyFill="1" applyBorder="1" applyAlignment="1">
      <alignment vertical="center"/>
      <protection/>
    </xf>
    <xf numFmtId="49" fontId="15" fillId="4" borderId="5" xfId="20" applyNumberFormat="1" applyFont="1" applyFill="1" applyBorder="1" applyAlignment="1">
      <alignment vertical="center"/>
      <protection/>
    </xf>
    <xf numFmtId="49" fontId="15" fillId="0" borderId="5" xfId="20" applyNumberFormat="1" applyFont="1" applyFill="1" applyBorder="1" applyAlignment="1">
      <alignment vertical="center"/>
      <protection/>
    </xf>
    <xf numFmtId="49" fontId="3" fillId="0" borderId="5" xfId="20" applyNumberFormat="1" applyFont="1" applyBorder="1" applyAlignment="1">
      <alignment horizontal="center" vertical="center"/>
      <protection/>
    </xf>
    <xf numFmtId="0" fontId="20" fillId="3" borderId="2" xfId="21" applyFont="1" applyFill="1" applyBorder="1" applyAlignment="1">
      <alignment vertical="center" wrapText="1"/>
      <protection/>
    </xf>
    <xf numFmtId="49" fontId="22" fillId="0" borderId="0" xfId="24" applyNumberFormat="1" applyFont="1" applyAlignment="1">
      <alignment vertical="top"/>
      <protection/>
    </xf>
    <xf numFmtId="49" fontId="23" fillId="0" borderId="0" xfId="24" applyNumberFormat="1" applyFont="1" applyAlignment="1">
      <alignment vertical="top"/>
      <protection/>
    </xf>
    <xf numFmtId="49" fontId="24" fillId="0" borderId="0" xfId="24" applyNumberFormat="1" applyFont="1" applyAlignment="1">
      <alignment vertical="top"/>
      <protection/>
    </xf>
    <xf numFmtId="49" fontId="25" fillId="0" borderId="0" xfId="24" applyNumberFormat="1" applyFont="1" applyAlignment="1">
      <alignment vertical="top"/>
      <protection/>
    </xf>
    <xf numFmtId="49" fontId="12" fillId="0" borderId="0" xfId="24" applyNumberFormat="1" applyFont="1" applyAlignment="1">
      <alignment horizontal="left"/>
      <protection/>
    </xf>
    <xf numFmtId="49" fontId="26" fillId="0" borderId="0" xfId="24" applyNumberFormat="1" applyFont="1" applyAlignment="1">
      <alignment horizontal="left"/>
      <protection/>
    </xf>
    <xf numFmtId="49" fontId="5" fillId="0" borderId="0" xfId="24" applyNumberFormat="1" applyFont="1" applyAlignment="1">
      <alignment horizontal="left"/>
      <protection/>
    </xf>
    <xf numFmtId="0" fontId="24" fillId="0" borderId="0" xfId="24" applyFont="1" applyAlignment="1">
      <alignment vertical="top"/>
      <protection/>
    </xf>
    <xf numFmtId="49" fontId="28" fillId="0" borderId="0" xfId="24" applyNumberFormat="1" applyFont="1" applyAlignment="1">
      <alignment horizontal="center"/>
      <protection/>
    </xf>
    <xf numFmtId="49" fontId="28" fillId="0" borderId="0" xfId="24" applyNumberFormat="1" applyFont="1" applyAlignment="1">
      <alignment horizontal="left"/>
      <protection/>
    </xf>
    <xf numFmtId="0" fontId="28" fillId="0" borderId="0" xfId="24" applyNumberFormat="1" applyFont="1" applyAlignment="1">
      <alignment horizontal="left"/>
      <protection/>
    </xf>
    <xf numFmtId="49" fontId="28" fillId="0" borderId="0" xfId="24" applyNumberFormat="1" applyFont="1">
      <alignment/>
      <protection/>
    </xf>
    <xf numFmtId="49" fontId="1" fillId="0" borderId="0" xfId="24" applyNumberFormat="1" applyFont="1">
      <alignment/>
      <protection/>
    </xf>
    <xf numFmtId="49" fontId="27" fillId="0" borderId="0" xfId="24" applyNumberFormat="1" applyFont="1">
      <alignment/>
      <protection/>
    </xf>
    <xf numFmtId="0" fontId="5" fillId="0" borderId="0" xfId="24" applyFont="1">
      <alignment/>
      <protection/>
    </xf>
    <xf numFmtId="49" fontId="29" fillId="0" borderId="0" xfId="24" applyNumberFormat="1" applyFont="1" applyAlignment="1">
      <alignment horizontal="left"/>
      <protection/>
    </xf>
    <xf numFmtId="0" fontId="1" fillId="0" borderId="0" xfId="24" applyFont="1">
      <alignment/>
      <protection/>
    </xf>
    <xf numFmtId="0" fontId="1" fillId="0" borderId="0" xfId="24">
      <alignment/>
      <protection/>
    </xf>
    <xf numFmtId="49" fontId="30" fillId="2" borderId="0" xfId="24" applyNumberFormat="1" applyFont="1" applyFill="1" applyAlignment="1">
      <alignment vertical="center"/>
      <protection/>
    </xf>
    <xf numFmtId="49" fontId="30" fillId="2" borderId="0" xfId="24" applyNumberFormat="1" applyFont="1" applyFill="1" applyAlignment="1">
      <alignment horizontal="left" vertical="center"/>
      <protection/>
    </xf>
    <xf numFmtId="49" fontId="31" fillId="2" borderId="0" xfId="24" applyNumberFormat="1" applyFont="1" applyFill="1" applyAlignment="1">
      <alignment vertical="center"/>
      <protection/>
    </xf>
    <xf numFmtId="49" fontId="30" fillId="2" borderId="0" xfId="24" applyNumberFormat="1" applyFont="1" applyFill="1" applyAlignment="1">
      <alignment horizontal="center" vertical="center"/>
      <protection/>
    </xf>
    <xf numFmtId="49" fontId="30" fillId="2" borderId="0" xfId="24" applyNumberFormat="1" applyFont="1" applyFill="1" applyAlignment="1">
      <alignment horizontal="right" vertical="center"/>
      <protection/>
    </xf>
    <xf numFmtId="0" fontId="32" fillId="0" borderId="0" xfId="24" applyFont="1" applyAlignment="1">
      <alignment vertical="center"/>
      <protection/>
    </xf>
    <xf numFmtId="14" fontId="10" fillId="0" borderId="1" xfId="24" applyNumberFormat="1" applyFont="1" applyBorder="1" applyAlignment="1">
      <alignment horizontal="left" vertical="center"/>
      <protection/>
    </xf>
    <xf numFmtId="49" fontId="3" fillId="0" borderId="1" xfId="24" applyNumberFormat="1" applyFont="1" applyBorder="1" applyAlignment="1">
      <alignment vertical="center"/>
      <protection/>
    </xf>
    <xf numFmtId="49" fontId="3" fillId="0" borderId="1" xfId="24" applyNumberFormat="1" applyFont="1" applyBorder="1" applyAlignment="1">
      <alignment horizontal="left" vertical="center"/>
      <protection/>
    </xf>
    <xf numFmtId="49" fontId="7" fillId="0" borderId="1" xfId="24" applyNumberFormat="1" applyFont="1" applyBorder="1" applyAlignment="1">
      <alignment vertical="center"/>
      <protection/>
    </xf>
    <xf numFmtId="49" fontId="3" fillId="0" borderId="1" xfId="25" applyNumberFormat="1" applyFont="1" applyBorder="1" applyAlignment="1" applyProtection="1">
      <alignment horizontal="center" vertical="center"/>
      <protection locked="0"/>
    </xf>
    <xf numFmtId="0" fontId="10" fillId="0" borderId="1" xfId="24" applyFont="1" applyBorder="1" applyAlignment="1">
      <alignment horizontal="left" vertical="center"/>
      <protection/>
    </xf>
    <xf numFmtId="1" fontId="3" fillId="0" borderId="1" xfId="24" applyNumberFormat="1" applyFont="1" applyBorder="1" applyAlignment="1">
      <alignment horizontal="center" vertical="center"/>
      <protection/>
    </xf>
    <xf numFmtId="49" fontId="3" fillId="0" borderId="1" xfId="24" applyNumberFormat="1" applyFont="1" applyBorder="1" applyAlignment="1">
      <alignment horizontal="right" vertical="center"/>
      <protection/>
    </xf>
    <xf numFmtId="0" fontId="6" fillId="0" borderId="0" xfId="24" applyFont="1" applyAlignment="1">
      <alignment vertical="center"/>
      <protection/>
    </xf>
    <xf numFmtId="49" fontId="33" fillId="0" borderId="0" xfId="24" applyNumberFormat="1" applyFont="1" applyFill="1" applyAlignment="1">
      <alignment horizontal="right" vertical="center"/>
      <protection/>
    </xf>
    <xf numFmtId="49" fontId="33" fillId="0" borderId="0" xfId="24" applyNumberFormat="1" applyFont="1" applyFill="1" applyAlignment="1">
      <alignment horizontal="center" vertical="center"/>
      <protection/>
    </xf>
    <xf numFmtId="49" fontId="33" fillId="0" borderId="0" xfId="24" applyNumberFormat="1" applyFont="1" applyFill="1" applyAlignment="1">
      <alignment horizontal="left" vertical="center"/>
      <protection/>
    </xf>
    <xf numFmtId="49" fontId="16" fillId="0" borderId="0" xfId="24" applyNumberFormat="1" applyFont="1" applyFill="1" applyAlignment="1">
      <alignment horizontal="left" vertical="center"/>
      <protection/>
    </xf>
    <xf numFmtId="49" fontId="16" fillId="0" borderId="0" xfId="24" applyNumberFormat="1" applyFont="1" applyFill="1" applyAlignment="1">
      <alignment horizontal="center" vertical="center"/>
      <protection/>
    </xf>
    <xf numFmtId="49" fontId="16" fillId="0" borderId="0" xfId="24" applyNumberFormat="1" applyFont="1" applyFill="1" applyAlignment="1">
      <alignment vertical="center"/>
      <protection/>
    </xf>
    <xf numFmtId="49" fontId="32" fillId="0" borderId="0" xfId="24" applyNumberFormat="1" applyFont="1" applyFill="1" applyAlignment="1">
      <alignment horizontal="right" vertical="center"/>
      <protection/>
    </xf>
    <xf numFmtId="49" fontId="32" fillId="0" borderId="0" xfId="24" applyNumberFormat="1" applyFont="1" applyAlignment="1">
      <alignment horizontal="center" vertical="center"/>
      <protection/>
    </xf>
    <xf numFmtId="0" fontId="32" fillId="0" borderId="0" xfId="24" applyFont="1" applyAlignment="1">
      <alignment horizontal="center" vertical="center"/>
      <protection/>
    </xf>
    <xf numFmtId="49" fontId="32" fillId="0" borderId="0" xfId="24" applyNumberFormat="1" applyFont="1" applyAlignment="1">
      <alignment horizontal="left" vertical="center"/>
      <protection/>
    </xf>
    <xf numFmtId="49" fontId="34" fillId="0" borderId="0" xfId="24" applyNumberFormat="1" applyFont="1" applyAlignment="1">
      <alignment horizontal="left" vertical="center"/>
      <protection/>
    </xf>
    <xf numFmtId="49" fontId="1" fillId="0" borderId="0" xfId="24" applyNumberFormat="1" applyFont="1" applyAlignment="1">
      <alignment vertical="center"/>
      <protection/>
    </xf>
    <xf numFmtId="49" fontId="35" fillId="0" borderId="0" xfId="24" applyNumberFormat="1" applyFont="1" applyAlignment="1">
      <alignment horizontal="center" vertical="center"/>
      <protection/>
    </xf>
    <xf numFmtId="49" fontId="35" fillId="0" borderId="0" xfId="24" applyNumberFormat="1" applyFont="1" applyAlignment="1">
      <alignment vertical="center"/>
      <protection/>
    </xf>
    <xf numFmtId="49" fontId="36" fillId="0" borderId="0" xfId="24" applyNumberFormat="1" applyFont="1" applyFill="1" applyAlignment="1">
      <alignment horizontal="center" vertical="center"/>
      <protection/>
    </xf>
    <xf numFmtId="0" fontId="36" fillId="0" borderId="2" xfId="24" applyFont="1" applyBorder="1" applyAlignment="1">
      <alignment vertical="center"/>
      <protection/>
    </xf>
    <xf numFmtId="0" fontId="37" fillId="5" borderId="2" xfId="24" applyFont="1" applyFill="1" applyBorder="1" applyAlignment="1">
      <alignment horizontal="center" vertical="center"/>
      <protection/>
    </xf>
    <xf numFmtId="0" fontId="38" fillId="0" borderId="2" xfId="24" applyFont="1" applyBorder="1" applyAlignment="1">
      <alignment horizontal="center" vertical="center"/>
      <protection/>
    </xf>
    <xf numFmtId="0" fontId="39" fillId="0" borderId="0" xfId="24" applyFont="1" applyAlignment="1">
      <alignment vertical="center"/>
      <protection/>
    </xf>
    <xf numFmtId="0" fontId="38" fillId="0" borderId="0" xfId="24" applyFont="1" applyAlignment="1">
      <alignment vertical="center"/>
      <protection/>
    </xf>
    <xf numFmtId="0" fontId="40" fillId="6" borderId="0" xfId="24" applyFont="1" applyFill="1" applyAlignment="1">
      <alignment vertical="center"/>
      <protection/>
    </xf>
    <xf numFmtId="0" fontId="38" fillId="6" borderId="0" xfId="24" applyFont="1" applyFill="1" applyAlignment="1">
      <alignment vertical="center"/>
      <protection/>
    </xf>
    <xf numFmtId="49" fontId="40" fillId="6" borderId="0" xfId="24" applyNumberFormat="1" applyFont="1" applyFill="1" applyAlignment="1">
      <alignment vertical="center"/>
      <protection/>
    </xf>
    <xf numFmtId="49" fontId="38" fillId="6" borderId="0" xfId="24" applyNumberFormat="1" applyFont="1" applyFill="1" applyAlignment="1">
      <alignment vertical="center"/>
      <protection/>
    </xf>
    <xf numFmtId="0" fontId="1" fillId="6" borderId="0" xfId="24" applyFont="1" applyFill="1" applyAlignment="1">
      <alignment vertical="center"/>
      <protection/>
    </xf>
    <xf numFmtId="0" fontId="1" fillId="0" borderId="0" xfId="24" applyFont="1" applyAlignment="1">
      <alignment vertical="center"/>
      <protection/>
    </xf>
    <xf numFmtId="0" fontId="1" fillId="0" borderId="8" xfId="24" applyFont="1" applyBorder="1" applyAlignment="1">
      <alignment vertical="center"/>
      <protection/>
    </xf>
    <xf numFmtId="49" fontId="40" fillId="0" borderId="0" xfId="24" applyNumberFormat="1" applyFont="1" applyFill="1" applyAlignment="1">
      <alignment horizontal="center" vertical="center"/>
      <protection/>
    </xf>
    <xf numFmtId="0" fontId="40" fillId="0" borderId="0" xfId="24" applyFont="1" applyAlignment="1">
      <alignment horizontal="center" vertical="center"/>
      <protection/>
    </xf>
    <xf numFmtId="0" fontId="39" fillId="0" borderId="0" xfId="24" applyFont="1" applyAlignment="1">
      <alignment vertical="center"/>
      <protection/>
    </xf>
    <xf numFmtId="0" fontId="41" fillId="0" borderId="0" xfId="24" applyFont="1" applyAlignment="1">
      <alignment vertical="center"/>
      <protection/>
    </xf>
    <xf numFmtId="0" fontId="16" fillId="0" borderId="0" xfId="24" applyFont="1" applyAlignment="1">
      <alignment horizontal="right" vertical="center"/>
      <protection/>
    </xf>
    <xf numFmtId="0" fontId="42" fillId="7" borderId="9" xfId="24" applyFont="1" applyFill="1" applyBorder="1" applyAlignment="1">
      <alignment horizontal="right" vertical="center"/>
      <protection/>
    </xf>
    <xf numFmtId="0" fontId="43" fillId="0" borderId="2" xfId="24" applyFont="1" applyBorder="1" applyAlignment="1">
      <alignment vertical="center"/>
      <protection/>
    </xf>
    <xf numFmtId="0" fontId="38" fillId="0" borderId="2" xfId="24" applyFont="1" applyBorder="1" applyAlignment="1">
      <alignment vertical="center"/>
      <protection/>
    </xf>
    <xf numFmtId="0" fontId="1" fillId="0" borderId="10" xfId="24" applyFont="1" applyBorder="1" applyAlignment="1">
      <alignment vertical="center"/>
      <protection/>
    </xf>
    <xf numFmtId="0" fontId="40" fillId="0" borderId="2" xfId="24" applyFont="1" applyBorder="1" applyAlignment="1">
      <alignment vertical="center"/>
      <protection/>
    </xf>
    <xf numFmtId="0" fontId="40" fillId="0" borderId="2" xfId="24" applyFont="1" applyBorder="1" applyAlignment="1">
      <alignment vertical="center"/>
      <protection/>
    </xf>
    <xf numFmtId="0" fontId="38" fillId="0" borderId="11" xfId="24" applyFont="1" applyBorder="1" applyAlignment="1">
      <alignment horizontal="center" vertical="center"/>
      <protection/>
    </xf>
    <xf numFmtId="0" fontId="39" fillId="0" borderId="0" xfId="24" applyFont="1" applyAlignment="1">
      <alignment horizontal="left" vertical="center"/>
      <protection/>
    </xf>
    <xf numFmtId="0" fontId="38" fillId="0" borderId="3" xfId="24" applyFont="1" applyBorder="1" applyAlignment="1">
      <alignment horizontal="left" vertical="center"/>
      <protection/>
    </xf>
    <xf numFmtId="0" fontId="37" fillId="0" borderId="0" xfId="24" applyFont="1" applyAlignment="1">
      <alignment horizontal="center" vertical="center"/>
      <protection/>
    </xf>
    <xf numFmtId="0" fontId="38" fillId="0" borderId="0" xfId="24" applyFont="1" applyAlignment="1">
      <alignment horizontal="center" vertical="center"/>
      <protection/>
    </xf>
    <xf numFmtId="0" fontId="42" fillId="7" borderId="3" xfId="24" applyFont="1" applyFill="1" applyBorder="1" applyAlignment="1">
      <alignment horizontal="right" vertical="center"/>
      <protection/>
    </xf>
    <xf numFmtId="0" fontId="39" fillId="0" borderId="2" xfId="24" applyFont="1" applyBorder="1" applyAlignment="1">
      <alignment vertical="center"/>
      <protection/>
    </xf>
    <xf numFmtId="49" fontId="38" fillId="0" borderId="2" xfId="24" applyNumberFormat="1" applyFont="1" applyBorder="1" applyAlignment="1">
      <alignment vertical="center"/>
      <protection/>
    </xf>
    <xf numFmtId="49" fontId="39" fillId="0" borderId="0" xfId="24" applyNumberFormat="1" applyFont="1" applyAlignment="1">
      <alignment vertical="center"/>
      <protection/>
    </xf>
    <xf numFmtId="49" fontId="38" fillId="0" borderId="0" xfId="24" applyNumberFormat="1" applyFont="1" applyAlignment="1">
      <alignment vertical="center"/>
      <protection/>
    </xf>
    <xf numFmtId="0" fontId="38" fillId="0" borderId="3" xfId="24" applyFont="1" applyBorder="1" applyAlignment="1">
      <alignment vertical="center"/>
      <protection/>
    </xf>
    <xf numFmtId="49" fontId="38" fillId="0" borderId="3" xfId="24" applyNumberFormat="1" applyFont="1" applyBorder="1" applyAlignment="1">
      <alignment vertical="center"/>
      <protection/>
    </xf>
    <xf numFmtId="0" fontId="38" fillId="0" borderId="11" xfId="24" applyFont="1" applyBorder="1" applyAlignment="1">
      <alignment vertical="center"/>
      <protection/>
    </xf>
    <xf numFmtId="0" fontId="41" fillId="0" borderId="0" xfId="24" applyFont="1" applyAlignment="1">
      <alignment vertical="center"/>
      <protection/>
    </xf>
    <xf numFmtId="0" fontId="43" fillId="0" borderId="0" xfId="24" applyFont="1" applyAlignment="1">
      <alignment vertical="center"/>
      <protection/>
    </xf>
    <xf numFmtId="0" fontId="38" fillId="6" borderId="3" xfId="24" applyFont="1" applyFill="1" applyBorder="1" applyAlignment="1">
      <alignment vertical="center"/>
      <protection/>
    </xf>
    <xf numFmtId="0" fontId="1" fillId="0" borderId="12" xfId="24" applyFont="1" applyBorder="1" applyAlignment="1">
      <alignment vertical="center"/>
      <protection/>
    </xf>
    <xf numFmtId="49" fontId="38" fillId="0" borderId="11" xfId="24" applyNumberFormat="1" applyFont="1" applyBorder="1" applyAlignment="1">
      <alignment vertical="center"/>
      <protection/>
    </xf>
    <xf numFmtId="1" fontId="38" fillId="0" borderId="11" xfId="24" applyNumberFormat="1" applyFont="1" applyBorder="1" applyAlignment="1">
      <alignment vertical="center"/>
      <protection/>
    </xf>
    <xf numFmtId="0" fontId="44" fillId="0" borderId="0" xfId="24" applyFont="1" applyAlignment="1">
      <alignment vertical="center"/>
      <protection/>
    </xf>
    <xf numFmtId="1" fontId="38" fillId="6" borderId="2" xfId="24" applyNumberFormat="1" applyFont="1" applyFill="1" applyBorder="1" applyAlignment="1">
      <alignment vertical="center"/>
      <protection/>
    </xf>
    <xf numFmtId="49" fontId="36" fillId="0" borderId="0" xfId="24" applyNumberFormat="1" applyFont="1" applyFill="1" applyAlignment="1">
      <alignment horizontal="center" vertical="center"/>
      <protection/>
    </xf>
    <xf numFmtId="0" fontId="38" fillId="6" borderId="11" xfId="24" applyFont="1" applyFill="1" applyBorder="1" applyAlignment="1">
      <alignment vertical="center"/>
      <protection/>
    </xf>
    <xf numFmtId="0" fontId="40" fillId="6" borderId="0" xfId="24" applyFont="1" applyFill="1" applyAlignment="1">
      <alignment horizontal="right" vertical="center"/>
      <protection/>
    </xf>
    <xf numFmtId="0" fontId="45" fillId="0" borderId="0" xfId="24" applyFont="1" applyAlignment="1">
      <alignment vertical="center"/>
      <protection/>
    </xf>
    <xf numFmtId="0" fontId="42" fillId="7" borderId="0" xfId="24" applyFont="1" applyFill="1" applyAlignment="1">
      <alignment horizontal="right" vertical="center"/>
      <protection/>
    </xf>
    <xf numFmtId="0" fontId="46" fillId="0" borderId="0" xfId="24" applyFont="1" applyBorder="1" applyAlignment="1">
      <alignment vertical="center"/>
      <protection/>
    </xf>
    <xf numFmtId="0" fontId="1" fillId="0" borderId="0" xfId="24" applyFont="1" applyBorder="1" applyAlignment="1">
      <alignment vertical="center"/>
      <protection/>
    </xf>
    <xf numFmtId="0" fontId="38" fillId="6" borderId="2" xfId="24" applyFont="1" applyFill="1" applyBorder="1" applyAlignment="1">
      <alignment vertical="center"/>
      <protection/>
    </xf>
    <xf numFmtId="0" fontId="3" fillId="0" borderId="0" xfId="24" applyFont="1" applyFill="1" applyBorder="1" applyAlignment="1">
      <alignment vertical="center"/>
      <protection/>
    </xf>
    <xf numFmtId="0" fontId="3" fillId="0" borderId="0" xfId="24" applyFont="1" applyBorder="1" applyAlignment="1">
      <alignment vertical="center"/>
      <protection/>
    </xf>
    <xf numFmtId="0" fontId="3" fillId="0" borderId="0" xfId="24" applyFont="1" applyAlignment="1">
      <alignment vertical="center"/>
      <protection/>
    </xf>
    <xf numFmtId="49" fontId="1" fillId="6" borderId="0" xfId="24" applyNumberFormat="1" applyFont="1" applyFill="1" applyAlignment="1">
      <alignment vertical="center"/>
      <protection/>
    </xf>
    <xf numFmtId="0" fontId="38" fillId="6" borderId="0" xfId="24" applyFont="1" applyFill="1" applyBorder="1" applyAlignment="1">
      <alignment vertical="center"/>
      <protection/>
    </xf>
    <xf numFmtId="0" fontId="27" fillId="6" borderId="0" xfId="24" applyFont="1" applyFill="1" applyAlignment="1">
      <alignment vertical="center"/>
      <protection/>
    </xf>
    <xf numFmtId="49" fontId="36" fillId="0" borderId="0" xfId="24" applyNumberFormat="1" applyFont="1" applyFill="1" applyBorder="1" applyAlignment="1">
      <alignment horizontal="center" vertical="center"/>
      <protection/>
    </xf>
    <xf numFmtId="1" fontId="36" fillId="0" borderId="0" xfId="24" applyNumberFormat="1" applyFont="1" applyFill="1" applyBorder="1" applyAlignment="1">
      <alignment horizontal="center" vertical="center"/>
      <protection/>
    </xf>
    <xf numFmtId="0" fontId="3" fillId="0" borderId="13" xfId="24" applyFont="1" applyFill="1" applyBorder="1" applyAlignment="1">
      <alignment horizontal="right" vertical="center"/>
      <protection/>
    </xf>
    <xf numFmtId="1" fontId="3" fillId="0" borderId="13" xfId="24" applyNumberFormat="1" applyFont="1" applyFill="1" applyBorder="1" applyAlignment="1">
      <alignment vertical="center"/>
      <protection/>
    </xf>
    <xf numFmtId="0" fontId="3" fillId="0" borderId="13" xfId="24" applyFont="1" applyBorder="1" applyAlignment="1">
      <alignment horizontal="right" vertical="center"/>
      <protection/>
    </xf>
    <xf numFmtId="1" fontId="3" fillId="0" borderId="13" xfId="24" applyNumberFormat="1" applyFont="1" applyBorder="1" applyAlignment="1">
      <alignment vertical="center"/>
      <protection/>
    </xf>
    <xf numFmtId="49" fontId="47" fillId="6" borderId="0" xfId="24" applyNumberFormat="1" applyFont="1" applyFill="1" applyAlignment="1">
      <alignment horizontal="center" vertical="center"/>
      <protection/>
    </xf>
    <xf numFmtId="49" fontId="48" fillId="0" borderId="0" xfId="24" applyNumberFormat="1" applyFont="1" applyAlignment="1">
      <alignment vertical="center"/>
      <protection/>
    </xf>
    <xf numFmtId="49" fontId="49" fillId="0" borderId="0" xfId="24" applyNumberFormat="1" applyFont="1" applyAlignment="1">
      <alignment horizontal="center" vertical="center"/>
      <protection/>
    </xf>
    <xf numFmtId="49" fontId="48" fillId="6" borderId="0" xfId="24" applyNumberFormat="1" applyFont="1" applyFill="1" applyAlignment="1">
      <alignment vertical="center"/>
      <protection/>
    </xf>
    <xf numFmtId="49" fontId="49" fillId="6" borderId="0" xfId="24" applyNumberFormat="1" applyFont="1" applyFill="1" applyAlignment="1">
      <alignment vertical="center"/>
      <protection/>
    </xf>
    <xf numFmtId="0" fontId="1" fillId="6" borderId="0" xfId="24" applyFill="1" applyAlignment="1">
      <alignment vertical="center"/>
      <protection/>
    </xf>
    <xf numFmtId="0" fontId="1" fillId="0" borderId="0" xfId="24" applyAlignment="1">
      <alignment vertical="center"/>
      <protection/>
    </xf>
    <xf numFmtId="0" fontId="30" fillId="0" borderId="14" xfId="24" applyFont="1" applyFill="1" applyBorder="1" applyAlignment="1">
      <alignment vertical="center"/>
      <protection/>
    </xf>
    <xf numFmtId="0" fontId="30" fillId="0" borderId="15" xfId="24" applyFont="1" applyFill="1" applyBorder="1" applyAlignment="1">
      <alignment vertical="center"/>
      <protection/>
    </xf>
    <xf numFmtId="0" fontId="30" fillId="0" borderId="16" xfId="24" applyFont="1" applyFill="1" applyBorder="1" applyAlignment="1">
      <alignment vertical="center"/>
      <protection/>
    </xf>
    <xf numFmtId="49" fontId="50" fillId="0" borderId="15" xfId="24" applyNumberFormat="1" applyFont="1" applyFill="1" applyBorder="1" applyAlignment="1">
      <alignment horizontal="center" vertical="center"/>
      <protection/>
    </xf>
    <xf numFmtId="49" fontId="50" fillId="0" borderId="15" xfId="24" applyNumberFormat="1" applyFont="1" applyFill="1" applyBorder="1" applyAlignment="1">
      <alignment vertical="center"/>
      <protection/>
    </xf>
    <xf numFmtId="49" fontId="50" fillId="0" borderId="17" xfId="24" applyNumberFormat="1" applyFont="1" applyFill="1" applyBorder="1" applyAlignment="1">
      <alignment horizontal="center" vertical="center"/>
      <protection/>
    </xf>
    <xf numFmtId="49" fontId="30" fillId="0" borderId="15" xfId="24" applyNumberFormat="1" applyFont="1" applyFill="1" applyBorder="1" applyAlignment="1">
      <alignment horizontal="center" vertical="center"/>
      <protection/>
    </xf>
    <xf numFmtId="49" fontId="31" fillId="0" borderId="15" xfId="24" applyNumberFormat="1" applyFont="1" applyFill="1" applyBorder="1" applyAlignment="1">
      <alignment vertical="center"/>
      <protection/>
    </xf>
    <xf numFmtId="49" fontId="50" fillId="0" borderId="15" xfId="24" applyNumberFormat="1" applyFont="1" applyFill="1" applyBorder="1" applyAlignment="1">
      <alignment horizontal="right" vertical="center"/>
      <protection/>
    </xf>
    <xf numFmtId="49" fontId="31" fillId="0" borderId="17" xfId="24" applyNumberFormat="1" applyFont="1" applyFill="1" applyBorder="1" applyAlignment="1">
      <alignment vertical="center"/>
      <protection/>
    </xf>
    <xf numFmtId="49" fontId="30" fillId="0" borderId="15" xfId="24" applyNumberFormat="1" applyFont="1" applyFill="1" applyBorder="1" applyAlignment="1">
      <alignment horizontal="left" vertical="center"/>
      <protection/>
    </xf>
    <xf numFmtId="49" fontId="31" fillId="0" borderId="15" xfId="24" applyNumberFormat="1" applyFont="1" applyFill="1" applyBorder="1" applyAlignment="1">
      <alignment horizontal="left" vertical="center"/>
      <protection/>
    </xf>
    <xf numFmtId="0" fontId="33" fillId="0" borderId="0" xfId="24" applyFont="1" applyAlignment="1">
      <alignment vertical="center"/>
      <protection/>
    </xf>
    <xf numFmtId="49" fontId="33" fillId="0" borderId="5" xfId="24" applyNumberFormat="1" applyFont="1" applyFill="1" applyBorder="1" applyAlignment="1">
      <alignment vertical="center"/>
      <protection/>
    </xf>
    <xf numFmtId="49" fontId="33" fillId="0" borderId="0" xfId="24" applyNumberFormat="1" applyFont="1" applyFill="1" applyAlignment="1">
      <alignment vertical="center"/>
      <protection/>
    </xf>
    <xf numFmtId="49" fontId="33" fillId="0" borderId="3" xfId="24" applyNumberFormat="1" applyFont="1" applyFill="1" applyBorder="1" applyAlignment="1">
      <alignment horizontal="right" vertical="center"/>
      <protection/>
    </xf>
    <xf numFmtId="0" fontId="40" fillId="0" borderId="0" xfId="24" applyFont="1" applyFill="1" applyBorder="1" applyAlignment="1">
      <alignment horizontal="left" vertical="center"/>
      <protection/>
    </xf>
    <xf numFmtId="0" fontId="40" fillId="0" borderId="0" xfId="24" applyFont="1" applyFill="1" applyBorder="1" applyAlignment="1">
      <alignment horizontal="center" vertical="center"/>
      <protection/>
    </xf>
    <xf numFmtId="49" fontId="33" fillId="0" borderId="7" xfId="24" applyNumberFormat="1" applyFont="1" applyFill="1" applyBorder="1" applyAlignment="1">
      <alignment horizontal="center" vertical="center"/>
      <protection/>
    </xf>
    <xf numFmtId="49" fontId="16" fillId="0" borderId="3" xfId="24" applyNumberFormat="1" applyFont="1" applyFill="1" applyBorder="1" applyAlignment="1">
      <alignment vertical="center"/>
      <protection/>
    </xf>
    <xf numFmtId="49" fontId="30" fillId="0" borderId="7" xfId="24" applyNumberFormat="1" applyFont="1" applyFill="1" applyBorder="1" applyAlignment="1">
      <alignment vertical="center"/>
      <protection/>
    </xf>
    <xf numFmtId="49" fontId="31" fillId="0" borderId="18" xfId="24" applyNumberFormat="1" applyFont="1" applyFill="1" applyBorder="1" applyAlignment="1">
      <alignment vertical="center"/>
      <protection/>
    </xf>
    <xf numFmtId="49" fontId="30" fillId="0" borderId="18" xfId="24" applyNumberFormat="1" applyFont="1" applyFill="1" applyBorder="1" applyAlignment="1">
      <alignment vertical="center"/>
      <protection/>
    </xf>
    <xf numFmtId="49" fontId="33" fillId="0" borderId="11" xfId="24" applyNumberFormat="1" applyFont="1" applyFill="1" applyBorder="1" applyAlignment="1">
      <alignment horizontal="right" vertical="center"/>
      <protection/>
    </xf>
    <xf numFmtId="49" fontId="33" fillId="0" borderId="5" xfId="24" applyNumberFormat="1" applyFont="1" applyFill="1" applyBorder="1" applyAlignment="1">
      <alignment horizontal="center" vertical="center"/>
      <protection/>
    </xf>
    <xf numFmtId="49" fontId="33" fillId="0" borderId="0" xfId="24" applyNumberFormat="1" applyFont="1" applyFill="1" applyBorder="1" applyAlignment="1">
      <alignment vertical="center"/>
      <protection/>
    </xf>
    <xf numFmtId="0" fontId="33" fillId="0" borderId="2" xfId="24" applyFont="1" applyFill="1" applyBorder="1" applyAlignment="1">
      <alignment vertical="center"/>
      <protection/>
    </xf>
    <xf numFmtId="49" fontId="16" fillId="0" borderId="2" xfId="24" applyNumberFormat="1" applyFont="1" applyFill="1" applyBorder="1" applyAlignment="1">
      <alignment vertical="center"/>
      <protection/>
    </xf>
    <xf numFmtId="49" fontId="33" fillId="0" borderId="2" xfId="24" applyNumberFormat="1" applyFont="1" applyFill="1" applyBorder="1" applyAlignment="1">
      <alignment vertical="center"/>
      <protection/>
    </xf>
    <xf numFmtId="49" fontId="16" fillId="0" borderId="11" xfId="24" applyNumberFormat="1" applyFont="1" applyFill="1" applyBorder="1" applyAlignment="1">
      <alignment vertical="center"/>
      <protection/>
    </xf>
    <xf numFmtId="49" fontId="33" fillId="0" borderId="7" xfId="24" applyNumberFormat="1" applyFont="1" applyFill="1" applyBorder="1" applyAlignment="1">
      <alignment vertical="center"/>
      <protection/>
    </xf>
    <xf numFmtId="49" fontId="33" fillId="0" borderId="18" xfId="24" applyNumberFormat="1" applyFont="1" applyFill="1" applyBorder="1" applyAlignment="1">
      <alignment vertical="center"/>
      <protection/>
    </xf>
    <xf numFmtId="49" fontId="33" fillId="0" borderId="9" xfId="24" applyNumberFormat="1" applyFont="1" applyFill="1" applyBorder="1" applyAlignment="1">
      <alignment horizontal="right" vertical="center"/>
      <protection/>
    </xf>
    <xf numFmtId="0" fontId="33" fillId="0" borderId="5" xfId="24" applyFont="1" applyFill="1" applyBorder="1" applyAlignment="1">
      <alignment vertical="center"/>
      <protection/>
    </xf>
    <xf numFmtId="0" fontId="30" fillId="0" borderId="5" xfId="24" applyFont="1" applyFill="1" applyBorder="1" applyAlignment="1">
      <alignment vertical="center"/>
      <protection/>
    </xf>
    <xf numFmtId="0" fontId="30" fillId="0" borderId="0" xfId="24" applyFont="1" applyFill="1" applyBorder="1" applyAlignment="1">
      <alignment vertical="center"/>
      <protection/>
    </xf>
    <xf numFmtId="0" fontId="30" fillId="0" borderId="19" xfId="24" applyFont="1" applyFill="1" applyBorder="1" applyAlignment="1">
      <alignment vertical="center"/>
      <protection/>
    </xf>
    <xf numFmtId="0" fontId="33" fillId="0" borderId="3" xfId="24" applyFont="1" applyFill="1" applyBorder="1" applyAlignment="1">
      <alignment horizontal="right" vertical="center"/>
      <protection/>
    </xf>
    <xf numFmtId="49" fontId="33" fillId="0" borderId="20" xfId="24" applyNumberFormat="1" applyFont="1" applyFill="1" applyBorder="1" applyAlignment="1">
      <alignment vertical="center"/>
      <protection/>
    </xf>
    <xf numFmtId="0" fontId="33" fillId="0" borderId="11" xfId="24" applyFont="1" applyFill="1" applyBorder="1" applyAlignment="1">
      <alignment horizontal="right" vertical="center"/>
      <protection/>
    </xf>
    <xf numFmtId="49" fontId="33" fillId="0" borderId="2" xfId="24" applyNumberFormat="1" applyFont="1" applyFill="1" applyBorder="1" applyAlignment="1">
      <alignment horizontal="center" vertical="center"/>
      <protection/>
    </xf>
    <xf numFmtId="0" fontId="40" fillId="0" borderId="2" xfId="24" applyFont="1" applyFill="1" applyBorder="1" applyAlignment="1">
      <alignment horizontal="left" vertical="center"/>
      <protection/>
    </xf>
    <xf numFmtId="0" fontId="40" fillId="0" borderId="2" xfId="24" applyFont="1" applyFill="1" applyBorder="1" applyAlignment="1">
      <alignment horizontal="center" vertical="center"/>
      <protection/>
    </xf>
    <xf numFmtId="49" fontId="33" fillId="0" borderId="20" xfId="24" applyNumberFormat="1" applyFont="1" applyFill="1" applyBorder="1" applyAlignment="1">
      <alignment horizontal="center" vertical="center"/>
      <protection/>
    </xf>
    <xf numFmtId="0" fontId="16" fillId="0" borderId="0" xfId="24" applyFont="1">
      <alignment/>
      <protection/>
    </xf>
    <xf numFmtId="0" fontId="27" fillId="0" borderId="0" xfId="24" applyFont="1">
      <alignment/>
      <protection/>
    </xf>
    <xf numFmtId="0" fontId="55" fillId="0" borderId="3" xfId="24" applyFont="1" applyBorder="1" applyAlignment="1">
      <alignment horizontal="left" vertical="center"/>
      <protection/>
    </xf>
    <xf numFmtId="0" fontId="57" fillId="0" borderId="0" xfId="26" applyFont="1" applyAlignment="1">
      <alignment/>
      <protection/>
    </xf>
    <xf numFmtId="0" fontId="60" fillId="0" borderId="0" xfId="26" applyFont="1" applyFill="1" applyAlignment="1">
      <alignment/>
      <protection/>
    </xf>
    <xf numFmtId="0" fontId="61" fillId="0" borderId="0" xfId="26" applyFont="1">
      <alignment/>
      <protection/>
    </xf>
    <xf numFmtId="0" fontId="62" fillId="0" borderId="0" xfId="26" applyFont="1">
      <alignment/>
      <protection/>
    </xf>
    <xf numFmtId="0" fontId="56" fillId="0" borderId="0" xfId="26">
      <alignment/>
      <protection/>
    </xf>
    <xf numFmtId="0" fontId="64" fillId="0" borderId="0" xfId="26" applyFont="1" applyBorder="1" applyAlignment="1">
      <alignment horizontal="left"/>
      <protection/>
    </xf>
    <xf numFmtId="0" fontId="65" fillId="0" borderId="0" xfId="26" applyFont="1" applyBorder="1" applyAlignment="1">
      <alignment horizontal="left"/>
      <protection/>
    </xf>
    <xf numFmtId="0" fontId="66" fillId="0" borderId="0" xfId="26" applyFont="1" applyBorder="1" applyAlignment="1">
      <alignment horizontal="center"/>
      <protection/>
    </xf>
    <xf numFmtId="0" fontId="67" fillId="0" borderId="0" xfId="26" applyFont="1">
      <alignment/>
      <protection/>
    </xf>
    <xf numFmtId="0" fontId="68" fillId="0" borderId="0" xfId="26" applyFont="1">
      <alignment/>
      <protection/>
    </xf>
    <xf numFmtId="0" fontId="69" fillId="0" borderId="0" xfId="26" applyFont="1" applyBorder="1" applyAlignment="1">
      <alignment/>
      <protection/>
    </xf>
    <xf numFmtId="0" fontId="70" fillId="0" borderId="0" xfId="26" applyFont="1" applyBorder="1" applyAlignment="1">
      <alignment horizontal="right"/>
      <protection/>
    </xf>
    <xf numFmtId="0" fontId="71" fillId="0" borderId="0" xfId="26" applyFont="1">
      <alignment/>
      <protection/>
    </xf>
    <xf numFmtId="0" fontId="64" fillId="0" borderId="0" xfId="26" applyFont="1" applyBorder="1">
      <alignment/>
      <protection/>
    </xf>
    <xf numFmtId="14" fontId="72" fillId="0" borderId="0" xfId="26" applyNumberFormat="1" applyFont="1" applyBorder="1" applyAlignment="1">
      <alignment horizontal="left"/>
      <protection/>
    </xf>
    <xf numFmtId="0" fontId="70" fillId="0" borderId="0" xfId="26" applyFont="1" applyBorder="1" applyAlignment="1">
      <alignment horizontal="left"/>
      <protection/>
    </xf>
    <xf numFmtId="0" fontId="72" fillId="0" borderId="0" xfId="26" applyFont="1" applyBorder="1" applyAlignment="1">
      <alignment horizontal="left"/>
      <protection/>
    </xf>
    <xf numFmtId="0" fontId="73" fillId="0" borderId="0" xfId="26" applyFont="1" applyBorder="1" applyAlignment="1">
      <alignment horizontal="left"/>
      <protection/>
    </xf>
    <xf numFmtId="0" fontId="74" fillId="0" borderId="0" xfId="26" applyFont="1" applyBorder="1" applyAlignment="1">
      <alignment horizontal="center"/>
      <protection/>
    </xf>
    <xf numFmtId="0" fontId="75" fillId="0" borderId="0" xfId="26" applyFont="1" applyBorder="1" applyAlignment="1">
      <alignment horizontal="center"/>
      <protection/>
    </xf>
    <xf numFmtId="0" fontId="76" fillId="0" borderId="0" xfId="26" applyFont="1">
      <alignment/>
      <protection/>
    </xf>
    <xf numFmtId="0" fontId="71" fillId="0" borderId="0" xfId="26" applyFont="1" applyBorder="1">
      <alignment/>
      <protection/>
    </xf>
    <xf numFmtId="0" fontId="78" fillId="0" borderId="0" xfId="26" applyFont="1">
      <alignment/>
      <protection/>
    </xf>
    <xf numFmtId="0" fontId="64" fillId="0" borderId="0" xfId="26" applyFont="1" applyAlignment="1">
      <alignment horizontal="center"/>
      <protection/>
    </xf>
    <xf numFmtId="0" fontId="64" fillId="0" borderId="0" xfId="26" applyFont="1" applyBorder="1" applyAlignment="1">
      <alignment horizontal="center"/>
      <protection/>
    </xf>
    <xf numFmtId="0" fontId="79" fillId="0" borderId="0" xfId="26" applyFont="1" applyAlignment="1">
      <alignment horizontal="center"/>
      <protection/>
    </xf>
    <xf numFmtId="0" fontId="80" fillId="0" borderId="0" xfId="26" applyFont="1" applyAlignment="1">
      <alignment horizontal="center"/>
      <protection/>
    </xf>
    <xf numFmtId="0" fontId="81" fillId="0" borderId="0" xfId="26" applyFont="1" applyAlignment="1">
      <alignment horizontal="center"/>
      <protection/>
    </xf>
    <xf numFmtId="0" fontId="68" fillId="0" borderId="0" xfId="26" applyFont="1" applyAlignment="1">
      <alignment horizontal="center"/>
      <protection/>
    </xf>
    <xf numFmtId="0" fontId="82" fillId="0" borderId="0" xfId="26" applyFont="1" applyAlignment="1">
      <alignment horizontal="center"/>
      <protection/>
    </xf>
    <xf numFmtId="0" fontId="83" fillId="0" borderId="0" xfId="26" applyFont="1" applyAlignment="1">
      <alignment horizontal="center"/>
      <protection/>
    </xf>
    <xf numFmtId="0" fontId="84" fillId="5" borderId="13" xfId="27" applyFont="1" applyFill="1" applyBorder="1" applyAlignment="1">
      <alignment vertical="center"/>
      <protection/>
    </xf>
    <xf numFmtId="0" fontId="84" fillId="0" borderId="13" xfId="26" applyFont="1" applyBorder="1" applyAlignment="1">
      <alignment horizontal="right" vertical="center"/>
      <protection/>
    </xf>
    <xf numFmtId="165" fontId="85" fillId="0" borderId="13" xfId="24" applyNumberFormat="1" applyFont="1" applyFill="1" applyBorder="1" applyAlignment="1" applyProtection="1">
      <alignment horizontal="center"/>
      <protection/>
    </xf>
    <xf numFmtId="0" fontId="85" fillId="0" borderId="13" xfId="24" applyFont="1" applyFill="1" applyBorder="1" applyAlignment="1" applyProtection="1">
      <alignment/>
      <protection/>
    </xf>
    <xf numFmtId="0" fontId="85" fillId="0" borderId="13" xfId="24" applyFont="1" applyFill="1" applyBorder="1" applyAlignment="1" applyProtection="1">
      <alignment horizontal="center"/>
      <protection/>
    </xf>
    <xf numFmtId="0" fontId="86" fillId="8" borderId="13" xfId="26" applyFont="1" applyFill="1" applyBorder="1" applyAlignment="1">
      <alignment vertical="center"/>
      <protection/>
    </xf>
    <xf numFmtId="49" fontId="75" fillId="0" borderId="13" xfId="26" applyNumberFormat="1" applyFont="1" applyBorder="1" applyAlignment="1">
      <alignment horizontal="center" vertical="center"/>
      <protection/>
    </xf>
    <xf numFmtId="0" fontId="66" fillId="0" borderId="13" xfId="26" applyFont="1" applyBorder="1" applyAlignment="1">
      <alignment horizontal="center" vertical="center"/>
      <protection/>
    </xf>
    <xf numFmtId="0" fontId="87" fillId="0" borderId="0" xfId="26" applyFont="1" applyFill="1" applyAlignment="1">
      <alignment/>
      <protection/>
    </xf>
    <xf numFmtId="0" fontId="68" fillId="0" borderId="13" xfId="26" applyFont="1" applyBorder="1">
      <alignment/>
      <protection/>
    </xf>
    <xf numFmtId="0" fontId="71" fillId="8" borderId="13" xfId="26" applyFont="1" applyFill="1" applyBorder="1" applyAlignment="1">
      <alignment horizontal="center" vertical="center"/>
      <protection/>
    </xf>
    <xf numFmtId="0" fontId="68" fillId="0" borderId="13" xfId="26" applyFont="1" applyBorder="1" applyAlignment="1">
      <alignment horizontal="center"/>
      <protection/>
    </xf>
    <xf numFmtId="0" fontId="68" fillId="0" borderId="13" xfId="26" applyFont="1" applyFill="1" applyBorder="1" applyAlignment="1">
      <alignment horizontal="center"/>
      <protection/>
    </xf>
    <xf numFmtId="0" fontId="81" fillId="0" borderId="13" xfId="26" applyFont="1" applyFill="1" applyBorder="1" applyAlignment="1">
      <alignment horizontal="center"/>
      <protection/>
    </xf>
    <xf numFmtId="0" fontId="84" fillId="0" borderId="13" xfId="26" applyFont="1" applyBorder="1" applyAlignment="1">
      <alignment horizontal="center" vertical="center"/>
      <protection/>
    </xf>
    <xf numFmtId="0" fontId="57" fillId="0" borderId="0" xfId="26" applyFont="1" applyAlignment="1">
      <alignment horizontal="center"/>
      <protection/>
    </xf>
    <xf numFmtId="0" fontId="64" fillId="0" borderId="0" xfId="26" applyFont="1" applyBorder="1" applyAlignment="1">
      <alignment horizontal="left"/>
      <protection/>
    </xf>
    <xf numFmtId="0" fontId="81" fillId="0" borderId="13" xfId="26" applyFont="1" applyBorder="1" applyAlignment="1">
      <alignment horizontal="center"/>
      <protection/>
    </xf>
    <xf numFmtId="0" fontId="57" fillId="0" borderId="0" xfId="26" applyFont="1" applyBorder="1">
      <alignment/>
      <protection/>
    </xf>
    <xf numFmtId="0" fontId="89" fillId="0" borderId="0" xfId="26" applyFont="1" applyBorder="1" applyAlignment="1">
      <alignment horizontal="right"/>
      <protection/>
    </xf>
    <xf numFmtId="0" fontId="90" fillId="0" borderId="21" xfId="26" applyFont="1" applyBorder="1" applyAlignment="1">
      <alignment/>
      <protection/>
    </xf>
    <xf numFmtId="0" fontId="64" fillId="0" borderId="0" xfId="26" applyFont="1" applyBorder="1" applyAlignment="1">
      <alignment horizontal="centerContinuous"/>
      <protection/>
    </xf>
    <xf numFmtId="0" fontId="64" fillId="0" borderId="0" xfId="26" applyFont="1">
      <alignment/>
      <protection/>
    </xf>
    <xf numFmtId="0" fontId="57" fillId="0" borderId="0" xfId="26" applyFont="1">
      <alignment/>
      <protection/>
    </xf>
    <xf numFmtId="0" fontId="89" fillId="0" borderId="0" xfId="26" applyFont="1" applyBorder="1" applyAlignment="1">
      <alignment horizontal="right"/>
      <protection/>
    </xf>
    <xf numFmtId="0" fontId="91" fillId="0" borderId="0" xfId="26" applyFont="1">
      <alignment/>
      <protection/>
    </xf>
    <xf numFmtId="0" fontId="92" fillId="0" borderId="0" xfId="26" applyFont="1">
      <alignment/>
      <protection/>
    </xf>
    <xf numFmtId="0" fontId="93" fillId="0" borderId="0" xfId="26" applyFont="1">
      <alignment/>
      <protection/>
    </xf>
    <xf numFmtId="0" fontId="94" fillId="0" borderId="0" xfId="26" applyFont="1" applyFill="1">
      <alignment/>
      <protection/>
    </xf>
    <xf numFmtId="0" fontId="95" fillId="0" borderId="0" xfId="26" applyFont="1" applyFill="1">
      <alignment/>
      <protection/>
    </xf>
    <xf numFmtId="0" fontId="56" fillId="0" borderId="0" xfId="26" applyFill="1">
      <alignment/>
      <protection/>
    </xf>
    <xf numFmtId="0" fontId="96" fillId="0" borderId="0" xfId="26" applyFont="1" applyFill="1">
      <alignment/>
      <protection/>
    </xf>
    <xf numFmtId="0" fontId="63" fillId="0" borderId="0" xfId="26" applyFont="1">
      <alignment/>
      <protection/>
    </xf>
    <xf numFmtId="0" fontId="97" fillId="0" borderId="0" xfId="26" applyFont="1">
      <alignment/>
      <protection/>
    </xf>
    <xf numFmtId="0" fontId="98" fillId="0" borderId="0" xfId="26" applyFont="1" applyFill="1">
      <alignment/>
      <protection/>
    </xf>
    <xf numFmtId="0" fontId="94" fillId="0" borderId="0" xfId="26" applyFont="1">
      <alignment/>
      <protection/>
    </xf>
    <xf numFmtId="0" fontId="95" fillId="0" borderId="0" xfId="26" applyFont="1">
      <alignment/>
      <protection/>
    </xf>
    <xf numFmtId="0" fontId="99" fillId="0" borderId="0" xfId="26" applyFont="1">
      <alignment/>
      <protection/>
    </xf>
    <xf numFmtId="0" fontId="100" fillId="0" borderId="0" xfId="26" applyFont="1" applyFill="1">
      <alignment/>
      <protection/>
    </xf>
    <xf numFmtId="0" fontId="101" fillId="0" borderId="0" xfId="26" applyFont="1">
      <alignment/>
      <protection/>
    </xf>
    <xf numFmtId="0" fontId="102" fillId="0" borderId="0" xfId="26" applyFont="1">
      <alignment/>
      <protection/>
    </xf>
    <xf numFmtId="0" fontId="103" fillId="0" borderId="0" xfId="26" applyFont="1">
      <alignment/>
      <protection/>
    </xf>
    <xf numFmtId="0" fontId="104" fillId="0" borderId="0" xfId="26" applyFont="1">
      <alignment/>
      <protection/>
    </xf>
    <xf numFmtId="49" fontId="15" fillId="4" borderId="0" xfId="20" applyNumberFormat="1" applyFont="1" applyFill="1" applyBorder="1" applyAlignment="1">
      <alignment horizontal="center" vertical="center"/>
      <protection/>
    </xf>
    <xf numFmtId="49" fontId="6" fillId="0" borderId="0" xfId="20" applyNumberFormat="1" applyFont="1" applyBorder="1" applyAlignment="1">
      <alignment horizontal="center"/>
      <protection/>
    </xf>
    <xf numFmtId="49" fontId="3" fillId="0" borderId="0" xfId="20" applyNumberFormat="1" applyFont="1" applyBorder="1" applyAlignment="1">
      <alignment horizontal="center"/>
      <protection/>
    </xf>
    <xf numFmtId="0" fontId="11" fillId="3" borderId="20" xfId="21" applyFont="1" applyFill="1" applyBorder="1" applyAlignment="1">
      <alignment horizontal="left" vertical="center" wrapText="1"/>
      <protection/>
    </xf>
    <xf numFmtId="49" fontId="3" fillId="0" borderId="7" xfId="20" applyNumberFormat="1" applyFont="1" applyFill="1" applyBorder="1" applyAlignment="1">
      <alignment horizontal="left"/>
      <protection/>
    </xf>
    <xf numFmtId="49" fontId="66" fillId="0" borderId="13" xfId="26" applyNumberFormat="1" applyFont="1" applyBorder="1" applyAlignment="1">
      <alignment horizontal="center" vertical="center"/>
      <protection/>
    </xf>
    <xf numFmtId="49" fontId="6" fillId="0" borderId="18" xfId="20" applyNumberFormat="1" applyFont="1" applyBorder="1">
      <alignment/>
      <protection/>
    </xf>
    <xf numFmtId="49" fontId="3" fillId="0" borderId="0" xfId="20" applyNumberFormat="1" applyFont="1" applyFill="1" applyBorder="1" applyAlignment="1">
      <alignment horizontal="center" vertical="center"/>
      <protection/>
    </xf>
    <xf numFmtId="0" fontId="2" fillId="0" borderId="0" xfId="20" applyBorder="1" applyAlignment="1">
      <alignment horizontal="center"/>
      <protection/>
    </xf>
    <xf numFmtId="0" fontId="1" fillId="0" borderId="0" xfId="21" applyBorder="1" applyAlignment="1">
      <alignment horizontal="center"/>
      <protection/>
    </xf>
    <xf numFmtId="49" fontId="3" fillId="0" borderId="0" xfId="20" applyNumberFormat="1" applyFont="1" applyBorder="1" applyAlignment="1">
      <alignment horizontal="center"/>
      <protection/>
    </xf>
    <xf numFmtId="49" fontId="6" fillId="0" borderId="0" xfId="20" applyNumberFormat="1" applyFont="1" applyBorder="1">
      <alignment/>
      <protection/>
    </xf>
    <xf numFmtId="49" fontId="3" fillId="0" borderId="0" xfId="20" applyNumberFormat="1" applyFont="1" applyBorder="1" applyAlignment="1">
      <alignment horizontal="center"/>
      <protection/>
    </xf>
    <xf numFmtId="0" fontId="20" fillId="4" borderId="22" xfId="21" applyFont="1" applyFill="1" applyBorder="1" applyAlignment="1">
      <alignment horizontal="center" vertical="center" wrapText="1"/>
      <protection/>
    </xf>
    <xf numFmtId="49" fontId="6" fillId="0" borderId="22" xfId="20" applyNumberFormat="1" applyFont="1" applyBorder="1" applyAlignment="1">
      <alignment horizontal="center"/>
      <protection/>
    </xf>
    <xf numFmtId="49" fontId="5" fillId="9" borderId="22" xfId="20" applyNumberFormat="1" applyFont="1" applyFill="1" applyBorder="1" applyAlignment="1">
      <alignment horizontal="center"/>
      <protection/>
    </xf>
    <xf numFmtId="0" fontId="20" fillId="9" borderId="12" xfId="21" applyFont="1" applyFill="1" applyBorder="1" applyAlignment="1">
      <alignment horizontal="center" vertical="center" wrapText="1"/>
      <protection/>
    </xf>
    <xf numFmtId="49" fontId="12" fillId="9" borderId="22" xfId="20" applyNumberFormat="1" applyFont="1" applyFill="1" applyBorder="1" applyAlignment="1">
      <alignment/>
      <protection/>
    </xf>
    <xf numFmtId="49" fontId="3" fillId="9" borderId="12" xfId="20" applyNumberFormat="1" applyFont="1" applyFill="1" applyBorder="1" applyAlignment="1">
      <alignment horizontal="center" vertical="center"/>
      <protection/>
    </xf>
    <xf numFmtId="49" fontId="4" fillId="9" borderId="22" xfId="20" applyNumberFormat="1" applyFont="1" applyFill="1" applyBorder="1" applyAlignment="1">
      <alignment horizontal="center"/>
      <protection/>
    </xf>
    <xf numFmtId="0" fontId="11" fillId="9" borderId="12" xfId="21" applyFont="1" applyFill="1" applyBorder="1" applyAlignment="1">
      <alignment horizontal="center" vertical="center" wrapText="1"/>
      <protection/>
    </xf>
    <xf numFmtId="49" fontId="6" fillId="0" borderId="0" xfId="20" applyNumberFormat="1" applyFont="1" applyBorder="1">
      <alignment/>
      <protection/>
    </xf>
    <xf numFmtId="0" fontId="33" fillId="0" borderId="2" xfId="24" applyFont="1" applyBorder="1" applyAlignment="1">
      <alignment vertical="center"/>
      <protection/>
    </xf>
    <xf numFmtId="0" fontId="108" fillId="4" borderId="13" xfId="0" applyFont="1" applyFill="1" applyBorder="1"/>
    <xf numFmtId="0" fontId="109" fillId="0" borderId="13" xfId="24" applyFont="1" applyFill="1" applyBorder="1" applyAlignment="1" applyProtection="1">
      <alignment/>
      <protection/>
    </xf>
    <xf numFmtId="49" fontId="1" fillId="0" borderId="0" xfId="20" applyNumberFormat="1" applyFont="1" applyBorder="1">
      <alignment/>
      <protection/>
    </xf>
    <xf numFmtId="49" fontId="1" fillId="0" borderId="3" xfId="20" applyNumberFormat="1" applyFont="1" applyBorder="1" applyAlignment="1">
      <alignment horizontal="right"/>
      <protection/>
    </xf>
    <xf numFmtId="49" fontId="1" fillId="0" borderId="0" xfId="20" applyNumberFormat="1" applyFont="1">
      <alignment/>
      <protection/>
    </xf>
    <xf numFmtId="49" fontId="1" fillId="0" borderId="0" xfId="20" applyNumberFormat="1" applyFont="1" applyAlignment="1">
      <alignment horizontal="right"/>
      <protection/>
    </xf>
    <xf numFmtId="0" fontId="1" fillId="3" borderId="2" xfId="21" applyFont="1" applyFill="1" applyBorder="1" applyAlignment="1">
      <alignment vertical="center" wrapText="1"/>
      <protection/>
    </xf>
    <xf numFmtId="0" fontId="1" fillId="0" borderId="2" xfId="21" applyFont="1" applyBorder="1">
      <alignment/>
      <protection/>
    </xf>
    <xf numFmtId="0" fontId="1" fillId="3" borderId="2" xfId="21" applyFont="1" applyFill="1" applyBorder="1" applyAlignment="1">
      <alignment horizontal="right" vertical="center" wrapText="1"/>
      <protection/>
    </xf>
    <xf numFmtId="0" fontId="1" fillId="0" borderId="0" xfId="20" applyFont="1" applyAlignment="1">
      <alignment horizontal="center"/>
      <protection/>
    </xf>
    <xf numFmtId="49" fontId="1" fillId="4" borderId="7" xfId="20" applyNumberFormat="1" applyFont="1" applyFill="1" applyBorder="1" applyAlignment="1">
      <alignment horizontal="center"/>
      <protection/>
    </xf>
    <xf numFmtId="0" fontId="1" fillId="0" borderId="2" xfId="24" applyFont="1" applyBorder="1" applyAlignment="1">
      <alignment vertical="center"/>
      <protection/>
    </xf>
    <xf numFmtId="0" fontId="110" fillId="0" borderId="2" xfId="21" applyFont="1" applyBorder="1">
      <alignment/>
      <protection/>
    </xf>
    <xf numFmtId="0" fontId="3" fillId="0" borderId="2" xfId="21" applyFont="1" applyBorder="1">
      <alignment/>
      <protection/>
    </xf>
    <xf numFmtId="0" fontId="111" fillId="0" borderId="2" xfId="0" applyFont="1" applyBorder="1"/>
    <xf numFmtId="0" fontId="40" fillId="0" borderId="0" xfId="24" applyFont="1" applyBorder="1" applyAlignment="1">
      <alignment vertical="center"/>
      <protection/>
    </xf>
    <xf numFmtId="0" fontId="113" fillId="0" borderId="0" xfId="28" applyFont="1" applyAlignment="1">
      <alignment/>
      <protection/>
    </xf>
    <xf numFmtId="0" fontId="114" fillId="0" borderId="0" xfId="28" applyFont="1">
      <alignment/>
      <protection/>
    </xf>
    <xf numFmtId="0" fontId="112" fillId="0" borderId="0" xfId="28">
      <alignment/>
      <protection/>
    </xf>
    <xf numFmtId="0" fontId="3" fillId="0" borderId="0" xfId="29" applyNumberFormat="1" applyFont="1" applyBorder="1" applyAlignment="1">
      <alignment horizontal="right"/>
      <protection/>
    </xf>
    <xf numFmtId="49" fontId="12" fillId="0" borderId="0" xfId="21" applyNumberFormat="1" applyFont="1" applyAlignment="1">
      <alignment horizontal="left"/>
      <protection/>
    </xf>
    <xf numFmtId="0" fontId="12" fillId="0" borderId="0" xfId="29" applyNumberFormat="1" applyFont="1" applyBorder="1" applyAlignment="1">
      <alignment horizontal="right"/>
      <protection/>
    </xf>
    <xf numFmtId="0" fontId="113" fillId="0" borderId="0" xfId="29" applyFont="1" applyAlignment="1">
      <alignment/>
      <protection/>
    </xf>
    <xf numFmtId="0" fontId="5" fillId="0" borderId="0" xfId="29" applyFont="1" applyAlignment="1">
      <alignment/>
      <protection/>
    </xf>
    <xf numFmtId="0" fontId="118" fillId="0" borderId="0" xfId="29" applyFont="1" applyBorder="1" applyAlignment="1">
      <alignment horizontal="left"/>
      <protection/>
    </xf>
    <xf numFmtId="0" fontId="119" fillId="0" borderId="0" xfId="29" applyFont="1" applyBorder="1" applyAlignment="1">
      <alignment horizontal="center"/>
      <protection/>
    </xf>
    <xf numFmtId="0" fontId="121" fillId="0" borderId="13" xfId="29" applyFont="1" applyBorder="1" applyAlignment="1">
      <alignment horizontal="center" vertical="center"/>
      <protection/>
    </xf>
    <xf numFmtId="0" fontId="122" fillId="0" borderId="13" xfId="29" applyFont="1" applyBorder="1" applyAlignment="1">
      <alignment horizontal="center" vertical="center"/>
      <protection/>
    </xf>
    <xf numFmtId="0" fontId="123" fillId="0" borderId="13" xfId="29" applyFont="1" applyBorder="1" applyAlignment="1">
      <alignment horizontal="center" vertical="center"/>
      <protection/>
    </xf>
    <xf numFmtId="0" fontId="10" fillId="0" borderId="13" xfId="29" applyFont="1" applyBorder="1" applyAlignment="1">
      <alignment horizontal="center" vertical="center"/>
      <protection/>
    </xf>
    <xf numFmtId="49" fontId="119" fillId="0" borderId="13" xfId="29" applyNumberFormat="1" applyFont="1" applyBorder="1" applyAlignment="1">
      <alignment horizontal="center" vertical="center"/>
      <protection/>
    </xf>
    <xf numFmtId="0" fontId="124" fillId="0" borderId="13" xfId="28" applyFont="1" applyBorder="1">
      <alignment/>
      <protection/>
    </xf>
    <xf numFmtId="0" fontId="124" fillId="0" borderId="7" xfId="28" applyFont="1" applyBorder="1">
      <alignment/>
      <protection/>
    </xf>
    <xf numFmtId="0" fontId="114" fillId="0" borderId="13" xfId="28" applyFont="1" applyBorder="1">
      <alignment/>
      <protection/>
    </xf>
    <xf numFmtId="49" fontId="126" fillId="0" borderId="13" xfId="29" applyNumberFormat="1" applyFont="1" applyBorder="1" applyAlignment="1">
      <alignment horizontal="center" vertical="center"/>
      <protection/>
    </xf>
    <xf numFmtId="0" fontId="124" fillId="0" borderId="14" xfId="28" applyFont="1" applyBorder="1">
      <alignment/>
      <protection/>
    </xf>
    <xf numFmtId="0" fontId="10" fillId="0" borderId="0" xfId="29" applyFont="1" applyBorder="1" applyAlignment="1">
      <alignment horizontal="center" vertical="center"/>
      <protection/>
    </xf>
    <xf numFmtId="0" fontId="124" fillId="0" borderId="4" xfId="28" applyFont="1" applyBorder="1">
      <alignment/>
      <protection/>
    </xf>
    <xf numFmtId="0" fontId="127" fillId="0" borderId="13" xfId="28" applyFont="1" applyBorder="1" applyAlignment="1">
      <alignment horizontal="center"/>
      <protection/>
    </xf>
    <xf numFmtId="0" fontId="124" fillId="4" borderId="13" xfId="28" applyFont="1" applyFill="1" applyBorder="1">
      <alignment/>
      <protection/>
    </xf>
    <xf numFmtId="0" fontId="126" fillId="4" borderId="13" xfId="29" applyFont="1" applyFill="1" applyBorder="1" applyAlignment="1">
      <alignment horizontal="left" vertical="center"/>
      <protection/>
    </xf>
    <xf numFmtId="0" fontId="128" fillId="4" borderId="13" xfId="28" applyFont="1" applyFill="1" applyBorder="1" applyAlignment="1">
      <alignment horizontal="center"/>
      <protection/>
    </xf>
    <xf numFmtId="0" fontId="129" fillId="4" borderId="13" xfId="28" applyFont="1" applyFill="1" applyBorder="1" applyAlignment="1">
      <alignment horizontal="center"/>
      <protection/>
    </xf>
    <xf numFmtId="0" fontId="130" fillId="4" borderId="13" xfId="28" applyFont="1" applyFill="1" applyBorder="1">
      <alignment/>
      <protection/>
    </xf>
    <xf numFmtId="0" fontId="119" fillId="4" borderId="13" xfId="29" applyFont="1" applyFill="1" applyBorder="1" applyAlignment="1">
      <alignment horizontal="left" vertical="center"/>
      <protection/>
    </xf>
    <xf numFmtId="0" fontId="130" fillId="0" borderId="14" xfId="28" applyFont="1" applyBorder="1">
      <alignment/>
      <protection/>
    </xf>
    <xf numFmtId="0" fontId="14" fillId="4" borderId="13" xfId="29" applyFont="1" applyFill="1" applyBorder="1" applyAlignment="1">
      <alignment horizontal="left" vertical="center"/>
      <protection/>
    </xf>
    <xf numFmtId="49" fontId="126" fillId="4" borderId="13" xfId="29" applyNumberFormat="1" applyFont="1" applyFill="1" applyBorder="1" applyAlignment="1">
      <alignment horizontal="center" vertical="center"/>
      <protection/>
    </xf>
    <xf numFmtId="1" fontId="10" fillId="0" borderId="14" xfId="29" applyNumberFormat="1" applyFont="1" applyBorder="1" applyAlignment="1">
      <alignment horizontal="center" vertical="center"/>
      <protection/>
    </xf>
    <xf numFmtId="1" fontId="10" fillId="0" borderId="13" xfId="29" applyNumberFormat="1" applyFont="1" applyBorder="1" applyAlignment="1">
      <alignment horizontal="center" vertical="center"/>
      <protection/>
    </xf>
    <xf numFmtId="0" fontId="124" fillId="0" borderId="0" xfId="28" applyFont="1">
      <alignment/>
      <protection/>
    </xf>
    <xf numFmtId="0" fontId="126" fillId="0" borderId="13" xfId="29" applyFont="1" applyBorder="1" applyAlignment="1">
      <alignment horizontal="left" vertical="center"/>
      <protection/>
    </xf>
    <xf numFmtId="0" fontId="10" fillId="4" borderId="13" xfId="29" applyFont="1" applyFill="1" applyBorder="1" applyAlignment="1">
      <alignment horizontal="center" vertical="center"/>
      <protection/>
    </xf>
    <xf numFmtId="0" fontId="112" fillId="4" borderId="0" xfId="28" applyFill="1">
      <alignment/>
      <protection/>
    </xf>
    <xf numFmtId="0" fontId="124" fillId="0" borderId="13" xfId="28" applyFont="1" applyBorder="1" applyAlignment="1">
      <alignment horizontal="left"/>
      <protection/>
    </xf>
    <xf numFmtId="0" fontId="112" fillId="4" borderId="13" xfId="28" applyFill="1" applyBorder="1">
      <alignment/>
      <protection/>
    </xf>
    <xf numFmtId="0" fontId="112" fillId="4" borderId="13" xfId="28" applyFill="1" applyBorder="1" applyAlignment="1">
      <alignment horizontal="center"/>
      <protection/>
    </xf>
    <xf numFmtId="49" fontId="125" fillId="4" borderId="13" xfId="29" applyNumberFormat="1" applyFont="1" applyFill="1" applyBorder="1" applyAlignment="1">
      <alignment horizontal="center" vertical="center"/>
      <protection/>
    </xf>
    <xf numFmtId="0" fontId="43" fillId="0" borderId="0" xfId="24" applyFont="1" applyAlignment="1">
      <alignment vertical="center"/>
      <protection/>
    </xf>
    <xf numFmtId="0" fontId="124" fillId="4" borderId="13" xfId="28" applyFont="1" applyFill="1" applyBorder="1" applyAlignment="1">
      <alignment horizontal="center"/>
      <protection/>
    </xf>
    <xf numFmtId="0" fontId="116" fillId="0" borderId="0" xfId="29" applyFont="1" applyBorder="1" applyAlignment="1">
      <alignment horizontal="left"/>
      <protection/>
    </xf>
    <xf numFmtId="0" fontId="118" fillId="10" borderId="14" xfId="29" applyFont="1" applyFill="1" applyBorder="1" applyAlignment="1">
      <alignment horizontal="center" vertical="center"/>
      <protection/>
    </xf>
    <xf numFmtId="0" fontId="118" fillId="10" borderId="17" xfId="29" applyFont="1" applyFill="1" applyBorder="1" applyAlignment="1">
      <alignment horizontal="center" vertical="center"/>
      <protection/>
    </xf>
    <xf numFmtId="0" fontId="10" fillId="0" borderId="0" xfId="29" applyFont="1" applyBorder="1" applyAlignment="1">
      <alignment horizontal="left" vertical="top"/>
      <protection/>
    </xf>
    <xf numFmtId="0" fontId="116" fillId="0" borderId="0" xfId="29" applyFont="1" applyBorder="1" applyAlignment="1">
      <alignment horizontal="left"/>
      <protection/>
    </xf>
    <xf numFmtId="0" fontId="113" fillId="0" borderId="2" xfId="29" applyFont="1" applyBorder="1" applyAlignment="1">
      <alignment horizontal="center"/>
      <protection/>
    </xf>
    <xf numFmtId="0" fontId="120" fillId="0" borderId="0" xfId="29" applyFont="1" applyBorder="1">
      <alignment/>
      <protection/>
    </xf>
    <xf numFmtId="0" fontId="118" fillId="9" borderId="14" xfId="29" applyFont="1" applyFill="1" applyBorder="1" applyAlignment="1">
      <alignment horizontal="center" vertical="center"/>
      <protection/>
    </xf>
    <xf numFmtId="0" fontId="118" fillId="9" borderId="17" xfId="29" applyFont="1" applyFill="1" applyBorder="1" applyAlignment="1">
      <alignment horizontal="center" vertical="center"/>
      <protection/>
    </xf>
    <xf numFmtId="14" fontId="33" fillId="0" borderId="20" xfId="24" applyNumberFormat="1" applyFont="1" applyFill="1" applyBorder="1" applyAlignment="1">
      <alignment horizontal="center" vertical="center"/>
      <protection/>
    </xf>
    <xf numFmtId="14" fontId="33" fillId="0" borderId="2" xfId="24" applyNumberFormat="1" applyFont="1" applyFill="1" applyBorder="1" applyAlignment="1">
      <alignment horizontal="center" vertical="center"/>
      <protection/>
    </xf>
    <xf numFmtId="49" fontId="33" fillId="0" borderId="0" xfId="24" applyNumberFormat="1" applyFont="1" applyFill="1" applyAlignment="1">
      <alignment horizontal="left" vertical="center"/>
      <protection/>
    </xf>
    <xf numFmtId="49" fontId="33" fillId="0" borderId="3" xfId="24" applyNumberFormat="1" applyFont="1" applyFill="1" applyBorder="1" applyAlignment="1">
      <alignment horizontal="left" vertical="center"/>
      <protection/>
    </xf>
    <xf numFmtId="49" fontId="33" fillId="0" borderId="2" xfId="24" applyNumberFormat="1" applyFont="1" applyFill="1" applyBorder="1" applyAlignment="1">
      <alignment horizontal="left" vertical="center"/>
      <protection/>
    </xf>
    <xf numFmtId="49" fontId="33" fillId="0" borderId="11" xfId="24" applyNumberFormat="1" applyFont="1" applyFill="1" applyBorder="1" applyAlignment="1">
      <alignment horizontal="left" vertical="center"/>
      <protection/>
    </xf>
    <xf numFmtId="49" fontId="30" fillId="2" borderId="0" xfId="24" applyNumberFormat="1" applyFont="1" applyFill="1" applyAlignment="1">
      <alignment horizontal="center" vertical="center"/>
      <protection/>
    </xf>
    <xf numFmtId="0" fontId="46" fillId="0" borderId="5" xfId="24" applyFont="1" applyBorder="1" applyAlignment="1">
      <alignment horizontal="center" vertical="center"/>
      <protection/>
    </xf>
    <xf numFmtId="0" fontId="46" fillId="0" borderId="0" xfId="24" applyFont="1" applyAlignment="1">
      <alignment horizontal="center" vertical="center"/>
      <protection/>
    </xf>
    <xf numFmtId="0" fontId="46" fillId="0" borderId="0" xfId="24" applyFont="1" applyBorder="1" applyAlignment="1">
      <alignment horizontal="center" vertical="center"/>
      <protection/>
    </xf>
    <xf numFmtId="22" fontId="30" fillId="0" borderId="15" xfId="24" applyNumberFormat="1" applyFont="1" applyFill="1" applyBorder="1" applyAlignment="1">
      <alignment horizontal="left" vertical="center"/>
      <protection/>
    </xf>
    <xf numFmtId="0" fontId="1" fillId="0" borderId="17" xfId="24" applyBorder="1" applyAlignment="1">
      <alignment vertical="center"/>
      <protection/>
    </xf>
    <xf numFmtId="0" fontId="44" fillId="9" borderId="23" xfId="24" applyFont="1" applyFill="1" applyBorder="1" applyAlignment="1">
      <alignment horizontal="center" vertical="center"/>
      <protection/>
    </xf>
    <xf numFmtId="0" fontId="44" fillId="9" borderId="24" xfId="24" applyFont="1" applyFill="1" applyBorder="1" applyAlignment="1">
      <alignment horizontal="center" vertical="center"/>
      <protection/>
    </xf>
    <xf numFmtId="0" fontId="44" fillId="9" borderId="25" xfId="24" applyFont="1" applyFill="1" applyBorder="1" applyAlignment="1">
      <alignment horizontal="center" vertical="center"/>
      <protection/>
    </xf>
    <xf numFmtId="0" fontId="44" fillId="9" borderId="26" xfId="24" applyFont="1" applyFill="1" applyBorder="1" applyAlignment="1">
      <alignment horizontal="center" vertical="center"/>
      <protection/>
    </xf>
    <xf numFmtId="0" fontId="41" fillId="9" borderId="23" xfId="24" applyFont="1" applyFill="1" applyBorder="1" applyAlignment="1">
      <alignment horizontal="center" vertical="center"/>
      <protection/>
    </xf>
    <xf numFmtId="0" fontId="41" fillId="9" borderId="24" xfId="24" applyFont="1" applyFill="1" applyBorder="1" applyAlignment="1">
      <alignment horizontal="center" vertical="center"/>
      <protection/>
    </xf>
    <xf numFmtId="49" fontId="3" fillId="0" borderId="0" xfId="20" applyNumberFormat="1" applyFont="1" applyBorder="1" applyAlignment="1">
      <alignment horizontal="center"/>
      <protection/>
    </xf>
    <xf numFmtId="49" fontId="6" fillId="0" borderId="0" xfId="20" applyNumberFormat="1" applyFont="1" applyBorder="1" applyAlignment="1">
      <alignment horizontal="center"/>
      <protection/>
    </xf>
    <xf numFmtId="49" fontId="8" fillId="0" borderId="0" xfId="21" applyNumberFormat="1" applyFont="1" applyAlignment="1">
      <alignment horizontal="center"/>
      <protection/>
    </xf>
    <xf numFmtId="49" fontId="3" fillId="0" borderId="0" xfId="20" applyNumberFormat="1" applyFont="1" applyBorder="1" applyAlignment="1">
      <alignment horizontal="center"/>
      <protection/>
    </xf>
    <xf numFmtId="49" fontId="6" fillId="0" borderId="0" xfId="20" applyNumberFormat="1" applyFont="1" applyBorder="1">
      <alignment/>
      <protection/>
    </xf>
    <xf numFmtId="49" fontId="15" fillId="4" borderId="0" xfId="20" applyNumberFormat="1" applyFont="1" applyFill="1" applyBorder="1" applyAlignment="1">
      <alignment horizontal="center" vertical="center"/>
      <protection/>
    </xf>
    <xf numFmtId="0" fontId="89" fillId="0" borderId="21" xfId="26" applyFont="1" applyBorder="1" applyAlignment="1">
      <alignment horizontal="center"/>
      <protection/>
    </xf>
    <xf numFmtId="0" fontId="88" fillId="0" borderId="0" xfId="26" applyFont="1" applyFill="1">
      <alignment/>
      <protection/>
    </xf>
    <xf numFmtId="0" fontId="57" fillId="0" borderId="0" xfId="26" applyFont="1" applyAlignment="1">
      <alignment horizontal="center"/>
      <protection/>
    </xf>
    <xf numFmtId="0" fontId="57" fillId="0" borderId="0" xfId="26" applyFont="1" applyBorder="1" applyAlignment="1">
      <alignment horizontal="center"/>
      <protection/>
    </xf>
    <xf numFmtId="0" fontId="64" fillId="0" borderId="0" xfId="26" applyFont="1" applyBorder="1" applyAlignment="1">
      <alignment horizontal="center" wrapText="1"/>
      <protection/>
    </xf>
    <xf numFmtId="0" fontId="88" fillId="0" borderId="0" xfId="26" applyFont="1">
      <alignment/>
      <protection/>
    </xf>
    <xf numFmtId="0" fontId="57" fillId="0" borderId="0" xfId="26" applyFont="1" applyBorder="1">
      <alignment/>
      <protection/>
    </xf>
    <xf numFmtId="0" fontId="64" fillId="0" borderId="21" xfId="26" applyFont="1" applyBorder="1" applyAlignment="1">
      <alignment horizontal="center"/>
      <protection/>
    </xf>
    <xf numFmtId="0" fontId="90" fillId="0" borderId="27" xfId="26" applyFont="1" applyBorder="1">
      <alignment/>
      <protection/>
    </xf>
    <xf numFmtId="0" fontId="77" fillId="0" borderId="14" xfId="26" applyFont="1" applyBorder="1" applyAlignment="1">
      <alignment horizontal="center"/>
      <protection/>
    </xf>
    <xf numFmtId="0" fontId="77" fillId="0" borderId="15" xfId="26" applyFont="1" applyBorder="1" applyAlignment="1">
      <alignment horizontal="center"/>
      <protection/>
    </xf>
    <xf numFmtId="0" fontId="77" fillId="0" borderId="17" xfId="26" applyFont="1" applyBorder="1" applyAlignment="1">
      <alignment horizontal="center"/>
      <protection/>
    </xf>
    <xf numFmtId="0" fontId="58" fillId="0" borderId="0" xfId="26" applyFont="1" applyBorder="1" applyAlignment="1">
      <alignment horizontal="center"/>
      <protection/>
    </xf>
    <xf numFmtId="0" fontId="63" fillId="0" borderId="0" xfId="26" applyFont="1">
      <alignment/>
      <protection/>
    </xf>
    <xf numFmtId="0" fontId="59" fillId="0" borderId="0" xfId="26" applyFont="1" applyBorder="1">
      <alignment/>
      <protection/>
    </xf>
    <xf numFmtId="0" fontId="66" fillId="0" borderId="21" xfId="26" applyFont="1" applyBorder="1" applyAlignment="1">
      <alignment horizontal="left"/>
      <protection/>
    </xf>
    <xf numFmtId="0" fontId="66" fillId="0" borderId="0" xfId="26" applyFont="1" applyBorder="1" applyAlignment="1">
      <alignment horizontal="left"/>
      <protection/>
    </xf>
    <xf numFmtId="0" fontId="64" fillId="0" borderId="0" xfId="26" applyFont="1" applyBorder="1">
      <alignment/>
      <protection/>
    </xf>
    <xf numFmtId="49" fontId="1" fillId="0" borderId="0" xfId="20" applyNumberFormat="1" applyFont="1" applyBorder="1" applyAlignment="1">
      <alignment horizontal="center"/>
      <protection/>
    </xf>
    <xf numFmtId="49" fontId="10" fillId="0" borderId="20" xfId="20" applyNumberFormat="1" applyFont="1" applyBorder="1" applyAlignment="1">
      <alignment horizontal="center" vertical="center"/>
      <protection/>
    </xf>
    <xf numFmtId="49" fontId="3" fillId="0" borderId="20" xfId="20" applyNumberFormat="1" applyFont="1" applyBorder="1" applyAlignment="1">
      <alignment horizontal="center"/>
      <protection/>
    </xf>
    <xf numFmtId="0" fontId="114" fillId="0" borderId="0" xfId="28" applyFont="1" applyAlignment="1">
      <alignment horizontal="center"/>
      <protection/>
    </xf>
    <xf numFmtId="0" fontId="116" fillId="0" borderId="0" xfId="29" applyFont="1" applyBorder="1" applyAlignment="1">
      <alignment horizontal="center"/>
      <protection/>
    </xf>
    <xf numFmtId="0" fontId="113" fillId="0" borderId="0" xfId="29" applyFont="1" applyAlignment="1">
      <alignment horizontal="center"/>
      <protection/>
    </xf>
    <xf numFmtId="0" fontId="44" fillId="4" borderId="13" xfId="29" applyFont="1" applyFill="1" applyBorder="1" applyAlignment="1">
      <alignment horizontal="center" vertical="center"/>
      <protection/>
    </xf>
    <xf numFmtId="0" fontId="114" fillId="0" borderId="13" xfId="28" applyFont="1" applyBorder="1" applyAlignment="1">
      <alignment horizontal="center"/>
      <protection/>
    </xf>
    <xf numFmtId="0" fontId="130" fillId="0" borderId="7" xfId="28" applyFont="1" applyBorder="1">
      <alignment/>
      <protection/>
    </xf>
    <xf numFmtId="0" fontId="118" fillId="9" borderId="13" xfId="29" applyFont="1" applyFill="1" applyBorder="1" applyAlignment="1">
      <alignment horizontal="center" vertical="center"/>
      <protection/>
    </xf>
    <xf numFmtId="0" fontId="130" fillId="4" borderId="13" xfId="28" applyFont="1" applyFill="1" applyBorder="1" applyAlignment="1">
      <alignment horizontal="center"/>
      <protection/>
    </xf>
    <xf numFmtId="49" fontId="119" fillId="4" borderId="13" xfId="29" applyNumberFormat="1" applyFont="1" applyFill="1" applyBorder="1" applyAlignment="1">
      <alignment horizontal="center" vertical="center"/>
      <protection/>
    </xf>
    <xf numFmtId="0" fontId="118" fillId="9" borderId="7" xfId="29" applyFont="1" applyFill="1" applyBorder="1" applyAlignment="1">
      <alignment horizontal="center" vertical="center"/>
      <protection/>
    </xf>
    <xf numFmtId="0" fontId="118" fillId="9" borderId="9" xfId="29" applyFont="1" applyFill="1" applyBorder="1" applyAlignment="1">
      <alignment horizontal="center" vertical="center"/>
      <protection/>
    </xf>
    <xf numFmtId="0" fontId="124" fillId="4" borderId="13" xfId="28" applyFont="1" applyFill="1" applyBorder="1" applyAlignment="1">
      <alignment horizontal="center"/>
      <protection/>
    </xf>
    <xf numFmtId="0" fontId="118" fillId="9" borderId="20" xfId="29" applyFont="1" applyFill="1" applyBorder="1" applyAlignment="1">
      <alignment horizontal="center" vertical="center"/>
      <protection/>
    </xf>
    <xf numFmtId="0" fontId="118" fillId="9" borderId="11" xfId="29" applyFont="1" applyFill="1" applyBorder="1" applyAlignment="1">
      <alignment horizontal="center" vertical="center"/>
      <protection/>
    </xf>
    <xf numFmtId="0" fontId="131" fillId="0" borderId="13" xfId="29" applyFont="1" applyBorder="1">
      <alignment/>
      <protection/>
    </xf>
    <xf numFmtId="22" fontId="132" fillId="0" borderId="13" xfId="29" applyNumberFormat="1" applyFont="1" applyBorder="1" applyAlignment="1">
      <alignment/>
      <protection/>
    </xf>
    <xf numFmtId="0" fontId="97" fillId="0" borderId="13" xfId="29" applyFont="1" applyBorder="1">
      <alignment/>
      <protection/>
    </xf>
    <xf numFmtId="0" fontId="124" fillId="0" borderId="13" xfId="28" applyFont="1" applyBorder="1" applyAlignment="1">
      <alignment horizontal="center"/>
      <protection/>
    </xf>
    <xf numFmtId="0" fontId="112" fillId="0" borderId="0" xfId="28" applyFont="1" applyAlignment="1">
      <alignment/>
      <protection/>
    </xf>
    <xf numFmtId="0" fontId="117" fillId="0" borderId="0" xfId="29" applyFont="1" applyBorder="1" applyAlignment="1">
      <alignment/>
      <protection/>
    </xf>
    <xf numFmtId="0" fontId="122" fillId="0" borderId="13" xfId="29" applyFont="1" applyBorder="1" applyAlignment="1">
      <alignment vertical="center"/>
      <protection/>
    </xf>
    <xf numFmtId="0" fontId="41" fillId="0" borderId="13" xfId="29" applyFont="1" applyBorder="1" applyAlignment="1">
      <alignment vertical="center"/>
      <protection/>
    </xf>
    <xf numFmtId="0" fontId="128" fillId="4" borderId="13" xfId="28" applyFont="1" applyFill="1" applyBorder="1" applyAlignment="1">
      <alignment/>
      <protection/>
    </xf>
    <xf numFmtId="0" fontId="128" fillId="4" borderId="17" xfId="28" applyFont="1" applyFill="1" applyBorder="1" applyAlignment="1">
      <alignment/>
      <protection/>
    </xf>
    <xf numFmtId="0" fontId="112" fillId="4" borderId="17" xfId="28" applyFont="1" applyFill="1" applyBorder="1" applyAlignment="1">
      <alignment/>
      <protection/>
    </xf>
    <xf numFmtId="0" fontId="41" fillId="4" borderId="13" xfId="29" applyFont="1" applyFill="1" applyBorder="1" applyAlignment="1">
      <alignment vertical="center"/>
      <protection/>
    </xf>
    <xf numFmtId="0" fontId="119" fillId="4" borderId="13" xfId="29" applyFont="1" applyFill="1" applyBorder="1" applyAlignment="1">
      <alignment vertical="center"/>
      <protection/>
    </xf>
    <xf numFmtId="0" fontId="112" fillId="4" borderId="13" xfId="28" applyFill="1" applyBorder="1" applyAlignment="1">
      <alignment/>
      <protection/>
    </xf>
    <xf numFmtId="0" fontId="124" fillId="4" borderId="13" xfId="28" applyFont="1" applyFill="1" applyBorder="1" applyAlignment="1">
      <alignment/>
      <protection/>
    </xf>
    <xf numFmtId="0" fontId="126" fillId="4" borderId="13" xfId="29" applyFont="1" applyFill="1" applyBorder="1" applyAlignment="1">
      <alignment vertical="center"/>
      <protection/>
    </xf>
    <xf numFmtId="0" fontId="126" fillId="0" borderId="13" xfId="29" applyFont="1" applyBorder="1" applyAlignment="1">
      <alignment vertical="center"/>
      <protection/>
    </xf>
    <xf numFmtId="0" fontId="133" fillId="0" borderId="13" xfId="29" applyFont="1" applyBorder="1" applyAlignment="1">
      <alignment/>
      <protection/>
    </xf>
    <xf numFmtId="0" fontId="124" fillId="0" borderId="13" xfId="28" applyFont="1" applyBorder="1" applyAlignment="1">
      <alignment/>
      <protection/>
    </xf>
    <xf numFmtId="0" fontId="112" fillId="0" borderId="13" xfId="28" applyFont="1" applyBorder="1" applyAlignment="1">
      <alignment/>
      <protection/>
    </xf>
    <xf numFmtId="0" fontId="44" fillId="0" borderId="13" xfId="29" applyFont="1" applyBorder="1" applyAlignment="1">
      <alignment horizontal="center" vertical="center"/>
      <protection/>
    </xf>
    <xf numFmtId="0" fontId="1" fillId="3" borderId="2" xfId="21" applyFont="1" applyFill="1" applyBorder="1" applyAlignment="1">
      <alignment horizontal="left" vertical="center" wrapText="1"/>
      <protection/>
    </xf>
    <xf numFmtId="49" fontId="1" fillId="0" borderId="4" xfId="20" applyNumberFormat="1" applyFont="1" applyFill="1" applyBorder="1" applyAlignment="1">
      <alignment horizontal="center"/>
      <protection/>
    </xf>
    <xf numFmtId="49" fontId="1" fillId="0" borderId="3" xfId="20" applyNumberFormat="1" applyFont="1" applyFill="1" applyBorder="1" applyAlignment="1">
      <alignment horizontal="center"/>
      <protection/>
    </xf>
    <xf numFmtId="49" fontId="1" fillId="0" borderId="0" xfId="20" applyNumberFormat="1" applyFont="1" applyFill="1" applyAlignment="1">
      <alignment horizontal="center"/>
      <protection/>
    </xf>
    <xf numFmtId="0" fontId="2" fillId="3" borderId="2" xfId="21" applyFont="1" applyFill="1" applyBorder="1" applyAlignment="1">
      <alignment horizontal="left" vertical="center" wrapText="1"/>
      <protection/>
    </xf>
    <xf numFmtId="49" fontId="1" fillId="4" borderId="7" xfId="20" applyNumberFormat="1" applyFont="1" applyFill="1" applyBorder="1" applyAlignment="1">
      <alignment horizontal="left"/>
      <protection/>
    </xf>
    <xf numFmtId="49" fontId="1" fillId="4" borderId="0" xfId="20" applyNumberFormat="1" applyFont="1" applyFill="1" applyAlignment="1">
      <alignment horizontal="left"/>
      <protection/>
    </xf>
    <xf numFmtId="49" fontId="1" fillId="4" borderId="4" xfId="20" applyNumberFormat="1" applyFont="1" applyFill="1" applyBorder="1" applyAlignment="1">
      <alignment horizontal="left"/>
      <protection/>
    </xf>
    <xf numFmtId="49" fontId="1" fillId="4" borderId="3" xfId="20" applyNumberFormat="1" applyFont="1" applyFill="1" applyBorder="1" applyAlignment="1">
      <alignment horizontal="center"/>
      <protection/>
    </xf>
    <xf numFmtId="49" fontId="1" fillId="4" borderId="0" xfId="20" applyNumberFormat="1" applyFont="1" applyFill="1" applyAlignment="1">
      <alignment horizontal="center"/>
      <protection/>
    </xf>
    <xf numFmtId="0" fontId="134" fillId="4" borderId="13" xfId="28" applyFont="1" applyFill="1" applyBorder="1" applyAlignment="1">
      <alignment horizontal="center"/>
      <protection/>
    </xf>
    <xf numFmtId="0" fontId="47" fillId="4" borderId="13" xfId="29" applyFont="1" applyFill="1" applyBorder="1" applyAlignment="1">
      <alignment horizontal="left" vertical="center"/>
      <protection/>
    </xf>
    <xf numFmtId="0" fontId="124" fillId="4" borderId="0" xfId="28" applyFont="1" applyFill="1" applyAlignment="1">
      <alignment horizontal="center"/>
      <protection/>
    </xf>
  </cellXfs>
  <cellStyles count="16">
    <cellStyle name="Normal" xfId="0"/>
    <cellStyle name="Percent" xfId="15"/>
    <cellStyle name="Currency" xfId="16"/>
    <cellStyle name="Currency [0]" xfId="17"/>
    <cellStyle name="Comma" xfId="18"/>
    <cellStyle name="Comma [0]" xfId="19"/>
    <cellStyle name="Navadno 2" xfId="20"/>
    <cellStyle name="Normal 2" xfId="21"/>
    <cellStyle name="Navadno 2 2" xfId="22"/>
    <cellStyle name="Valuta 2" xfId="23"/>
    <cellStyle name="Normal 3" xfId="24"/>
    <cellStyle name="Currency 2" xfId="25"/>
    <cellStyle name="Navadno_03_rr4" xfId="26"/>
    <cellStyle name="Navadno_03_rr5" xfId="27"/>
    <cellStyle name="Navadno_Zvezek1" xfId="28"/>
    <cellStyle name="Navadno_13_urnik" xfId="29"/>
  </cellStyles>
  <dxfs count="81">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border/>
    </dxf>
    <dxf>
      <font>
        <b/>
        <i val="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lor auto="1"/>
        <condense val="0"/>
        <extend val="0"/>
      </font>
      <fill>
        <patternFill patternType="solid">
          <bgColor indexed="9"/>
        </patternFill>
      </fill>
      <border/>
    </dxf>
    <dxf>
      <font>
        <b/>
        <i val="0"/>
        <color indexed="9"/>
        <condense val="0"/>
        <extend val="0"/>
      </font>
      <fill>
        <patternFill patternType="solid">
          <bgColor indexed="9"/>
        </patternFill>
      </fill>
      <border/>
    </dxf>
    <dxf>
      <font>
        <b val="0"/>
        <i val="0"/>
        <color auto="1"/>
        <condense val="0"/>
        <extend val="0"/>
      </font>
      <border/>
    </dxf>
    <dxf>
      <font>
        <b/>
        <i val="0"/>
        <color auto="1"/>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1943100</xdr:colOff>
      <xdr:row>0</xdr:row>
      <xdr:rowOff>104775</xdr:rowOff>
    </xdr:from>
    <xdr:to>
      <xdr:col>4</xdr:col>
      <xdr:colOff>666750</xdr:colOff>
      <xdr:row>1</xdr:row>
      <xdr:rowOff>219075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48225" y="104775"/>
          <a:ext cx="2009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53100" y="19050"/>
          <a:ext cx="1095375" cy="3238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4097" name="Button 1" hidden="1">
              <a:extLst xmlns:a="http://schemas.openxmlformats.org/drawingml/2006/main">
                <a:ext uri="{63B3BB69-23CF-44E3-9099-C40C66FF867C}">
                  <a14:compatExt spid="_x0000_s409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4098" name="Button 2" hidden="1">
              <a:extLst xmlns:a="http://schemas.openxmlformats.org/drawingml/2006/main">
                <a:ext uri="{63B3BB69-23CF-44E3-9099-C40C66FF867C}">
                  <a14:compatExt spid="_x0000_s409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5121" name="Button 1" hidden="1">
              <a:extLst xmlns:a="http://schemas.openxmlformats.org/drawingml/2006/main">
                <a:ext uri="{63B3BB69-23CF-44E3-9099-C40C66FF867C}">
                  <a14:compatExt spid="_x0000_s512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5122" name="Button 2" hidden="1">
              <a:extLst xmlns:a="http://schemas.openxmlformats.org/drawingml/2006/main">
                <a:ext uri="{63B3BB69-23CF-44E3-9099-C40C66FF867C}">
                  <a14:compatExt spid="_x0000_s512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17</xdr:col>
      <xdr:colOff>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552450</xdr:colOff>
      <xdr:row>0</xdr:row>
      <xdr:rowOff>38100</xdr:rowOff>
    </xdr:from>
    <xdr:to>
      <xdr:col>16</xdr:col>
      <xdr:colOff>228600</xdr:colOff>
      <xdr:row>1</xdr:row>
      <xdr:rowOff>123825</xdr:rowOff>
    </xdr:to>
    <xdr:pic>
      <xdr:nvPicPr>
        <xdr:cNvPr id="4" name="Slika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38775" y="38100"/>
          <a:ext cx="1219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438150</xdr:colOff>
          <xdr:row>0</xdr:row>
          <xdr:rowOff>171450</xdr:rowOff>
        </xdr:to>
        <xdr:sp macro="" textlink="">
          <xdr:nvSpPr>
            <xdr:cNvPr id="7169" name="Button 1" hidden="1">
              <a:extLst xmlns:a="http://schemas.openxmlformats.org/drawingml/2006/main">
                <a:ext uri="{63B3BB69-23CF-44E3-9099-C40C66FF867C}">
                  <a14:compatExt spid="_x0000_s716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504825</xdr:colOff>
          <xdr:row>0</xdr:row>
          <xdr:rowOff>180975</xdr:rowOff>
        </xdr:from>
        <xdr:to>
          <xdr:col>13</xdr:col>
          <xdr:colOff>428625</xdr:colOff>
          <xdr:row>1</xdr:row>
          <xdr:rowOff>57150</xdr:rowOff>
        </xdr:to>
        <xdr:sp macro="" textlink="">
          <xdr:nvSpPr>
            <xdr:cNvPr id="7170" name="Button 2" hidden="1">
              <a:extLst xmlns:a="http://schemas.openxmlformats.org/drawingml/2006/main">
                <a:ext uri="{63B3BB69-23CF-44E3-9099-C40C66FF867C}">
                  <a14:compatExt spid="_x0000_s717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9050"/>
          <a:ext cx="1095375" cy="3238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53100" y="19050"/>
          <a:ext cx="1095375" cy="3238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266700</xdr:rowOff>
    </xdr:from>
    <xdr:to>
      <xdr:col>3</xdr:col>
      <xdr:colOff>990600</xdr:colOff>
      <xdr:row>1</xdr:row>
      <xdr:rowOff>447675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66700"/>
          <a:ext cx="2581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0</xdr:row>
      <xdr:rowOff>19050</xdr:rowOff>
    </xdr:from>
    <xdr:to>
      <xdr:col>9</xdr:col>
      <xdr:colOff>457200</xdr:colOff>
      <xdr:row>1</xdr:row>
      <xdr:rowOff>152400</xdr:rowOff>
    </xdr:to>
    <xdr:pic>
      <xdr:nvPicPr>
        <xdr:cNvPr id="2" name="Slik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0" y="19050"/>
          <a:ext cx="1095375" cy="3238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jar\Desktop\&#381;REB%20DP%20%20RVO%20ZKLUB-SEP%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jar\Desktop\RVO%20DP%20ZKLUB-SEP%202019\&#381;REB%20PROGRAM%2035%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jar\Downloads\sodni&#353;ki_program_2009_v1%2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jar\Desktop\RVO%20DP%20ZKLUB-SEP%202019\55+%20MO&#352;KI%20PROGR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ser\Desktop\POLETJE%202015\sodni&#353;ki_program_2009_v1%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jar\Downloads\sodni&#353;ki_program_2009_v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m  vpisna lista do 35"/>
      <sheetName val="m glavni turnir žrebna lista"/>
      <sheetName val="m glavni 32 - do 35 let"/>
      <sheetName val="m  vpisna lista 35+"/>
      <sheetName val="m glavni turnir žrebna list "/>
      <sheetName val="m glavni 32 35+"/>
      <sheetName val=" m vpisna 45+"/>
      <sheetName val="m glavni 32 45+"/>
      <sheetName val="m  vpisna lista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sodniški stroški"/>
      <sheetName val="razpored"/>
      <sheetName val="razpored (8)"/>
      <sheetName val="razpored (4)"/>
      <sheetName val="List1"/>
      <sheetName val="ŽREB DP  RVO ZKLUB-SEP 2019"/>
    </sheetNames>
    <definedNames>
      <definedName name="Jun_Hide_CU"/>
      <definedName name="Jun_Show_CU"/>
    </definedNames>
    <sheetDataSet>
      <sheetData sheetId="0">
        <row r="6">
          <cell r="A6" t="str">
            <v>RVO - DRŽAVNO PRVENSTVO</v>
          </cell>
        </row>
        <row r="8">
          <cell r="B8" t="str">
            <v>MŽ</v>
          </cell>
          <cell r="D8" t="str">
            <v>DP</v>
          </cell>
        </row>
        <row r="10">
          <cell r="B10" t="str">
            <v>LUKA ZALAZNIK</v>
          </cell>
          <cell r="C10" t="str">
            <v>TK Z SPORT</v>
          </cell>
          <cell r="D10">
            <v>1</v>
          </cell>
          <cell r="E10" t="str">
            <v>ANJA REGENT</v>
          </cell>
        </row>
      </sheetData>
      <sheetData sheetId="1"/>
      <sheetData sheetId="2">
        <row r="7">
          <cell r="A7">
            <v>1</v>
          </cell>
          <cell r="C7" t="str">
            <v>Jarc Matej</v>
          </cell>
          <cell r="D7">
            <v>1</v>
          </cell>
        </row>
        <row r="8">
          <cell r="A8">
            <v>2</v>
          </cell>
          <cell r="C8" t="str">
            <v>Bator Filip</v>
          </cell>
          <cell r="D8">
            <v>2</v>
          </cell>
        </row>
        <row r="9">
          <cell r="A9">
            <v>3</v>
          </cell>
          <cell r="C9" t="str">
            <v>Pečečnik Denis</v>
          </cell>
          <cell r="D9">
            <v>3</v>
          </cell>
        </row>
        <row r="10">
          <cell r="A10">
            <v>4</v>
          </cell>
          <cell r="C10" t="str">
            <v>Pevc Peter</v>
          </cell>
          <cell r="D10">
            <v>4</v>
          </cell>
        </row>
        <row r="11">
          <cell r="A11">
            <v>5</v>
          </cell>
          <cell r="C11" t="str">
            <v>Biščak Urban</v>
          </cell>
        </row>
        <row r="12">
          <cell r="A12">
            <v>6</v>
          </cell>
          <cell r="C12" t="str">
            <v>Breulj Rok</v>
          </cell>
        </row>
        <row r="13">
          <cell r="A13">
            <v>7</v>
          </cell>
          <cell r="C13" t="str">
            <v>Kimovec Matic</v>
          </cell>
        </row>
        <row r="14">
          <cell r="A14">
            <v>8</v>
          </cell>
          <cell r="C14" t="str">
            <v>Lap Jan</v>
          </cell>
        </row>
        <row r="15">
          <cell r="A15">
            <v>9</v>
          </cell>
          <cell r="C15" t="str">
            <v>Manasijević Vladimir</v>
          </cell>
        </row>
        <row r="16">
          <cell r="A16">
            <v>10</v>
          </cell>
          <cell r="C16" t="str">
            <v>Mihelič Gašper</v>
          </cell>
        </row>
        <row r="17">
          <cell r="A17">
            <v>11</v>
          </cell>
          <cell r="C17" t="str">
            <v>Ogrič Miha</v>
          </cell>
        </row>
        <row r="18">
          <cell r="A18">
            <v>12</v>
          </cell>
          <cell r="C18" t="str">
            <v>Stopar Luka</v>
          </cell>
        </row>
        <row r="19">
          <cell r="A19">
            <v>13</v>
          </cell>
          <cell r="C19" t="str">
            <v>Sušnik Urban</v>
          </cell>
        </row>
        <row r="20">
          <cell r="A20">
            <v>14</v>
          </cell>
          <cell r="C20" t="str">
            <v>Zajec Gaber</v>
          </cell>
        </row>
        <row r="21">
          <cell r="A21">
            <v>15</v>
          </cell>
          <cell r="C21" t="str">
            <v>Zalar Tilen</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m  vpisna lista"/>
      <sheetName val="m glavni turnir žrebna lista"/>
      <sheetName val="m glavni 3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ŽREB PROGRAM 35 +"/>
    </sheetNames>
    <definedNames>
      <definedName name="Jun_Hide_CU"/>
      <definedName name="Jun_Show_CU"/>
    </definedNames>
    <sheetDataSet>
      <sheetData sheetId="0">
        <row r="6">
          <cell r="A6" t="str">
            <v>RVO - DRŽAVNO PRVENSTVO</v>
          </cell>
        </row>
        <row r="10">
          <cell r="B10" t="str">
            <v>LUKA ZALAZNIK</v>
          </cell>
          <cell r="C10" t="str">
            <v>TK ZKLUB</v>
          </cell>
          <cell r="E10" t="str">
            <v>ANJA REGENT</v>
          </cell>
        </row>
      </sheetData>
      <sheetData sheetId="1"/>
      <sheetData sheetId="2">
        <row r="7">
          <cell r="A7">
            <v>1</v>
          </cell>
          <cell r="C7" t="str">
            <v>Škrjanc Marko</v>
          </cell>
          <cell r="D7">
            <v>1</v>
          </cell>
        </row>
        <row r="8">
          <cell r="A8">
            <v>2</v>
          </cell>
          <cell r="C8" t="str">
            <v>Maček Aleš</v>
          </cell>
          <cell r="D8">
            <v>2</v>
          </cell>
        </row>
        <row r="9">
          <cell r="A9">
            <v>3</v>
          </cell>
          <cell r="C9" t="str">
            <v>Kadivnik Klemen</v>
          </cell>
          <cell r="D9">
            <v>3</v>
          </cell>
        </row>
        <row r="10">
          <cell r="A10">
            <v>4</v>
          </cell>
          <cell r="C10" t="str">
            <v>Janhar Blaž</v>
          </cell>
          <cell r="D10">
            <v>4</v>
          </cell>
        </row>
        <row r="11">
          <cell r="A11">
            <v>5</v>
          </cell>
          <cell r="C11" t="str">
            <v>Lopatič Marko</v>
          </cell>
          <cell r="D11">
            <v>5</v>
          </cell>
        </row>
        <row r="12">
          <cell r="A12">
            <v>6</v>
          </cell>
          <cell r="C12" t="str">
            <v>Omanović Elvin</v>
          </cell>
          <cell r="D12">
            <v>6</v>
          </cell>
        </row>
        <row r="13">
          <cell r="A13">
            <v>7</v>
          </cell>
          <cell r="C13" t="str">
            <v>Skvarča Samo</v>
          </cell>
          <cell r="D13">
            <v>7</v>
          </cell>
        </row>
        <row r="14">
          <cell r="A14">
            <v>8</v>
          </cell>
          <cell r="C14" t="str">
            <v>Uranič Denis</v>
          </cell>
          <cell r="D14">
            <v>8</v>
          </cell>
        </row>
        <row r="15">
          <cell r="A15">
            <v>9</v>
          </cell>
          <cell r="C15" t="str">
            <v>Agrež Tadej</v>
          </cell>
        </row>
        <row r="16">
          <cell r="A16">
            <v>10</v>
          </cell>
          <cell r="C16" t="str">
            <v>Amon Samo</v>
          </cell>
        </row>
        <row r="17">
          <cell r="A17">
            <v>11</v>
          </cell>
          <cell r="C17" t="str">
            <v>Benčina Jaka</v>
          </cell>
        </row>
        <row r="18">
          <cell r="A18">
            <v>12</v>
          </cell>
          <cell r="C18" t="str">
            <v>Grašić Damjan</v>
          </cell>
        </row>
        <row r="19">
          <cell r="A19">
            <v>13</v>
          </cell>
          <cell r="C19" t="str">
            <v>Hriberski Gašper</v>
          </cell>
        </row>
        <row r="20">
          <cell r="A20">
            <v>14</v>
          </cell>
          <cell r="C20" t="str">
            <v>Jolič Rade</v>
          </cell>
        </row>
        <row r="21">
          <cell r="A21">
            <v>15</v>
          </cell>
          <cell r="C21" t="str">
            <v>Jovanovič Zoran</v>
          </cell>
        </row>
        <row r="22">
          <cell r="A22">
            <v>16</v>
          </cell>
          <cell r="C22" t="str">
            <v>Kržič Andraž</v>
          </cell>
        </row>
        <row r="23">
          <cell r="A23">
            <v>17</v>
          </cell>
          <cell r="C23" t="str">
            <v>Kvas Miha</v>
          </cell>
        </row>
        <row r="24">
          <cell r="A24">
            <v>18</v>
          </cell>
          <cell r="C24" t="str">
            <v>Levovnik Jure</v>
          </cell>
        </row>
        <row r="25">
          <cell r="A25">
            <v>19</v>
          </cell>
          <cell r="C25" t="str">
            <v>Magajne Toni</v>
          </cell>
        </row>
        <row r="26">
          <cell r="A26">
            <v>20</v>
          </cell>
          <cell r="C26" t="str">
            <v>Smerkol Rok</v>
          </cell>
        </row>
        <row r="27">
          <cell r="A27">
            <v>21</v>
          </cell>
          <cell r="C27" t="str">
            <v>Turuk Marko</v>
          </cell>
        </row>
        <row r="28">
          <cell r="A28">
            <v>22</v>
          </cell>
          <cell r="C28" t="str">
            <v>Smerkol Damjan</v>
          </cell>
        </row>
        <row r="29">
          <cell r="A29">
            <v>23</v>
          </cell>
          <cell r="C29" t="str">
            <v>Bizjak Tomaž</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45 +"/>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sodniški_program_2009_v1 (7)"/>
    </sheetNames>
    <definedNames>
      <definedName name="Jun_Hide_CU"/>
      <definedName name="Jun_Show_CU"/>
    </definedNames>
    <sheetDataSet>
      <sheetData sheetId="0">
        <row r="6">
          <cell r="A6" t="str">
            <v>RVO DRŽAVNO PRVENSTVO</v>
          </cell>
        </row>
        <row r="10">
          <cell r="B10" t="str">
            <v>LUKA ZALAZNIK</v>
          </cell>
          <cell r="E10" t="str">
            <v>ANJA REGENT</v>
          </cell>
        </row>
      </sheetData>
      <sheetData sheetId="1"/>
      <sheetData sheetId="2">
        <row r="21">
          <cell r="P21" t="str">
            <v>Sodnik</v>
          </cell>
        </row>
      </sheetData>
      <sheetData sheetId="3"/>
      <sheetData sheetId="4">
        <row r="7">
          <cell r="A7">
            <v>1</v>
          </cell>
          <cell r="C7" t="str">
            <v>Komar Tone</v>
          </cell>
          <cell r="D7">
            <v>1</v>
          </cell>
        </row>
        <row r="8">
          <cell r="A8">
            <v>2</v>
          </cell>
          <cell r="C8" t="str">
            <v>Leber Sebastjan</v>
          </cell>
          <cell r="D8">
            <v>2</v>
          </cell>
        </row>
        <row r="9">
          <cell r="A9">
            <v>3</v>
          </cell>
          <cell r="C9" t="str">
            <v>Golob Peter</v>
          </cell>
          <cell r="D9">
            <v>3</v>
          </cell>
        </row>
        <row r="10">
          <cell r="A10">
            <v>4</v>
          </cell>
          <cell r="C10" t="str">
            <v>Alojz Ašič</v>
          </cell>
          <cell r="D10">
            <v>4</v>
          </cell>
        </row>
        <row r="11">
          <cell r="A11">
            <v>5</v>
          </cell>
          <cell r="C11" t="str">
            <v>Kukovica Robert</v>
          </cell>
          <cell r="D11">
            <v>5</v>
          </cell>
        </row>
        <row r="12">
          <cell r="A12">
            <v>6</v>
          </cell>
          <cell r="C12" t="str">
            <v>Raguž Dragan</v>
          </cell>
          <cell r="D12">
            <v>6</v>
          </cell>
        </row>
        <row r="13">
          <cell r="A13">
            <v>7</v>
          </cell>
          <cell r="C13" t="str">
            <v>Perkovič Igor</v>
          </cell>
          <cell r="D13">
            <v>7</v>
          </cell>
        </row>
        <row r="14">
          <cell r="A14">
            <v>8</v>
          </cell>
          <cell r="C14" t="str">
            <v>Meolic Srečko</v>
          </cell>
          <cell r="D14">
            <v>8</v>
          </cell>
        </row>
        <row r="15">
          <cell r="A15">
            <v>9</v>
          </cell>
          <cell r="C15" t="str">
            <v>Blatnik Dušan</v>
          </cell>
        </row>
        <row r="16">
          <cell r="A16">
            <v>10</v>
          </cell>
          <cell r="C16" t="str">
            <v>Blatnik Matjaž</v>
          </cell>
        </row>
        <row r="17">
          <cell r="A17">
            <v>11</v>
          </cell>
          <cell r="C17" t="str">
            <v>Bolhar Gašper</v>
          </cell>
        </row>
        <row r="18">
          <cell r="A18">
            <v>12</v>
          </cell>
          <cell r="C18" t="str">
            <v>Eržen Matej</v>
          </cell>
        </row>
        <row r="19">
          <cell r="A19">
            <v>13</v>
          </cell>
          <cell r="C19" t="str">
            <v>Horvat Tomi</v>
          </cell>
        </row>
        <row r="20">
          <cell r="A20">
            <v>14</v>
          </cell>
          <cell r="C20" t="str">
            <v>Kvas Miha</v>
          </cell>
        </row>
        <row r="21">
          <cell r="A21">
            <v>15</v>
          </cell>
          <cell r="C21" t="str">
            <v>Maver Peter</v>
          </cell>
        </row>
        <row r="22">
          <cell r="A22">
            <v>16</v>
          </cell>
          <cell r="C22" t="str">
            <v>Misajlovski Jordan</v>
          </cell>
        </row>
        <row r="23">
          <cell r="A23">
            <v>17</v>
          </cell>
          <cell r="C23" t="str">
            <v>Nosan Robert</v>
          </cell>
        </row>
        <row r="24">
          <cell r="A24">
            <v>18</v>
          </cell>
          <cell r="C24" t="str">
            <v>Svoljšak Janez</v>
          </cell>
        </row>
        <row r="25">
          <cell r="A25">
            <v>19</v>
          </cell>
          <cell r="C25" t="str">
            <v>Škorjanc Grega</v>
          </cell>
        </row>
        <row r="26">
          <cell r="A26">
            <v>20</v>
          </cell>
          <cell r="C26" t="str">
            <v>Trbežnik Matjaž</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55+"/>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55+ MOŠKI PROGRAM"/>
    </sheetNames>
    <definedNames>
      <definedName name="Jun_Hide_CU"/>
      <definedName name="Jun_Show_CU"/>
    </definedNames>
    <sheetDataSet>
      <sheetData sheetId="0">
        <row r="6">
          <cell r="A6" t="str">
            <v>RVO DRŽAVNO PRVENSTVO</v>
          </cell>
        </row>
        <row r="10">
          <cell r="B10" t="str">
            <v>LUKA ZALAZNIK</v>
          </cell>
          <cell r="E10" t="str">
            <v>ANJA REGENT</v>
          </cell>
        </row>
      </sheetData>
      <sheetData sheetId="1"/>
      <sheetData sheetId="2">
        <row r="21">
          <cell r="P21" t="str">
            <v>Sodnik</v>
          </cell>
        </row>
      </sheetData>
      <sheetData sheetId="3"/>
      <sheetData sheetId="4">
        <row r="7">
          <cell r="A7">
            <v>1</v>
          </cell>
          <cell r="C7" t="str">
            <v>Beliš Ivo</v>
          </cell>
          <cell r="D7">
            <v>1</v>
          </cell>
        </row>
        <row r="8">
          <cell r="A8">
            <v>2</v>
          </cell>
          <cell r="C8" t="str">
            <v>Tanjšek Zmago</v>
          </cell>
          <cell r="D8">
            <v>2</v>
          </cell>
        </row>
        <row r="9">
          <cell r="A9">
            <v>3</v>
          </cell>
          <cell r="C9" t="str">
            <v>Guna Branko</v>
          </cell>
          <cell r="D9">
            <v>3</v>
          </cell>
        </row>
        <row r="10">
          <cell r="A10">
            <v>4</v>
          </cell>
          <cell r="C10" t="str">
            <v>Kunavar Miloš</v>
          </cell>
          <cell r="D10">
            <v>4</v>
          </cell>
        </row>
        <row r="11">
          <cell r="A11">
            <v>5</v>
          </cell>
          <cell r="C11" t="str">
            <v>Stefanovič Miran</v>
          </cell>
          <cell r="D11">
            <v>5</v>
          </cell>
        </row>
        <row r="12">
          <cell r="A12">
            <v>6</v>
          </cell>
          <cell r="C12" t="str">
            <v>Frece Matjaž</v>
          </cell>
          <cell r="D12">
            <v>6</v>
          </cell>
        </row>
        <row r="13">
          <cell r="A13">
            <v>7</v>
          </cell>
          <cell r="C13" t="str">
            <v>Dolčič Brane</v>
          </cell>
          <cell r="D13">
            <v>7</v>
          </cell>
        </row>
        <row r="14">
          <cell r="A14">
            <v>8</v>
          </cell>
          <cell r="C14" t="str">
            <v>Podgornik Branko</v>
          </cell>
          <cell r="D14">
            <v>8</v>
          </cell>
        </row>
        <row r="15">
          <cell r="A15">
            <v>9</v>
          </cell>
          <cell r="C15" t="str">
            <v>Bator Mitja</v>
          </cell>
        </row>
        <row r="16">
          <cell r="A16">
            <v>10</v>
          </cell>
          <cell r="C16" t="str">
            <v>Beširevič Nedo</v>
          </cell>
        </row>
        <row r="17">
          <cell r="A17">
            <v>11</v>
          </cell>
          <cell r="C17" t="str">
            <v>Burkelc Srečko</v>
          </cell>
        </row>
        <row r="18">
          <cell r="A18">
            <v>12</v>
          </cell>
          <cell r="C18" t="str">
            <v>Glavič Bojan</v>
          </cell>
        </row>
        <row r="19">
          <cell r="A19">
            <v>13</v>
          </cell>
          <cell r="C19" t="str">
            <v>Juričič Alfredo</v>
          </cell>
        </row>
        <row r="20">
          <cell r="A20">
            <v>14</v>
          </cell>
          <cell r="C20" t="str">
            <v>Krumpak Milan</v>
          </cell>
        </row>
        <row r="21">
          <cell r="A21">
            <v>15</v>
          </cell>
          <cell r="C21" t="str">
            <v>Mesec Dejan</v>
          </cell>
        </row>
        <row r="22">
          <cell r="A22">
            <v>16</v>
          </cell>
          <cell r="C22" t="str">
            <v>Mestek Lan</v>
          </cell>
        </row>
        <row r="23">
          <cell r="A23">
            <v>17</v>
          </cell>
          <cell r="C23" t="str">
            <v>Pergar Andrej</v>
          </cell>
        </row>
        <row r="24">
          <cell r="A24">
            <v>18</v>
          </cell>
          <cell r="C24" t="str">
            <v>Šega Marko</v>
          </cell>
        </row>
        <row r="25">
          <cell r="A25">
            <v>19</v>
          </cell>
          <cell r="C25" t="str">
            <v>Zobec Tomi</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ZALA KOPER OPEN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65 +"/>
      <sheetName val="m round robin 65 + "/>
      <sheetName val="m round robin 5"/>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RVO - DRŽAVNO PRVENSTVO</v>
          </cell>
        </row>
        <row r="10">
          <cell r="B10" t="str">
            <v>LUKA ZALAZNIK</v>
          </cell>
          <cell r="E10" t="str">
            <v>ANJA REGENT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7">
          <cell r="A7">
            <v>1</v>
          </cell>
          <cell r="C7" t="str">
            <v>Boh Mojmir</v>
          </cell>
        </row>
        <row r="8">
          <cell r="A8">
            <v>2</v>
          </cell>
          <cell r="C8" t="str">
            <v>Slavinec Igor</v>
          </cell>
        </row>
        <row r="9">
          <cell r="A9">
            <v>3</v>
          </cell>
          <cell r="C9" t="str">
            <v>Stibilj Cvetko</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6"/>
  <sheetViews>
    <sheetView showGridLines="0" showZeros="0" workbookViewId="0" topLeftCell="A1">
      <selection activeCell="I12" sqref="I12"/>
    </sheetView>
  </sheetViews>
  <sheetFormatPr defaultColWidth="9.140625" defaultRowHeight="15"/>
  <cols>
    <col min="1" max="1" width="5.8515625" style="398" customWidth="1"/>
    <col min="2" max="2" width="37.7109375" style="398" customWidth="1"/>
    <col min="3" max="3" width="37.8515625" style="398" customWidth="1"/>
    <col min="4" max="4" width="11.421875" style="513" customWidth="1"/>
    <col min="5" max="5" width="12.140625" style="495" customWidth="1"/>
    <col min="6" max="16384" width="9.140625" style="399" customWidth="1"/>
  </cols>
  <sheetData>
    <row r="1" ht="18"/>
    <row r="2" spans="1:3" ht="18">
      <c r="A2" s="397" t="s">
        <v>266</v>
      </c>
      <c r="B2" s="397"/>
      <c r="C2" s="397"/>
    </row>
    <row r="3" spans="1:5" ht="18.75">
      <c r="A3" s="444" t="s">
        <v>100</v>
      </c>
      <c r="B3" s="444"/>
      <c r="C3" s="441"/>
      <c r="D3" s="514"/>
      <c r="E3" s="496"/>
    </row>
    <row r="4" spans="1:5" ht="18.75">
      <c r="A4" s="400"/>
      <c r="B4" s="401"/>
      <c r="C4" s="445" t="s">
        <v>267</v>
      </c>
      <c r="D4" s="445"/>
      <c r="E4" s="445"/>
    </row>
    <row r="5" spans="1:5" ht="15">
      <c r="A5" s="402"/>
      <c r="B5" s="401"/>
      <c r="C5" s="403"/>
      <c r="D5" s="404"/>
      <c r="E5" s="497"/>
    </row>
    <row r="6" spans="1:5" ht="15">
      <c r="A6" s="405"/>
      <c r="B6" s="406" t="s">
        <v>268</v>
      </c>
      <c r="C6" s="446" t="s">
        <v>353</v>
      </c>
      <c r="D6" s="446"/>
      <c r="E6" s="446"/>
    </row>
    <row r="7" spans="1:5" ht="15">
      <c r="A7" s="447" t="s">
        <v>269</v>
      </c>
      <c r="B7" s="447"/>
      <c r="C7" s="447"/>
      <c r="D7" s="447"/>
      <c r="E7" s="447"/>
    </row>
    <row r="8" spans="1:5" ht="18.75">
      <c r="A8" s="407" t="s">
        <v>270</v>
      </c>
      <c r="B8" s="408" t="s">
        <v>271</v>
      </c>
      <c r="C8" s="408" t="s">
        <v>272</v>
      </c>
      <c r="D8" s="515" t="s">
        <v>273</v>
      </c>
      <c r="E8" s="409" t="s">
        <v>274</v>
      </c>
    </row>
    <row r="9" spans="1:5" ht="15.4" customHeight="1">
      <c r="A9" s="410"/>
      <c r="B9" s="442" t="s">
        <v>354</v>
      </c>
      <c r="C9" s="443"/>
      <c r="D9" s="516"/>
      <c r="E9" s="411"/>
    </row>
    <row r="10" spans="1:5" ht="15.4" customHeight="1">
      <c r="A10" s="410">
        <v>1</v>
      </c>
      <c r="B10" s="412" t="s">
        <v>59</v>
      </c>
      <c r="C10" s="412" t="s">
        <v>102</v>
      </c>
      <c r="D10" s="498">
        <v>2</v>
      </c>
      <c r="E10" s="428" t="s">
        <v>355</v>
      </c>
    </row>
    <row r="11" spans="1:5" ht="15.4" customHeight="1">
      <c r="A11" s="410">
        <v>2</v>
      </c>
      <c r="B11" s="413" t="s">
        <v>103</v>
      </c>
      <c r="C11" s="412" t="s">
        <v>101</v>
      </c>
      <c r="D11" s="498">
        <v>9</v>
      </c>
      <c r="E11" s="428" t="s">
        <v>275</v>
      </c>
    </row>
    <row r="12" spans="1:5" ht="15.4" customHeight="1">
      <c r="A12" s="410"/>
      <c r="B12" s="413"/>
      <c r="C12" s="412"/>
      <c r="D12" s="498"/>
      <c r="E12" s="428"/>
    </row>
    <row r="13" spans="1:5" ht="15.4" customHeight="1">
      <c r="A13" s="410"/>
      <c r="B13" s="442" t="s">
        <v>356</v>
      </c>
      <c r="C13" s="443"/>
      <c r="D13" s="498"/>
      <c r="E13" s="438"/>
    </row>
    <row r="14" spans="1:5" ht="15.4" customHeight="1">
      <c r="A14" s="410">
        <v>1</v>
      </c>
      <c r="B14" s="412" t="s">
        <v>78</v>
      </c>
      <c r="C14" s="412" t="s">
        <v>371</v>
      </c>
      <c r="D14" s="529">
        <v>5</v>
      </c>
      <c r="E14" s="415" t="s">
        <v>275</v>
      </c>
    </row>
    <row r="15" spans="1:5" ht="15.4" customHeight="1">
      <c r="A15" s="410">
        <v>2</v>
      </c>
      <c r="B15" s="416" t="s">
        <v>376</v>
      </c>
      <c r="C15" s="412" t="s">
        <v>108</v>
      </c>
      <c r="D15" s="529">
        <v>3</v>
      </c>
      <c r="E15" s="415" t="s">
        <v>275</v>
      </c>
    </row>
    <row r="16" spans="1:5" ht="15.4" customHeight="1">
      <c r="A16" s="417"/>
      <c r="B16" s="413"/>
      <c r="C16" s="418"/>
      <c r="D16" s="529"/>
      <c r="E16" s="415"/>
    </row>
    <row r="17" spans="1:5" ht="15.4" customHeight="1">
      <c r="A17" s="410"/>
      <c r="B17" s="442" t="s">
        <v>357</v>
      </c>
      <c r="C17" s="443"/>
      <c r="D17" s="529"/>
      <c r="E17" s="415"/>
    </row>
    <row r="18" spans="1:5" ht="15.4" customHeight="1">
      <c r="A18" s="410">
        <v>1</v>
      </c>
      <c r="B18" s="413" t="s">
        <v>276</v>
      </c>
      <c r="C18" s="418" t="s">
        <v>77</v>
      </c>
      <c r="D18" s="529">
        <v>4</v>
      </c>
      <c r="E18" s="415" t="s">
        <v>275</v>
      </c>
    </row>
    <row r="19" spans="1:5" ht="15.4" customHeight="1">
      <c r="A19" s="410">
        <v>2</v>
      </c>
      <c r="B19" s="413" t="s">
        <v>112</v>
      </c>
      <c r="C19" s="418" t="s">
        <v>209</v>
      </c>
      <c r="D19" s="529">
        <v>8</v>
      </c>
      <c r="E19" s="415" t="s">
        <v>275</v>
      </c>
    </row>
    <row r="20" spans="1:5" ht="15.4" customHeight="1">
      <c r="A20" s="419"/>
      <c r="B20" s="412"/>
      <c r="C20" s="418"/>
      <c r="D20" s="422"/>
      <c r="E20" s="423"/>
    </row>
    <row r="21" spans="1:5" ht="15.4" customHeight="1">
      <c r="A21" s="410"/>
      <c r="B21" s="442" t="s">
        <v>358</v>
      </c>
      <c r="C21" s="443"/>
      <c r="D21" s="422"/>
      <c r="E21" s="423"/>
    </row>
    <row r="22" spans="1:5" ht="15.4" customHeight="1">
      <c r="A22" s="419">
        <v>1</v>
      </c>
      <c r="B22" s="420" t="s">
        <v>372</v>
      </c>
      <c r="C22" s="421" t="s">
        <v>281</v>
      </c>
      <c r="D22" s="422">
        <v>10</v>
      </c>
      <c r="E22" s="440" t="s">
        <v>275</v>
      </c>
    </row>
    <row r="23" spans="1:5" ht="15.4" customHeight="1">
      <c r="A23" s="410">
        <v>2</v>
      </c>
      <c r="B23" s="431" t="s">
        <v>279</v>
      </c>
      <c r="C23" s="421" t="s">
        <v>280</v>
      </c>
      <c r="D23" s="422">
        <v>7</v>
      </c>
      <c r="E23" s="440" t="s">
        <v>275</v>
      </c>
    </row>
    <row r="24" spans="1:5" ht="15.4" customHeight="1">
      <c r="A24" s="410"/>
      <c r="B24" s="424"/>
      <c r="C24" s="425"/>
      <c r="D24" s="516"/>
      <c r="E24" s="423"/>
    </row>
    <row r="25" spans="1:5" ht="15.4" customHeight="1">
      <c r="A25" s="410"/>
      <c r="B25" s="442" t="s">
        <v>359</v>
      </c>
      <c r="C25" s="443"/>
      <c r="D25" s="517"/>
      <c r="E25" s="428"/>
    </row>
    <row r="26" spans="1:5" ht="15.4" customHeight="1">
      <c r="A26" s="410">
        <v>1</v>
      </c>
      <c r="B26" s="416" t="s">
        <v>239</v>
      </c>
      <c r="C26" s="541" t="s">
        <v>244</v>
      </c>
      <c r="D26" s="517"/>
      <c r="E26" s="428" t="s">
        <v>278</v>
      </c>
    </row>
    <row r="27" spans="1:5" ht="15.4" customHeight="1">
      <c r="A27" s="410">
        <v>2</v>
      </c>
      <c r="B27" s="421" t="s">
        <v>246</v>
      </c>
      <c r="C27" s="420" t="s">
        <v>253</v>
      </c>
      <c r="D27" s="517"/>
      <c r="E27" s="428" t="s">
        <v>278</v>
      </c>
    </row>
    <row r="28" spans="1:5" ht="15.4" customHeight="1">
      <c r="A28" s="410"/>
      <c r="B28" s="442" t="s">
        <v>360</v>
      </c>
      <c r="C28" s="443"/>
      <c r="D28" s="517"/>
      <c r="E28" s="438"/>
    </row>
    <row r="29" spans="1:5" ht="15.4" customHeight="1">
      <c r="A29" s="410">
        <v>1</v>
      </c>
      <c r="B29" s="426" t="s">
        <v>232</v>
      </c>
      <c r="C29" s="427" t="s">
        <v>264</v>
      </c>
      <c r="D29" s="518"/>
      <c r="E29" s="428" t="s">
        <v>278</v>
      </c>
    </row>
    <row r="30" spans="2:5" ht="15.4" customHeight="1">
      <c r="B30" s="414"/>
      <c r="C30" s="414"/>
      <c r="E30" s="499"/>
    </row>
    <row r="31" spans="1:5" ht="15.4" customHeight="1">
      <c r="A31" s="410"/>
      <c r="B31" s="500"/>
      <c r="C31" s="427"/>
      <c r="D31" s="519"/>
      <c r="E31" s="428"/>
    </row>
    <row r="32" spans="1:5" ht="15.4" customHeight="1">
      <c r="A32" s="429"/>
      <c r="B32" s="501" t="s">
        <v>286</v>
      </c>
      <c r="C32" s="501"/>
      <c r="D32" s="520"/>
      <c r="E32" s="428"/>
    </row>
    <row r="33" spans="1:5" ht="15.4" customHeight="1">
      <c r="A33" s="430"/>
      <c r="B33" s="435" t="s">
        <v>285</v>
      </c>
      <c r="C33" s="435" t="s">
        <v>283</v>
      </c>
      <c r="D33" s="540">
        <v>6</v>
      </c>
      <c r="E33" s="502" t="s">
        <v>275</v>
      </c>
    </row>
    <row r="34" spans="1:5" ht="15.4" customHeight="1">
      <c r="A34" s="429"/>
      <c r="B34" s="448" t="s">
        <v>287</v>
      </c>
      <c r="C34" s="449"/>
      <c r="D34" s="521"/>
      <c r="E34" s="503"/>
    </row>
    <row r="35" spans="1:5" ht="15.4" customHeight="1">
      <c r="A35" s="430"/>
      <c r="B35" s="412" t="s">
        <v>282</v>
      </c>
      <c r="C35" s="412" t="s">
        <v>285</v>
      </c>
      <c r="D35" s="542">
        <v>7</v>
      </c>
      <c r="E35" s="428" t="s">
        <v>277</v>
      </c>
    </row>
    <row r="36" spans="1:5" ht="15.4" customHeight="1">
      <c r="A36" s="430"/>
      <c r="B36" s="421" t="s">
        <v>284</v>
      </c>
      <c r="C36" s="421" t="s">
        <v>283</v>
      </c>
      <c r="D36" s="440">
        <v>8</v>
      </c>
      <c r="E36" s="428" t="s">
        <v>277</v>
      </c>
    </row>
    <row r="37" spans="1:5" s="434" customFormat="1" ht="15.4" customHeight="1">
      <c r="A37" s="433"/>
      <c r="B37" s="425"/>
      <c r="C37" s="425"/>
      <c r="D37" s="520"/>
      <c r="E37" s="428"/>
    </row>
    <row r="38" spans="1:5" s="434" customFormat="1" ht="15.4" customHeight="1">
      <c r="A38" s="433"/>
      <c r="B38" s="504" t="s">
        <v>361</v>
      </c>
      <c r="C38" s="505"/>
      <c r="D38" s="522"/>
      <c r="E38" s="437"/>
    </row>
    <row r="39" spans="1:5" s="434" customFormat="1" ht="15.4" customHeight="1">
      <c r="A39" s="433">
        <v>1</v>
      </c>
      <c r="B39" s="420" t="s">
        <v>288</v>
      </c>
      <c r="C39" s="420" t="s">
        <v>289</v>
      </c>
      <c r="D39" s="523"/>
      <c r="E39" s="506" t="s">
        <v>278</v>
      </c>
    </row>
    <row r="40" spans="1:5" s="434" customFormat="1" ht="15.4" customHeight="1">
      <c r="A40" s="433"/>
      <c r="B40" s="436"/>
      <c r="C40" s="436"/>
      <c r="D40" s="523"/>
      <c r="E40" s="506"/>
    </row>
    <row r="41" spans="1:5" s="434" customFormat="1" ht="15.4" customHeight="1">
      <c r="A41" s="433"/>
      <c r="B41" s="507" t="s">
        <v>362</v>
      </c>
      <c r="C41" s="508"/>
      <c r="D41" s="523"/>
      <c r="E41" s="506"/>
    </row>
    <row r="42" spans="1:5" s="434" customFormat="1" ht="15.4" customHeight="1">
      <c r="A42" s="433">
        <v>1</v>
      </c>
      <c r="B42" s="421" t="s">
        <v>291</v>
      </c>
      <c r="C42" s="421" t="s">
        <v>290</v>
      </c>
      <c r="D42" s="524"/>
      <c r="E42" s="428" t="s">
        <v>278</v>
      </c>
    </row>
    <row r="43" spans="1:5" ht="15.4" customHeight="1">
      <c r="A43" s="410"/>
      <c r="B43" s="432"/>
      <c r="C43" s="432"/>
      <c r="D43" s="525"/>
      <c r="E43" s="415"/>
    </row>
    <row r="44" spans="1:5" ht="15.4" customHeight="1">
      <c r="A44" s="430"/>
      <c r="B44" s="442" t="s">
        <v>363</v>
      </c>
      <c r="C44" s="443"/>
      <c r="D44" s="525"/>
      <c r="E44" s="415"/>
    </row>
    <row r="45" spans="1:5" ht="15.4" customHeight="1">
      <c r="A45" s="410">
        <v>1</v>
      </c>
      <c r="B45" s="412"/>
      <c r="C45" s="412"/>
      <c r="D45" s="525"/>
      <c r="E45" s="415" t="s">
        <v>277</v>
      </c>
    </row>
    <row r="46" spans="1:5" ht="15.4" customHeight="1">
      <c r="A46" s="410"/>
      <c r="B46" s="421"/>
      <c r="C46" s="421"/>
      <c r="D46" s="525"/>
      <c r="E46" s="415"/>
    </row>
    <row r="47" spans="1:5" ht="15.4" customHeight="1">
      <c r="A47" s="509"/>
      <c r="B47" s="442" t="s">
        <v>364</v>
      </c>
      <c r="C47" s="443"/>
      <c r="D47" s="510"/>
      <c r="E47" s="510"/>
    </row>
    <row r="48" spans="1:5" ht="15.4" customHeight="1">
      <c r="A48" s="433">
        <v>1</v>
      </c>
      <c r="B48" s="511"/>
      <c r="C48" s="511"/>
      <c r="D48" s="526"/>
      <c r="E48" s="415" t="s">
        <v>277</v>
      </c>
    </row>
    <row r="49" spans="1:5" ht="15" customHeight="1">
      <c r="A49" s="414"/>
      <c r="B49" s="414"/>
      <c r="C49" s="414"/>
      <c r="D49" s="527"/>
      <c r="E49" s="512"/>
    </row>
    <row r="50" spans="1:5" ht="15" customHeight="1">
      <c r="A50" s="414"/>
      <c r="B50" s="442" t="s">
        <v>365</v>
      </c>
      <c r="C50" s="443"/>
      <c r="D50" s="527"/>
      <c r="E50" s="512"/>
    </row>
    <row r="51" spans="1:5" ht="15" customHeight="1">
      <c r="A51" s="433">
        <v>1</v>
      </c>
      <c r="B51" s="414"/>
      <c r="C51" s="414"/>
      <c r="D51" s="527"/>
      <c r="E51" s="415" t="s">
        <v>277</v>
      </c>
    </row>
    <row r="52" spans="1:5" ht="15" customHeight="1">
      <c r="A52" s="414"/>
      <c r="B52" s="414"/>
      <c r="C52" s="414"/>
      <c r="D52" s="528"/>
      <c r="E52" s="499"/>
    </row>
    <row r="53" spans="1:5" ht="15" customHeight="1">
      <c r="A53" s="414"/>
      <c r="B53" s="442" t="s">
        <v>366</v>
      </c>
      <c r="C53" s="443"/>
      <c r="D53" s="528"/>
      <c r="E53" s="499"/>
    </row>
    <row r="54" spans="1:5" ht="15" customHeight="1">
      <c r="A54" s="433">
        <v>1</v>
      </c>
      <c r="B54" s="414"/>
      <c r="C54" s="414"/>
      <c r="D54" s="528"/>
      <c r="E54" s="415" t="s">
        <v>277</v>
      </c>
    </row>
    <row r="55" spans="1:5" ht="15" customHeight="1">
      <c r="A55" s="414"/>
      <c r="B55" s="414"/>
      <c r="C55" s="414"/>
      <c r="D55" s="528"/>
      <c r="E55" s="499"/>
    </row>
    <row r="56" spans="1:5" ht="15" customHeight="1">
      <c r="A56" s="414"/>
      <c r="B56" s="414"/>
      <c r="C56" s="414"/>
      <c r="D56" s="528"/>
      <c r="E56" s="499"/>
    </row>
  </sheetData>
  <mergeCells count="18">
    <mergeCell ref="B38:C38"/>
    <mergeCell ref="B41:C41"/>
    <mergeCell ref="B44:C44"/>
    <mergeCell ref="B47:C47"/>
    <mergeCell ref="B50:C50"/>
    <mergeCell ref="B53:C53"/>
    <mergeCell ref="B17:C17"/>
    <mergeCell ref="B21:C21"/>
    <mergeCell ref="B25:C25"/>
    <mergeCell ref="B28:C28"/>
    <mergeCell ref="B32:C32"/>
    <mergeCell ref="B34:C34"/>
    <mergeCell ref="A3:B3"/>
    <mergeCell ref="C4:E4"/>
    <mergeCell ref="C6:E6"/>
    <mergeCell ref="A7:E7"/>
    <mergeCell ref="B9:C9"/>
    <mergeCell ref="B13:C13"/>
  </mergeCells>
  <printOptions/>
  <pageMargins left="0.3937007874015748" right="0.3937007874015748" top="0.3937007874015748" bottom="0" header="0" footer="0"/>
  <pageSetup horizontalDpi="300" verticalDpi="300" orientation="portrait" scale="94"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tabSelected="1" workbookViewId="0" topLeftCell="A4">
      <selection activeCell="K18" sqref="K18"/>
    </sheetView>
  </sheetViews>
  <sheetFormatPr defaultColWidth="9.140625" defaultRowHeight="15"/>
  <cols>
    <col min="1" max="1" width="11.28125" style="40" customWidth="1"/>
    <col min="2" max="2" width="3.57421875" style="10" customWidth="1"/>
    <col min="3" max="3" width="6.28125" style="10" customWidth="1"/>
    <col min="4" max="4" width="14.8515625" style="10" customWidth="1"/>
    <col min="5" max="5" width="10.00390625" style="10" customWidth="1"/>
    <col min="6" max="6" width="9.140625" style="103" customWidth="1"/>
    <col min="7" max="7" width="15.57421875" style="40" customWidth="1"/>
    <col min="8" max="8" width="12.421875" style="40" customWidth="1"/>
    <col min="9" max="9" width="12.7109375" style="40" customWidth="1"/>
    <col min="10" max="16384" width="9.140625" style="10" customWidth="1"/>
  </cols>
  <sheetData>
    <row r="1" spans="1:10" ht="15">
      <c r="A1" s="1"/>
      <c r="B1" s="2" t="s">
        <v>17</v>
      </c>
      <c r="C1" s="3"/>
      <c r="D1" s="4"/>
      <c r="E1" s="5"/>
      <c r="F1" s="6"/>
      <c r="G1" s="7"/>
      <c r="H1" s="7"/>
      <c r="I1" s="8" t="s">
        <v>0</v>
      </c>
      <c r="J1" s="9"/>
    </row>
    <row r="2" spans="1:10" ht="24" customHeight="1">
      <c r="A2" s="1"/>
      <c r="B2" s="470" t="s">
        <v>19</v>
      </c>
      <c r="C2" s="470"/>
      <c r="D2" s="11"/>
      <c r="E2" s="105" t="s">
        <v>22</v>
      </c>
      <c r="F2" s="12"/>
      <c r="G2" s="13"/>
      <c r="H2" s="7"/>
      <c r="I2" s="14"/>
      <c r="J2" s="15"/>
    </row>
    <row r="3" spans="1:10" ht="15">
      <c r="A3" s="42"/>
      <c r="B3" s="16" t="s">
        <v>1</v>
      </c>
      <c r="C3" s="16"/>
      <c r="D3" s="16"/>
      <c r="E3" s="17"/>
      <c r="F3" s="18"/>
      <c r="G3" s="19"/>
      <c r="H3" s="19"/>
      <c r="I3" s="19"/>
      <c r="J3" s="19"/>
    </row>
    <row r="4" spans="1:10" ht="13.5" thickBot="1">
      <c r="A4" s="42"/>
      <c r="B4" s="20" t="s">
        <v>18</v>
      </c>
      <c r="C4" s="20"/>
      <c r="D4" s="21"/>
      <c r="E4" s="22"/>
      <c r="F4" s="23"/>
      <c r="G4" s="24"/>
      <c r="H4" s="25"/>
      <c r="I4" s="26"/>
      <c r="J4" s="27"/>
    </row>
    <row r="5" spans="1:10" ht="15">
      <c r="A5" s="365"/>
      <c r="B5" s="28"/>
      <c r="C5" s="28"/>
      <c r="D5" s="29"/>
      <c r="E5" s="29"/>
      <c r="F5" s="30"/>
      <c r="G5" s="28"/>
      <c r="H5" s="28"/>
      <c r="I5" s="28"/>
      <c r="J5" s="28"/>
    </row>
    <row r="6" spans="1:10" ht="15">
      <c r="A6" s="366"/>
      <c r="B6" s="31">
        <v>1</v>
      </c>
      <c r="C6" s="32"/>
      <c r="D6" s="387" t="s">
        <v>23</v>
      </c>
      <c r="E6" s="387" t="s">
        <v>24</v>
      </c>
      <c r="F6" s="389"/>
      <c r="G6" s="390"/>
      <c r="H6" s="1"/>
      <c r="I6" s="1"/>
      <c r="J6" s="1"/>
    </row>
    <row r="7" spans="1:10" ht="15.75">
      <c r="A7" s="64"/>
      <c r="B7" s="364"/>
      <c r="C7" s="37"/>
      <c r="D7" s="383"/>
      <c r="E7" s="383"/>
      <c r="F7" s="384"/>
      <c r="G7" s="387" t="s">
        <v>23</v>
      </c>
      <c r="I7" s="41"/>
      <c r="J7" s="42"/>
    </row>
    <row r="8" spans="1:13" ht="15.75">
      <c r="A8" s="35"/>
      <c r="B8" s="54" t="s">
        <v>2</v>
      </c>
      <c r="C8" s="44"/>
      <c r="D8" s="45" t="s">
        <v>3</v>
      </c>
      <c r="E8" s="45"/>
      <c r="F8" s="46"/>
      <c r="G8" s="531"/>
      <c r="H8" s="48"/>
      <c r="I8" s="14"/>
      <c r="J8" s="49"/>
      <c r="K8" s="50"/>
      <c r="L8" s="50"/>
      <c r="M8" s="51"/>
    </row>
    <row r="9" spans="1:10" ht="15">
      <c r="A9" s="35"/>
      <c r="B9" s="52"/>
      <c r="C9" s="471"/>
      <c r="D9" s="471"/>
      <c r="E9" s="38"/>
      <c r="F9" s="12"/>
      <c r="G9" s="532"/>
      <c r="H9" s="36" t="s">
        <v>23</v>
      </c>
      <c r="I9" s="14"/>
      <c r="J9" s="53"/>
    </row>
    <row r="10" spans="1:10" ht="15">
      <c r="A10" s="35"/>
      <c r="B10" s="54" t="s">
        <v>4</v>
      </c>
      <c r="C10" s="387"/>
      <c r="D10" s="388" t="s">
        <v>150</v>
      </c>
      <c r="E10" s="388" t="s">
        <v>151</v>
      </c>
      <c r="F10" s="389"/>
      <c r="G10" s="533"/>
      <c r="H10" s="55" t="s">
        <v>335</v>
      </c>
      <c r="I10" s="14"/>
      <c r="J10" s="53"/>
    </row>
    <row r="11" spans="1:10" ht="13.5" thickBot="1">
      <c r="A11" s="64"/>
      <c r="B11" s="364"/>
      <c r="C11" s="492"/>
      <c r="D11" s="492"/>
      <c r="E11" s="383"/>
      <c r="F11" s="384"/>
      <c r="G11" s="534" t="s">
        <v>343</v>
      </c>
      <c r="H11" s="56"/>
      <c r="I11" s="14"/>
      <c r="J11" s="53"/>
    </row>
    <row r="12" spans="1:10" ht="13.5" thickBot="1">
      <c r="A12" s="35"/>
      <c r="B12" s="54" t="s">
        <v>5</v>
      </c>
      <c r="C12" s="387"/>
      <c r="D12" s="388" t="s">
        <v>152</v>
      </c>
      <c r="E12" s="388" t="s">
        <v>153</v>
      </c>
      <c r="F12" s="389"/>
      <c r="G12" s="535" t="s">
        <v>338</v>
      </c>
      <c r="H12" s="68"/>
      <c r="I12" s="373"/>
      <c r="J12" s="53"/>
    </row>
    <row r="13" spans="1:10" ht="13.5" thickBot="1">
      <c r="A13" s="35"/>
      <c r="B13" s="52"/>
      <c r="C13" s="385"/>
      <c r="D13" s="385"/>
      <c r="E13" s="385"/>
      <c r="F13" s="386"/>
      <c r="G13" s="536"/>
      <c r="H13" s="68"/>
      <c r="I13" s="374"/>
      <c r="J13" s="53"/>
    </row>
    <row r="14" spans="1:10" ht="15">
      <c r="A14" s="35"/>
      <c r="B14" s="54" t="s">
        <v>6</v>
      </c>
      <c r="C14" s="387"/>
      <c r="D14" s="387" t="s">
        <v>27</v>
      </c>
      <c r="E14" s="387" t="s">
        <v>28</v>
      </c>
      <c r="F14" s="389"/>
      <c r="G14" s="536"/>
      <c r="H14" s="58"/>
      <c r="I14" s="104"/>
      <c r="J14" s="53"/>
    </row>
    <row r="15" spans="1:10" ht="15">
      <c r="A15" s="64"/>
      <c r="B15" s="364"/>
      <c r="C15" s="385"/>
      <c r="D15" s="385"/>
      <c r="E15" s="385"/>
      <c r="F15" s="384"/>
      <c r="G15" s="534" t="s">
        <v>27</v>
      </c>
      <c r="H15" s="58"/>
      <c r="I15" s="53"/>
      <c r="J15" s="53"/>
    </row>
    <row r="16" spans="1:10" ht="15">
      <c r="A16" s="35"/>
      <c r="B16" s="54" t="s">
        <v>7</v>
      </c>
      <c r="C16" s="387"/>
      <c r="D16" s="387" t="s">
        <v>29</v>
      </c>
      <c r="E16" s="387" t="s">
        <v>30</v>
      </c>
      <c r="F16" s="389"/>
      <c r="G16" s="537" t="s">
        <v>346</v>
      </c>
      <c r="H16" s="56"/>
      <c r="I16" s="53"/>
      <c r="J16" s="53"/>
    </row>
    <row r="17" spans="1:10" ht="15">
      <c r="A17" s="35"/>
      <c r="B17" s="52"/>
      <c r="C17" s="15"/>
      <c r="D17" s="15"/>
      <c r="E17" s="15"/>
      <c r="F17" s="12"/>
      <c r="G17" s="538"/>
      <c r="H17" s="36" t="s">
        <v>27</v>
      </c>
      <c r="I17" s="48"/>
      <c r="J17" s="53"/>
    </row>
    <row r="18" spans="1:10" ht="15">
      <c r="A18" s="35"/>
      <c r="B18" s="54" t="s">
        <v>8</v>
      </c>
      <c r="C18" s="32"/>
      <c r="D18" s="45" t="s">
        <v>3</v>
      </c>
      <c r="E18" s="32"/>
      <c r="F18" s="33"/>
      <c r="G18" s="539"/>
      <c r="H18" s="61" t="s">
        <v>375</v>
      </c>
      <c r="I18" s="53"/>
      <c r="J18" s="53"/>
    </row>
    <row r="19" spans="1:10" ht="15">
      <c r="A19" s="64"/>
      <c r="B19" s="364"/>
      <c r="C19" s="15"/>
      <c r="D19" s="385"/>
      <c r="E19" s="385"/>
      <c r="F19" s="384"/>
      <c r="G19" s="530" t="s">
        <v>25</v>
      </c>
      <c r="H19" s="61"/>
      <c r="I19" s="53"/>
      <c r="J19" s="38"/>
    </row>
    <row r="20" spans="1:10" ht="15">
      <c r="A20" s="35"/>
      <c r="B20" s="54" t="s">
        <v>9</v>
      </c>
      <c r="C20" s="32"/>
      <c r="D20" s="387" t="s">
        <v>25</v>
      </c>
      <c r="E20" s="387" t="s">
        <v>26</v>
      </c>
      <c r="F20" s="389"/>
      <c r="G20" s="391"/>
      <c r="H20" s="59"/>
      <c r="I20" s="53"/>
      <c r="J20" s="53"/>
    </row>
    <row r="21" spans="1:10" ht="15">
      <c r="A21" s="35"/>
      <c r="B21" s="38"/>
      <c r="C21" s="38"/>
      <c r="D21" s="38"/>
      <c r="E21" s="38"/>
      <c r="F21" s="69"/>
      <c r="G21" s="65"/>
      <c r="H21" s="472"/>
      <c r="I21" s="472"/>
      <c r="J21" s="472"/>
    </row>
    <row r="22" spans="1:10" ht="13.5" customHeight="1">
      <c r="A22" s="35"/>
      <c r="B22" s="70"/>
      <c r="C22" s="38"/>
      <c r="D22" s="70"/>
      <c r="E22" s="71"/>
      <c r="F22" s="72"/>
      <c r="G22" s="73"/>
      <c r="H22" s="473"/>
      <c r="I22" s="473"/>
      <c r="J22" s="473"/>
    </row>
    <row r="23" spans="1:10" ht="12.75" customHeight="1">
      <c r="A23" s="35"/>
      <c r="B23" s="74"/>
      <c r="C23" s="75"/>
      <c r="D23" s="75"/>
      <c r="E23" s="76"/>
      <c r="F23" s="77"/>
      <c r="G23" s="73"/>
      <c r="H23" s="473"/>
      <c r="I23" s="473"/>
      <c r="J23" s="473"/>
    </row>
    <row r="24" spans="1:10" ht="13.5" customHeight="1">
      <c r="A24" s="35"/>
      <c r="B24" s="78"/>
      <c r="C24" s="78"/>
      <c r="D24" s="78"/>
      <c r="E24" s="65"/>
      <c r="F24" s="79"/>
      <c r="G24" s="65"/>
      <c r="H24" s="80"/>
      <c r="I24" s="80"/>
      <c r="J24" s="81"/>
    </row>
    <row r="25" spans="1:10" ht="15">
      <c r="A25" s="35"/>
      <c r="B25" s="82"/>
      <c r="C25" s="82"/>
      <c r="D25" s="83"/>
      <c r="E25" s="84"/>
      <c r="F25" s="85"/>
      <c r="G25" s="86"/>
      <c r="H25" s="87"/>
      <c r="I25" s="88"/>
      <c r="J25" s="88"/>
    </row>
    <row r="26" spans="1:10" ht="15">
      <c r="A26" s="35"/>
      <c r="B26" s="66"/>
      <c r="C26" s="63"/>
      <c r="D26" s="63"/>
      <c r="E26" s="63"/>
      <c r="F26" s="67"/>
      <c r="G26" s="53"/>
      <c r="H26" s="53"/>
      <c r="I26" s="53"/>
      <c r="J26" s="53"/>
    </row>
    <row r="27" spans="1:10" ht="15">
      <c r="A27" s="89"/>
      <c r="B27" s="66"/>
      <c r="C27" s="37"/>
      <c r="D27" s="38"/>
      <c r="E27" s="38"/>
      <c r="F27" s="77"/>
      <c r="G27" s="64"/>
      <c r="H27" s="53"/>
      <c r="I27" s="53"/>
      <c r="J27" s="53"/>
    </row>
    <row r="28" spans="1:10" ht="15">
      <c r="A28" s="35"/>
      <c r="B28" s="66"/>
      <c r="C28" s="90"/>
      <c r="D28" s="91"/>
      <c r="E28" s="90"/>
      <c r="F28" s="92"/>
      <c r="G28" s="35"/>
      <c r="H28" s="53"/>
      <c r="I28" s="53"/>
      <c r="J28" s="53"/>
    </row>
    <row r="29" spans="1:10" ht="15">
      <c r="A29" s="35"/>
      <c r="B29" s="93"/>
      <c r="C29" s="38"/>
      <c r="D29" s="38"/>
      <c r="E29" s="38"/>
      <c r="F29" s="77"/>
      <c r="G29" s="35"/>
      <c r="H29" s="64"/>
      <c r="I29" s="53"/>
      <c r="J29" s="53"/>
    </row>
    <row r="30" spans="1:10" ht="15">
      <c r="A30" s="35"/>
      <c r="B30" s="66"/>
      <c r="C30" s="63"/>
      <c r="D30" s="63"/>
      <c r="E30" s="63"/>
      <c r="F30" s="67"/>
      <c r="G30" s="35"/>
      <c r="H30" s="53"/>
      <c r="I30" s="53"/>
      <c r="J30" s="53"/>
    </row>
    <row r="31" spans="1:10" ht="15">
      <c r="A31" s="64"/>
      <c r="B31" s="66"/>
      <c r="C31" s="38"/>
      <c r="D31" s="37"/>
      <c r="E31" s="38"/>
      <c r="F31" s="77"/>
      <c r="G31" s="64"/>
      <c r="H31" s="53"/>
      <c r="I31" s="53"/>
      <c r="J31" s="53"/>
    </row>
    <row r="32" spans="1:10" ht="15">
      <c r="A32" s="35"/>
      <c r="B32" s="66"/>
      <c r="C32" s="63"/>
      <c r="D32" s="63"/>
      <c r="E32" s="63"/>
      <c r="F32" s="67"/>
      <c r="G32" s="68"/>
      <c r="H32" s="53"/>
      <c r="I32" s="53"/>
      <c r="J32" s="53"/>
    </row>
    <row r="33" spans="1:10" ht="15">
      <c r="A33" s="35"/>
      <c r="B33" s="66"/>
      <c r="C33" s="38"/>
      <c r="D33" s="38"/>
      <c r="E33" s="38"/>
      <c r="F33" s="77"/>
      <c r="G33" s="68"/>
      <c r="H33" s="53"/>
      <c r="I33" s="64"/>
      <c r="J33" s="53"/>
    </row>
    <row r="34" spans="1:10" ht="15">
      <c r="A34" s="35"/>
      <c r="B34" s="66"/>
      <c r="C34" s="63"/>
      <c r="D34" s="63"/>
      <c r="E34" s="63"/>
      <c r="F34" s="67"/>
      <c r="G34" s="68"/>
      <c r="H34" s="53"/>
      <c r="I34" s="53"/>
      <c r="J34" s="53"/>
    </row>
    <row r="35" spans="1:10" ht="15">
      <c r="A35" s="64"/>
      <c r="B35" s="93"/>
      <c r="C35" s="38"/>
      <c r="D35" s="38"/>
      <c r="E35" s="38"/>
      <c r="F35" s="77"/>
      <c r="G35" s="64"/>
      <c r="H35" s="53"/>
      <c r="I35" s="53"/>
      <c r="J35" s="53"/>
    </row>
    <row r="36" spans="1:10" ht="15">
      <c r="A36" s="35"/>
      <c r="B36" s="66"/>
      <c r="C36" s="63"/>
      <c r="D36" s="63"/>
      <c r="E36" s="63"/>
      <c r="F36" s="67"/>
      <c r="G36" s="35"/>
      <c r="H36" s="53"/>
      <c r="I36" s="53"/>
      <c r="J36" s="53"/>
    </row>
    <row r="37" spans="1:10" ht="15">
      <c r="A37" s="35"/>
      <c r="B37" s="66"/>
      <c r="C37" s="38"/>
      <c r="D37" s="38"/>
      <c r="E37" s="38"/>
      <c r="F37" s="77"/>
      <c r="G37" s="35"/>
      <c r="H37" s="64"/>
      <c r="I37" s="53"/>
      <c r="J37" s="53"/>
    </row>
    <row r="38" spans="1:10" ht="12.75" customHeight="1">
      <c r="A38" s="35"/>
      <c r="B38" s="66"/>
      <c r="C38" s="63"/>
      <c r="D38" s="63"/>
      <c r="E38" s="63"/>
      <c r="F38" s="67"/>
      <c r="G38" s="35"/>
      <c r="H38" s="53"/>
      <c r="I38" s="53"/>
      <c r="J38" s="53"/>
    </row>
    <row r="39" spans="1:10" ht="15">
      <c r="A39" s="64"/>
      <c r="B39" s="66"/>
      <c r="C39" s="38"/>
      <c r="D39" s="38"/>
      <c r="E39" s="38"/>
      <c r="F39" s="77"/>
      <c r="G39" s="64"/>
      <c r="H39" s="53"/>
      <c r="I39" s="53"/>
      <c r="J39" s="53"/>
    </row>
    <row r="40" spans="1:10" ht="15">
      <c r="A40" s="35"/>
      <c r="B40" s="66"/>
      <c r="C40" s="63"/>
      <c r="D40" s="63"/>
      <c r="E40" s="63"/>
      <c r="F40" s="67"/>
      <c r="G40" s="35"/>
      <c r="H40" s="53"/>
      <c r="I40" s="53"/>
      <c r="J40" s="53"/>
    </row>
    <row r="41" spans="1:11" ht="15">
      <c r="A41" s="35"/>
      <c r="B41" s="66"/>
      <c r="C41" s="38"/>
      <c r="D41" s="38"/>
      <c r="E41" s="38"/>
      <c r="F41" s="77"/>
      <c r="G41" s="35"/>
      <c r="H41" s="53"/>
      <c r="I41" s="53"/>
      <c r="J41" s="63"/>
      <c r="K41" s="94"/>
    </row>
    <row r="42" spans="1:10" ht="15">
      <c r="A42" s="35"/>
      <c r="B42" s="66"/>
      <c r="C42" s="63"/>
      <c r="D42" s="63"/>
      <c r="E42" s="63"/>
      <c r="F42" s="67"/>
      <c r="G42" s="95"/>
      <c r="H42" s="53"/>
      <c r="I42" s="53"/>
      <c r="J42" s="53"/>
    </row>
    <row r="43" spans="1:10" ht="16.5" customHeight="1">
      <c r="A43" s="64"/>
      <c r="B43" s="66"/>
      <c r="C43" s="37"/>
      <c r="D43" s="38"/>
      <c r="E43" s="38"/>
      <c r="F43" s="77"/>
      <c r="G43" s="64"/>
      <c r="H43" s="53"/>
      <c r="I43" s="53"/>
      <c r="J43" s="53"/>
    </row>
    <row r="44" spans="1:10" ht="15">
      <c r="A44" s="35"/>
      <c r="B44" s="66"/>
      <c r="C44" s="90"/>
      <c r="D44" s="63"/>
      <c r="E44" s="63"/>
      <c r="F44" s="67"/>
      <c r="G44" s="68"/>
      <c r="H44" s="53"/>
      <c r="I44" s="53"/>
      <c r="J44" s="53"/>
    </row>
    <row r="45" spans="1:10" ht="15">
      <c r="A45" s="35"/>
      <c r="B45" s="66"/>
      <c r="C45" s="38"/>
      <c r="D45" s="38"/>
      <c r="E45" s="38"/>
      <c r="F45" s="77"/>
      <c r="G45" s="68"/>
      <c r="H45" s="64"/>
      <c r="I45" s="53"/>
      <c r="J45" s="53"/>
    </row>
    <row r="46" spans="1:10" ht="15">
      <c r="A46" s="35"/>
      <c r="B46" s="66"/>
      <c r="C46" s="63"/>
      <c r="D46" s="63"/>
      <c r="E46" s="63"/>
      <c r="F46" s="67"/>
      <c r="G46" s="68"/>
      <c r="H46" s="53"/>
      <c r="I46" s="53"/>
      <c r="J46" s="53"/>
    </row>
    <row r="47" spans="1:10" ht="15">
      <c r="A47" s="64"/>
      <c r="B47" s="66"/>
      <c r="C47" s="38"/>
      <c r="D47" s="38"/>
      <c r="E47" s="38"/>
      <c r="F47" s="77"/>
      <c r="G47" s="64"/>
      <c r="H47" s="53"/>
      <c r="I47" s="53"/>
      <c r="J47" s="53"/>
    </row>
    <row r="48" spans="1:10" ht="15">
      <c r="A48" s="35"/>
      <c r="B48" s="66"/>
      <c r="C48" s="63"/>
      <c r="D48" s="63"/>
      <c r="E48" s="63"/>
      <c r="F48" s="67"/>
      <c r="G48" s="68"/>
      <c r="H48" s="53"/>
      <c r="I48" s="53"/>
      <c r="J48" s="53"/>
    </row>
    <row r="49" spans="1:10" ht="15">
      <c r="A49" s="35"/>
      <c r="B49" s="66"/>
      <c r="C49" s="38"/>
      <c r="D49" s="38"/>
      <c r="E49" s="38"/>
      <c r="F49" s="77"/>
      <c r="G49" s="35"/>
      <c r="H49" s="53"/>
      <c r="I49" s="64"/>
      <c r="J49" s="53"/>
    </row>
    <row r="50" spans="1:10" ht="15">
      <c r="A50" s="35"/>
      <c r="B50" s="66"/>
      <c r="C50" s="90"/>
      <c r="D50" s="96"/>
      <c r="E50" s="96"/>
      <c r="F50" s="67"/>
      <c r="G50" s="35"/>
      <c r="H50" s="53"/>
      <c r="I50" s="53"/>
      <c r="J50" s="53"/>
    </row>
    <row r="51" spans="1:10" ht="15">
      <c r="A51" s="89"/>
      <c r="B51" s="66"/>
      <c r="C51" s="93"/>
      <c r="D51" s="38"/>
      <c r="E51" s="38"/>
      <c r="F51" s="77"/>
      <c r="G51" s="64"/>
      <c r="H51" s="53"/>
      <c r="I51" s="53"/>
      <c r="J51" s="53"/>
    </row>
    <row r="52" spans="1:10" ht="15">
      <c r="A52" s="35"/>
      <c r="B52" s="66"/>
      <c r="C52" s="63"/>
      <c r="D52" s="63"/>
      <c r="E52" s="63"/>
      <c r="F52" s="67"/>
      <c r="G52" s="35"/>
      <c r="H52" s="53"/>
      <c r="I52" s="53"/>
      <c r="J52" s="65"/>
    </row>
    <row r="53" spans="1:10" ht="15">
      <c r="A53" s="35"/>
      <c r="B53" s="66"/>
      <c r="C53" s="38"/>
      <c r="D53" s="38"/>
      <c r="E53" s="38"/>
      <c r="F53" s="77"/>
      <c r="G53" s="35"/>
      <c r="H53" s="64"/>
      <c r="I53" s="53"/>
      <c r="J53" s="65"/>
    </row>
    <row r="54" spans="1:10" ht="15">
      <c r="A54" s="35"/>
      <c r="B54" s="66"/>
      <c r="C54" s="90"/>
      <c r="D54" s="91"/>
      <c r="E54" s="90"/>
      <c r="F54" s="92"/>
      <c r="G54" s="35"/>
      <c r="H54" s="53"/>
      <c r="I54" s="53"/>
      <c r="J54" s="65"/>
    </row>
    <row r="55" spans="1:10" ht="15">
      <c r="A55" s="97"/>
      <c r="B55" s="66"/>
      <c r="C55" s="468"/>
      <c r="D55" s="469"/>
      <c r="E55" s="38"/>
      <c r="F55" s="77"/>
      <c r="G55" s="64"/>
      <c r="H55" s="53"/>
      <c r="I55" s="98"/>
      <c r="J55" s="99"/>
    </row>
    <row r="56" spans="1:10" ht="15">
      <c r="A56" s="35"/>
      <c r="B56" s="66"/>
      <c r="C56" s="63"/>
      <c r="D56" s="63"/>
      <c r="E56" s="63"/>
      <c r="F56" s="67"/>
      <c r="G56" s="35"/>
      <c r="H56" s="53"/>
      <c r="I56" s="98"/>
      <c r="J56" s="99"/>
    </row>
    <row r="57" spans="1:10" ht="15">
      <c r="A57" s="1"/>
      <c r="B57" s="100"/>
      <c r="C57" s="101"/>
      <c r="D57" s="101"/>
      <c r="E57" s="101"/>
      <c r="F57" s="102"/>
      <c r="G57" s="42"/>
      <c r="H57" s="42"/>
      <c r="I57" s="42"/>
      <c r="J57" s="42"/>
    </row>
    <row r="58" spans="1:10" ht="15">
      <c r="A58" s="1"/>
      <c r="B58" s="100"/>
      <c r="C58" s="101"/>
      <c r="D58" s="101"/>
      <c r="E58" s="101"/>
      <c r="F58" s="102"/>
      <c r="G58" s="42"/>
      <c r="H58" s="42"/>
      <c r="I58" s="42"/>
      <c r="J58" s="42"/>
    </row>
  </sheetData>
  <mergeCells count="6">
    <mergeCell ref="H22:J23"/>
    <mergeCell ref="C55:D55"/>
    <mergeCell ref="B2:C2"/>
    <mergeCell ref="C9:D9"/>
    <mergeCell ref="C11:D11"/>
    <mergeCell ref="H21:J21"/>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showZeros="0" workbookViewId="0" topLeftCell="A13">
      <selection activeCell="Z53" sqref="Z53"/>
    </sheetView>
  </sheetViews>
  <sheetFormatPr defaultColWidth="9.140625" defaultRowHeight="15"/>
  <cols>
    <col min="1" max="1" width="3.140625" style="135" customWidth="1"/>
    <col min="2" max="2" width="3.57421875" style="135" customWidth="1"/>
    <col min="3" max="3" width="5.00390625" style="135" customWidth="1"/>
    <col min="4" max="4" width="4.28125" style="135" customWidth="1"/>
    <col min="5" max="5" width="12.7109375" style="135" customWidth="1"/>
    <col min="6" max="6" width="2.7109375" style="135" customWidth="1"/>
    <col min="7" max="7" width="7.7109375" style="135" customWidth="1"/>
    <col min="8" max="8" width="5.8515625" style="135" customWidth="1"/>
    <col min="9" max="9" width="2.7109375" style="281" customWidth="1"/>
    <col min="10" max="10" width="10.7109375" style="135" customWidth="1"/>
    <col min="11" max="11" width="2.421875" style="281" customWidth="1"/>
    <col min="12" max="12" width="10.7109375" style="135" customWidth="1"/>
    <col min="13" max="13" width="1.7109375" style="282" customWidth="1"/>
    <col min="14" max="14" width="10.7109375" style="135" customWidth="1"/>
    <col min="15" max="15" width="1.7109375" style="281" customWidth="1"/>
    <col min="16" max="16" width="10.7109375" style="135" customWidth="1"/>
    <col min="17" max="17" width="3.421875" style="282" customWidth="1"/>
    <col min="18" max="18" width="7.8515625" style="135" customWidth="1"/>
    <col min="19" max="19" width="0.71875" style="135" hidden="1" customWidth="1"/>
    <col min="20" max="20" width="4.7109375" style="135" hidden="1" customWidth="1"/>
    <col min="21" max="16384" width="9.140625" style="135" customWidth="1"/>
  </cols>
  <sheetData>
    <row r="1" spans="1:17" s="125" customFormat="1" ht="21.75" customHeight="1">
      <c r="A1" s="118" t="str">
        <f>'[1]vnos podatkov'!$A$6</f>
        <v>RVO - DRŽAVNO PRVENSTVO</v>
      </c>
      <c r="B1" s="119"/>
      <c r="C1" s="120"/>
      <c r="D1" s="120"/>
      <c r="E1" s="120"/>
      <c r="F1" s="120"/>
      <c r="G1" s="120"/>
      <c r="H1" s="118"/>
      <c r="I1" s="121"/>
      <c r="J1" s="122" t="s">
        <v>32</v>
      </c>
      <c r="K1" s="123"/>
      <c r="L1" s="124"/>
      <c r="M1" s="121"/>
      <c r="N1" s="121" t="s">
        <v>0</v>
      </c>
      <c r="O1" s="121"/>
      <c r="P1" s="120"/>
      <c r="Q1" s="121"/>
    </row>
    <row r="2" spans="1:20" ht="15">
      <c r="A2" s="126">
        <f>'[1]vnos podatkov'!$A$8</f>
        <v>0</v>
      </c>
      <c r="B2" s="127" t="str">
        <f>'[1]vnos podatkov'!$B$8</f>
        <v>MŽ</v>
      </c>
      <c r="C2" s="128">
        <f>'[1]vnos podatkov'!$C$8</f>
        <v>0</v>
      </c>
      <c r="D2" s="127"/>
      <c r="E2" s="127"/>
      <c r="F2" s="129"/>
      <c r="G2" s="130"/>
      <c r="H2" s="130"/>
      <c r="I2" s="131"/>
      <c r="J2" s="132" t="s">
        <v>213</v>
      </c>
      <c r="K2" s="123"/>
      <c r="L2" s="133"/>
      <c r="M2" s="131"/>
      <c r="N2" s="130"/>
      <c r="O2" s="131"/>
      <c r="P2" s="130"/>
      <c r="Q2" s="131"/>
      <c r="R2" s="134"/>
      <c r="S2" s="134"/>
      <c r="T2" s="134"/>
    </row>
    <row r="3" spans="1:17" s="141" customFormat="1" ht="11.25" customHeight="1">
      <c r="A3" s="136" t="s">
        <v>1</v>
      </c>
      <c r="B3" s="136"/>
      <c r="C3" s="136"/>
      <c r="D3" s="137" t="s">
        <v>33</v>
      </c>
      <c r="E3" s="136"/>
      <c r="F3" s="456" t="s">
        <v>34</v>
      </c>
      <c r="G3" s="456"/>
      <c r="H3" s="136"/>
      <c r="I3" s="138"/>
      <c r="J3" s="139" t="s">
        <v>35</v>
      </c>
      <c r="K3" s="138"/>
      <c r="L3" s="136" t="s">
        <v>36</v>
      </c>
      <c r="M3" s="138"/>
      <c r="N3" s="139" t="s">
        <v>37</v>
      </c>
      <c r="O3" s="138"/>
      <c r="P3" s="136"/>
      <c r="Q3" s="140" t="s">
        <v>38</v>
      </c>
    </row>
    <row r="4" spans="1:17" s="150" customFormat="1" ht="11.25" customHeight="1" thickBot="1">
      <c r="A4" s="142" t="str">
        <f>'[1]vnos podatkov'!$D$8</f>
        <v>DP</v>
      </c>
      <c r="B4" s="142"/>
      <c r="C4" s="142"/>
      <c r="D4" s="142" t="s">
        <v>100</v>
      </c>
      <c r="E4" s="143"/>
      <c r="F4" s="144" t="str">
        <f>'[1]vnos podatkov'!$C$10</f>
        <v>TK Z SPORT</v>
      </c>
      <c r="G4" s="144"/>
      <c r="H4" s="144"/>
      <c r="I4" s="145"/>
      <c r="J4" s="146">
        <f>'[1]vnos podatkov'!$D$10</f>
        <v>1</v>
      </c>
      <c r="K4" s="145"/>
      <c r="L4" s="147" t="str">
        <f>'[1]vnos podatkov'!$B$10</f>
        <v>LUKA ZALAZNIK</v>
      </c>
      <c r="M4" s="145"/>
      <c r="N4" s="148">
        <f>COUNTIF(C7:C69,"&gt;0")</f>
        <v>0</v>
      </c>
      <c r="O4" s="145"/>
      <c r="P4" s="143"/>
      <c r="Q4" s="149" t="str">
        <f>'[1]vnos podatkov'!$E$10</f>
        <v>ANJA REGENT</v>
      </c>
    </row>
    <row r="5" spans="1:17" s="141" customFormat="1" ht="9.75">
      <c r="A5" s="151"/>
      <c r="B5" s="152" t="s">
        <v>39</v>
      </c>
      <c r="C5" s="152" t="s">
        <v>40</v>
      </c>
      <c r="D5" s="152" t="s">
        <v>41</v>
      </c>
      <c r="E5" s="153" t="s">
        <v>42</v>
      </c>
      <c r="F5" s="153" t="s">
        <v>43</v>
      </c>
      <c r="G5" s="153"/>
      <c r="H5" s="153" t="s">
        <v>34</v>
      </c>
      <c r="I5" s="154"/>
      <c r="J5" s="152" t="s">
        <v>44</v>
      </c>
      <c r="K5" s="155"/>
      <c r="L5" s="152" t="s">
        <v>45</v>
      </c>
      <c r="M5" s="155"/>
      <c r="N5" s="152" t="s">
        <v>46</v>
      </c>
      <c r="O5" s="155"/>
      <c r="P5" s="152" t="s">
        <v>47</v>
      </c>
      <c r="Q5" s="156"/>
    </row>
    <row r="6" spans="1:17" s="141" customFormat="1" ht="3.75" customHeight="1" thickBot="1">
      <c r="A6" s="157"/>
      <c r="B6" s="158"/>
      <c r="C6" s="159"/>
      <c r="D6" s="158"/>
      <c r="E6" s="160"/>
      <c r="F6" s="161"/>
      <c r="G6" s="162"/>
      <c r="H6" s="160"/>
      <c r="I6" s="163"/>
      <c r="J6" s="158"/>
      <c r="K6" s="163"/>
      <c r="L6" s="158"/>
      <c r="M6" s="163"/>
      <c r="N6" s="158"/>
      <c r="O6" s="163"/>
      <c r="P6" s="158"/>
      <c r="Q6" s="164"/>
    </row>
    <row r="7" spans="1:20" s="176" customFormat="1" ht="10.5" customHeight="1">
      <c r="A7" s="165">
        <v>1</v>
      </c>
      <c r="B7" s="166">
        <f>IF($D7="","",VLOOKUP($D7,'[1]m glavni turnir žrebna lista'!$A$7:$R$38,17))</f>
        <v>0</v>
      </c>
      <c r="C7" s="166">
        <f>IF($D7="","",VLOOKUP($D7,'[1]m glavni turnir žrebna lista'!$A$7:$R$38,2))</f>
        <v>0</v>
      </c>
      <c r="D7" s="167">
        <v>1</v>
      </c>
      <c r="E7" s="166" t="s">
        <v>59</v>
      </c>
      <c r="F7" s="166" t="str">
        <f>PROPER(IF($D7="","",VLOOKUP($D7,'[1]m glavni turnir žrebna lista'!$A$7:$R$38,4)))</f>
        <v>1</v>
      </c>
      <c r="G7" s="166"/>
      <c r="H7" s="166">
        <f>IF($D7="","",VLOOKUP($D7,'[1]m glavni turnir žrebna lista'!$A$7:$R$38,5))</f>
        <v>0</v>
      </c>
      <c r="I7" s="168">
        <f>IF($D7="","",VLOOKUP($D7,'[1]m glavni turnir žrebna lista'!$A$7:$R$38,14))</f>
        <v>0</v>
      </c>
      <c r="J7" s="169"/>
      <c r="K7" s="170"/>
      <c r="L7" s="169"/>
      <c r="M7" s="170"/>
      <c r="N7" s="171"/>
      <c r="O7" s="172"/>
      <c r="P7" s="173"/>
      <c r="Q7" s="174"/>
      <c r="R7" s="175"/>
      <c r="T7" s="177" t="e">
        <f>#REF!</f>
        <v>#REF!</v>
      </c>
    </row>
    <row r="8" spans="1:20" s="176" customFormat="1" ht="9.6" customHeight="1">
      <c r="A8" s="178"/>
      <c r="B8" s="179"/>
      <c r="C8" s="179"/>
      <c r="D8" s="179"/>
      <c r="E8" s="180"/>
      <c r="F8" s="180"/>
      <c r="G8" s="181"/>
      <c r="H8" s="182" t="s">
        <v>49</v>
      </c>
      <c r="I8" s="183" t="s">
        <v>81</v>
      </c>
      <c r="J8" s="184" t="s">
        <v>104</v>
      </c>
      <c r="K8" s="185"/>
      <c r="L8" s="169"/>
      <c r="M8" s="170"/>
      <c r="N8" s="171"/>
      <c r="O8" s="172"/>
      <c r="P8" s="173"/>
      <c r="Q8" s="174"/>
      <c r="R8" s="175"/>
      <c r="T8" s="186" t="e">
        <f>#REF!</f>
        <v>#REF!</v>
      </c>
    </row>
    <row r="9" spans="1:20" s="176" customFormat="1" ht="9.6" customHeight="1">
      <c r="A9" s="178">
        <v>2</v>
      </c>
      <c r="B9" s="187" t="str">
        <f>IF($D9="","",VLOOKUP($D9,'[1]m glavni turnir žrebna lista'!$A$7:$R$38,17))</f>
        <v/>
      </c>
      <c r="C9" s="187" t="str">
        <f>IF($D9="","",VLOOKUP($D9,'[1]m glavni turnir žrebna lista'!$A$7:$R$38,2))</f>
        <v/>
      </c>
      <c r="D9" s="167"/>
      <c r="E9" s="188" t="s">
        <v>3</v>
      </c>
      <c r="F9" s="188" t="str">
        <f>PROPER(IF($D9="","",VLOOKUP($D9,'[1]m glavni turnir žrebna lista'!$A$7:$R$38,4)))</f>
        <v/>
      </c>
      <c r="G9" s="188"/>
      <c r="H9" s="188" t="str">
        <f>IF($D9="","",VLOOKUP($D9,'[1]m glavni turnir žrebna lista'!$A$7:$R$38,5))</f>
        <v/>
      </c>
      <c r="I9" s="189" t="s">
        <v>81</v>
      </c>
      <c r="J9" s="190"/>
      <c r="K9" s="191"/>
      <c r="L9" s="169"/>
      <c r="M9" s="170"/>
      <c r="N9" s="171"/>
      <c r="O9" s="172"/>
      <c r="P9" s="173"/>
      <c r="Q9" s="174"/>
      <c r="R9" s="175"/>
      <c r="T9" s="186" t="e">
        <f>#REF!</f>
        <v>#REF!</v>
      </c>
    </row>
    <row r="10" spans="1:20" s="176" customFormat="1" ht="9.6" customHeight="1">
      <c r="A10" s="178"/>
      <c r="B10" s="179"/>
      <c r="C10" s="179"/>
      <c r="D10" s="192"/>
      <c r="E10" s="180"/>
      <c r="F10" s="180"/>
      <c r="G10" s="181"/>
      <c r="H10" s="180"/>
      <c r="I10" s="193"/>
      <c r="J10" s="182"/>
      <c r="K10" s="194"/>
      <c r="L10" s="184" t="s">
        <v>104</v>
      </c>
      <c r="M10" s="196"/>
      <c r="N10" s="197"/>
      <c r="O10" s="198"/>
      <c r="P10" s="173"/>
      <c r="Q10" s="174"/>
      <c r="R10" s="175"/>
      <c r="T10" s="186" t="e">
        <f>#REF!</f>
        <v>#REF!</v>
      </c>
    </row>
    <row r="11" spans="1:20" s="176" customFormat="1" ht="9.6" customHeight="1">
      <c r="A11" s="178">
        <v>3</v>
      </c>
      <c r="B11" s="187" t="str">
        <f>IF($D11="","",VLOOKUP($D11,'[1]m glavni turnir žrebna lista'!$A$7:$R$38,17))</f>
        <v/>
      </c>
      <c r="C11" s="187" t="str">
        <f>IF($D11="","",VLOOKUP($D11,'[1]m glavni turnir žrebna lista'!$A$7:$R$38,2))</f>
        <v/>
      </c>
      <c r="D11" s="167"/>
      <c r="E11" s="188" t="s">
        <v>3</v>
      </c>
      <c r="F11" s="188" t="str">
        <f>PROPER(IF($D11="","",VLOOKUP($D11,'[1]m glavni turnir žrebna lista'!$A$7:$R$38,4)))</f>
        <v/>
      </c>
      <c r="G11" s="188"/>
      <c r="H11" s="188" t="str">
        <f>IF($D11="","",VLOOKUP($D11,'[1]m glavni turnir žrebna lista'!$A$7:$R$38,5))</f>
        <v/>
      </c>
      <c r="I11" s="168" t="str">
        <f>IF($D11="","",VLOOKUP($D11,'[1]m glavni turnir žrebna lista'!$A$7:$R$38,14))</f>
        <v/>
      </c>
      <c r="J11" s="169"/>
      <c r="K11" s="199"/>
      <c r="L11" s="190"/>
      <c r="M11" s="200"/>
      <c r="N11" s="197"/>
      <c r="O11" s="198"/>
      <c r="P11" s="173"/>
      <c r="Q11" s="174"/>
      <c r="R11" s="175"/>
      <c r="T11" s="186" t="e">
        <f>#REF!</f>
        <v>#REF!</v>
      </c>
    </row>
    <row r="12" spans="1:20" s="176" customFormat="1" ht="9.6" customHeight="1">
      <c r="A12" s="178"/>
      <c r="B12" s="179"/>
      <c r="C12" s="179"/>
      <c r="D12" s="192"/>
      <c r="E12" s="180"/>
      <c r="F12" s="180"/>
      <c r="G12" s="181"/>
      <c r="H12" s="182" t="s">
        <v>49</v>
      </c>
      <c r="I12" s="183" t="s">
        <v>50</v>
      </c>
      <c r="J12" s="195" t="s">
        <v>3</v>
      </c>
      <c r="K12" s="201"/>
      <c r="L12" s="169"/>
      <c r="M12" s="200"/>
      <c r="N12" s="197"/>
      <c r="O12" s="198"/>
      <c r="P12" s="173"/>
      <c r="Q12" s="174"/>
      <c r="R12" s="175"/>
      <c r="T12" s="186" t="e">
        <f>#REF!</f>
        <v>#REF!</v>
      </c>
    </row>
    <row r="13" spans="1:20" s="176" customFormat="1" ht="9.6" customHeight="1">
      <c r="A13" s="178">
        <v>4</v>
      </c>
      <c r="B13" s="187" t="str">
        <f>IF($D13="","",VLOOKUP($D13,'[1]m glavni turnir žrebna lista'!$A$7:$R$38,17))</f>
        <v/>
      </c>
      <c r="C13" s="187" t="str">
        <f>IF($D13="","",VLOOKUP($D13,'[1]m glavni turnir žrebna lista'!$A$7:$R$38,2))</f>
        <v/>
      </c>
      <c r="D13" s="167"/>
      <c r="E13" s="188" t="s">
        <v>3</v>
      </c>
      <c r="F13" s="188" t="str">
        <f>PROPER(IF($D13="","",VLOOKUP($D13,'[1]m glavni turnir žrebna lista'!$A$7:$R$38,4)))</f>
        <v/>
      </c>
      <c r="G13" s="188"/>
      <c r="H13" s="188" t="str">
        <f>IF($D13="","",VLOOKUP($D13,'[1]m glavni turnir žrebna lista'!$A$7:$R$38,5))</f>
        <v/>
      </c>
      <c r="I13" s="189" t="str">
        <f>IF($D13="","",VLOOKUP($D13,'[1]m glavni turnir žrebna lista'!$A$7:$R$38,14))</f>
        <v/>
      </c>
      <c r="J13" s="190"/>
      <c r="K13" s="170"/>
      <c r="L13" s="169"/>
      <c r="M13" s="200"/>
      <c r="N13" s="197"/>
      <c r="O13" s="198"/>
      <c r="P13" s="173"/>
      <c r="Q13" s="174"/>
      <c r="R13" s="175"/>
      <c r="T13" s="186" t="e">
        <f>#REF!</f>
        <v>#REF!</v>
      </c>
    </row>
    <row r="14" spans="1:20" s="176" customFormat="1" ht="9.6" customHeight="1">
      <c r="A14" s="178"/>
      <c r="B14" s="179"/>
      <c r="C14" s="179"/>
      <c r="D14" s="192"/>
      <c r="E14" s="169"/>
      <c r="F14" s="169"/>
      <c r="G14" s="202"/>
      <c r="H14" s="203"/>
      <c r="I14" s="193"/>
      <c r="J14" s="169"/>
      <c r="K14" s="170"/>
      <c r="L14" s="182"/>
      <c r="M14" s="194"/>
      <c r="N14" s="184" t="s">
        <v>104</v>
      </c>
      <c r="O14" s="196"/>
      <c r="P14" s="173"/>
      <c r="Q14" s="174"/>
      <c r="R14" s="175"/>
      <c r="T14" s="186" t="e">
        <f>#REF!</f>
        <v>#REF!</v>
      </c>
    </row>
    <row r="15" spans="1:20" s="176" customFormat="1" ht="9.6" customHeight="1">
      <c r="A15" s="178">
        <v>5</v>
      </c>
      <c r="B15" s="187">
        <f>IF($D15="","",VLOOKUP($D15,'[1]m glavni turnir žrebna lista'!$A$7:$R$38,17))</f>
        <v>0</v>
      </c>
      <c r="C15" s="187">
        <f>IF($D15="","",VLOOKUP($D15,'[1]m glavni turnir žrebna lista'!$A$7:$R$38,2))</f>
        <v>0</v>
      </c>
      <c r="D15" s="167">
        <v>12</v>
      </c>
      <c r="E15" s="188" t="s">
        <v>156</v>
      </c>
      <c r="F15" s="188" t="str">
        <f>PROPER(IF($D15="","",VLOOKUP($D15,'[1]m glavni turnir žrebna lista'!$A$7:$R$38,4)))</f>
        <v/>
      </c>
      <c r="G15" s="188"/>
      <c r="H15" s="188">
        <f>IF($D15="","",VLOOKUP($D15,'[1]m glavni turnir žrebna lista'!$A$7:$R$38,5))</f>
        <v>0</v>
      </c>
      <c r="I15" s="168">
        <f>IF($D15="","",VLOOKUP($D15,'[1]m glavni turnir žrebna lista'!$A$7:$R$38,14))</f>
        <v>0</v>
      </c>
      <c r="J15" s="169"/>
      <c r="K15" s="170"/>
      <c r="L15" s="169"/>
      <c r="M15" s="200"/>
      <c r="N15" s="190" t="s">
        <v>311</v>
      </c>
      <c r="O15" s="204"/>
      <c r="P15" s="171"/>
      <c r="Q15" s="172"/>
      <c r="R15" s="175"/>
      <c r="T15" s="186" t="e">
        <f>#REF!</f>
        <v>#REF!</v>
      </c>
    </row>
    <row r="16" spans="1:20" s="176" customFormat="1" ht="9.6" customHeight="1" thickBot="1">
      <c r="A16" s="178"/>
      <c r="B16" s="179"/>
      <c r="C16" s="179"/>
      <c r="D16" s="192"/>
      <c r="E16" s="180"/>
      <c r="F16" s="180"/>
      <c r="G16" s="181"/>
      <c r="H16" s="182" t="s">
        <v>49</v>
      </c>
      <c r="I16" s="183" t="s">
        <v>50</v>
      </c>
      <c r="J16" s="188" t="s">
        <v>157</v>
      </c>
      <c r="K16" s="185"/>
      <c r="L16" s="169"/>
      <c r="M16" s="200"/>
      <c r="N16" s="171"/>
      <c r="O16" s="204"/>
      <c r="P16" s="171"/>
      <c r="Q16" s="172"/>
      <c r="R16" s="175"/>
      <c r="T16" s="205" t="e">
        <f>#REF!</f>
        <v>#REF!</v>
      </c>
    </row>
    <row r="17" spans="1:18" s="176" customFormat="1" ht="6.75" customHeight="1">
      <c r="A17" s="178">
        <v>6</v>
      </c>
      <c r="B17" s="187" t="str">
        <f>IF($D17="","",VLOOKUP($D17,'[1]m glavni turnir žrebna lista'!$A$7:$R$38,17))</f>
        <v/>
      </c>
      <c r="C17" s="187" t="str">
        <f>IF($D17="","",VLOOKUP($D17,'[1]m glavni turnir žrebna lista'!$A$7:$R$38,2))</f>
        <v/>
      </c>
      <c r="D17" s="167"/>
      <c r="E17" s="188" t="s">
        <v>3</v>
      </c>
      <c r="F17" s="188" t="str">
        <f>PROPER(IF($D17="","",VLOOKUP($D17,'[1]m glavni turnir žrebna lista'!$A$7:$R$38,4)))</f>
        <v/>
      </c>
      <c r="G17" s="188"/>
      <c r="H17" s="188" t="str">
        <f>IF($D17="","",VLOOKUP($D17,'[1]m glavni turnir žrebna lista'!$A$7:$R$38,5))</f>
        <v/>
      </c>
      <c r="I17" s="189" t="str">
        <f>IF($D17="","",VLOOKUP($D17,'[1]m glavni turnir žrebna lista'!$A$7:$R$38,14))</f>
        <v/>
      </c>
      <c r="J17" s="190"/>
      <c r="K17" s="191"/>
      <c r="L17" s="169"/>
      <c r="M17" s="200"/>
      <c r="N17" s="171"/>
      <c r="O17" s="204"/>
      <c r="P17" s="171"/>
      <c r="Q17" s="172"/>
      <c r="R17" s="175"/>
    </row>
    <row r="18" spans="1:18" s="176" customFormat="1" ht="12" customHeight="1">
      <c r="A18" s="178"/>
      <c r="B18" s="179"/>
      <c r="C18" s="179"/>
      <c r="D18" s="192"/>
      <c r="E18" s="180"/>
      <c r="F18" s="180"/>
      <c r="G18" s="181"/>
      <c r="H18" s="169"/>
      <c r="I18" s="193"/>
      <c r="J18" s="182"/>
      <c r="K18" s="194"/>
      <c r="L18" s="195" t="s">
        <v>312</v>
      </c>
      <c r="M18" s="206"/>
      <c r="N18" s="171"/>
      <c r="O18" s="204"/>
      <c r="P18" s="171"/>
      <c r="Q18" s="172"/>
      <c r="R18" s="175"/>
    </row>
    <row r="19" spans="1:18" s="176" customFormat="1" ht="9.6" customHeight="1">
      <c r="A19" s="178">
        <v>7</v>
      </c>
      <c r="B19" s="187">
        <f>IF($D19="","",VLOOKUP($D19,'[1]m glavni turnir žrebna lista'!$A$7:$R$38,17))</f>
        <v>0</v>
      </c>
      <c r="C19" s="187">
        <f>IF($D19="","",VLOOKUP($D19,'[1]m glavni turnir žrebna lista'!$A$7:$R$38,2))</f>
        <v>0</v>
      </c>
      <c r="D19" s="167">
        <v>7</v>
      </c>
      <c r="E19" s="188" t="s">
        <v>155</v>
      </c>
      <c r="F19" s="188" t="str">
        <f>PROPER(IF($D19="","",VLOOKUP($D19,'[1]m glavni turnir žrebna lista'!$A$7:$R$38,4)))</f>
        <v/>
      </c>
      <c r="G19" s="188"/>
      <c r="H19" s="188">
        <f>IF($D19="","",VLOOKUP($D19,'[1]m glavni turnir žrebna lista'!$A$7:$R$38,5))</f>
        <v>0</v>
      </c>
      <c r="I19" s="168">
        <f>IF($D19="","",VLOOKUP($D19,'[1]m glavni turnir žrebna lista'!$A$7:$R$38,14))</f>
        <v>0</v>
      </c>
      <c r="J19" s="169"/>
      <c r="K19" s="199"/>
      <c r="L19" s="190" t="s">
        <v>311</v>
      </c>
      <c r="M19" s="198"/>
      <c r="N19" s="171"/>
      <c r="O19" s="204"/>
      <c r="P19" s="171"/>
      <c r="Q19" s="172"/>
      <c r="R19" s="175"/>
    </row>
    <row r="20" spans="1:18" s="176" customFormat="1" ht="9.6" customHeight="1">
      <c r="A20" s="178"/>
      <c r="B20" s="179"/>
      <c r="C20" s="179"/>
      <c r="D20" s="179"/>
      <c r="E20" s="180"/>
      <c r="F20" s="180"/>
      <c r="G20" s="181"/>
      <c r="H20" s="182" t="s">
        <v>49</v>
      </c>
      <c r="I20" s="183" t="s">
        <v>50</v>
      </c>
      <c r="J20" s="195" t="s">
        <v>312</v>
      </c>
      <c r="K20" s="207"/>
      <c r="L20" s="169"/>
      <c r="M20" s="198"/>
      <c r="N20" s="171"/>
      <c r="O20" s="204"/>
      <c r="P20" s="171"/>
      <c r="Q20" s="172"/>
      <c r="R20" s="175"/>
    </row>
    <row r="21" spans="1:18" s="176" customFormat="1" ht="9.6" customHeight="1">
      <c r="A21" s="165">
        <v>8</v>
      </c>
      <c r="B21" s="166" t="str">
        <f>IF($D21="","",VLOOKUP($D21,'[1]m glavni turnir žrebna lista'!$A$7:$R$38,17))</f>
        <v/>
      </c>
      <c r="C21" s="166" t="str">
        <f>IF($D21="","",VLOOKUP($D21,'[1]m glavni turnir žrebna lista'!$A$7:$R$38,2))</f>
        <v/>
      </c>
      <c r="D21" s="167"/>
      <c r="E21" s="166" t="s">
        <v>3</v>
      </c>
      <c r="F21" s="166" t="str">
        <f>PROPER(IF($D21="","",VLOOKUP($D21,'[1]m glavni turnir žrebna lista'!$A$7:$R$38,4)))</f>
        <v/>
      </c>
      <c r="G21" s="166"/>
      <c r="H21" s="166" t="str">
        <f>IF($D21="","",VLOOKUP($D21,'[1]m glavni turnir žrebna lista'!$A$7:$R$38,5))</f>
        <v/>
      </c>
      <c r="I21" s="189" t="str">
        <f>IF($D21="","",VLOOKUP($D21,'[1]m glavni turnir žrebna lista'!$A$7:$R$38,14))</f>
        <v/>
      </c>
      <c r="J21" s="190"/>
      <c r="K21" s="170"/>
      <c r="L21" s="169"/>
      <c r="M21" s="198"/>
      <c r="N21" s="171"/>
      <c r="O21" s="204"/>
      <c r="P21" s="171"/>
      <c r="Q21" s="172"/>
      <c r="R21" s="175"/>
    </row>
    <row r="22" spans="1:18" s="176" customFormat="1" ht="9.6" customHeight="1">
      <c r="A22" s="178"/>
      <c r="B22" s="179"/>
      <c r="C22" s="179"/>
      <c r="D22" s="179"/>
      <c r="E22" s="203"/>
      <c r="F22" s="203"/>
      <c r="G22" s="208"/>
      <c r="H22" s="203"/>
      <c r="I22" s="193"/>
      <c r="J22" s="169"/>
      <c r="K22" s="170"/>
      <c r="L22" s="169"/>
      <c r="M22" s="198"/>
      <c r="N22" s="182"/>
      <c r="O22" s="194"/>
      <c r="P22" s="195"/>
      <c r="Q22" s="209"/>
      <c r="R22" s="175"/>
    </row>
    <row r="23" spans="1:18" s="176" customFormat="1" ht="9.6" customHeight="1">
      <c r="A23" s="165">
        <v>9</v>
      </c>
      <c r="B23" s="166">
        <f>IF($D23="","",VLOOKUP($D23,'[1]m glavni turnir žrebna lista'!$A$7:$R$38,17))</f>
        <v>0</v>
      </c>
      <c r="C23" s="166">
        <f>IF($D23="","",VLOOKUP($D23,'[1]m glavni turnir žrebna lista'!$A$7:$R$38,2))</f>
        <v>0</v>
      </c>
      <c r="D23" s="167">
        <v>4</v>
      </c>
      <c r="E23" s="166" t="s">
        <v>102</v>
      </c>
      <c r="F23" s="166"/>
      <c r="G23" s="166"/>
      <c r="H23" s="166">
        <f>IF($D23="","",VLOOKUP($D23,'[1]m glavni turnir žrebna lista'!$A$7:$R$38,5))</f>
        <v>0</v>
      </c>
      <c r="I23" s="168">
        <f>IF($D23="","",VLOOKUP($D23,'[1]m glavni turnir žrebna lista'!$A$7:$R$38,14))</f>
        <v>0</v>
      </c>
      <c r="J23" s="169"/>
      <c r="K23" s="170"/>
      <c r="L23" s="169"/>
      <c r="M23" s="198"/>
      <c r="N23" s="171"/>
      <c r="O23" s="204"/>
      <c r="P23" s="190"/>
      <c r="Q23" s="204"/>
      <c r="R23" s="175"/>
    </row>
    <row r="24" spans="1:18" s="176" customFormat="1" ht="9.6" customHeight="1">
      <c r="A24" s="178"/>
      <c r="B24" s="179"/>
      <c r="C24" s="179"/>
      <c r="D24" s="179"/>
      <c r="E24" s="180"/>
      <c r="F24" s="180"/>
      <c r="G24" s="181"/>
      <c r="H24" s="182" t="s">
        <v>49</v>
      </c>
      <c r="I24" s="183" t="s">
        <v>51</v>
      </c>
      <c r="J24" s="184" t="s">
        <v>105</v>
      </c>
      <c r="K24" s="185"/>
      <c r="L24" s="169"/>
      <c r="M24" s="198"/>
      <c r="N24" s="171"/>
      <c r="O24" s="204"/>
      <c r="P24" s="171"/>
      <c r="Q24" s="204"/>
      <c r="R24" s="175"/>
    </row>
    <row r="25" spans="1:18" s="176" customFormat="1" ht="9.6" customHeight="1">
      <c r="A25" s="178">
        <v>10</v>
      </c>
      <c r="B25" s="187" t="str">
        <f>IF($D25="","",VLOOKUP($D25,'[1]m glavni turnir žrebna lista'!$A$7:$R$38,17))</f>
        <v/>
      </c>
      <c r="C25" s="187" t="str">
        <f>IF($D25="","",VLOOKUP($D25,'[1]m glavni turnir žrebna lista'!$A$7:$R$38,2))</f>
        <v/>
      </c>
      <c r="D25" s="167"/>
      <c r="E25" s="188" t="s">
        <v>3</v>
      </c>
      <c r="F25" s="188" t="str">
        <f>PROPER(IF($D25="","",VLOOKUP($D25,'[1]m glavni turnir žrebna lista'!$A$7:$R$38,4)))</f>
        <v/>
      </c>
      <c r="G25" s="188"/>
      <c r="H25" s="188" t="str">
        <f>IF($D25="","",VLOOKUP($D25,'[1]m glavni turnir žrebna lista'!$A$7:$R$38,5))</f>
        <v/>
      </c>
      <c r="I25" s="189" t="str">
        <f>IF($D25="","",VLOOKUP($D25,'[1]m glavni turnir žrebna lista'!$A$7:$R$38,14))</f>
        <v/>
      </c>
      <c r="J25" s="190"/>
      <c r="K25" s="191"/>
      <c r="L25" s="169"/>
      <c r="M25" s="198"/>
      <c r="N25" s="171"/>
      <c r="O25" s="204"/>
      <c r="P25" s="171"/>
      <c r="Q25" s="204"/>
      <c r="R25" s="175"/>
    </row>
    <row r="26" spans="1:18" s="176" customFormat="1" ht="9.6" customHeight="1">
      <c r="A26" s="178"/>
      <c r="B26" s="179"/>
      <c r="C26" s="179"/>
      <c r="D26" s="192"/>
      <c r="E26" s="180"/>
      <c r="F26" s="180"/>
      <c r="G26" s="181"/>
      <c r="H26" s="180"/>
      <c r="I26" s="193"/>
      <c r="J26" s="182"/>
      <c r="K26" s="194"/>
      <c r="L26" s="184" t="s">
        <v>105</v>
      </c>
      <c r="M26" s="196"/>
      <c r="N26" s="171"/>
      <c r="O26" s="204"/>
      <c r="P26" s="171"/>
      <c r="Q26" s="204"/>
      <c r="R26" s="175"/>
    </row>
    <row r="27" spans="1:18" s="176" customFormat="1" ht="9.6" customHeight="1">
      <c r="A27" s="178">
        <v>11</v>
      </c>
      <c r="B27" s="187">
        <f>IF($D27="","",VLOOKUP($D27,'[1]m glavni turnir žrebna lista'!$A$7:$R$38,17))</f>
        <v>0</v>
      </c>
      <c r="C27" s="187">
        <f>IF($D27="","",VLOOKUP($D27,'[1]m glavni turnir žrebna lista'!$A$7:$R$38,2))</f>
        <v>0</v>
      </c>
      <c r="D27" s="167">
        <v>13</v>
      </c>
      <c r="E27" s="188" t="s">
        <v>3</v>
      </c>
      <c r="F27" s="188" t="str">
        <f>PROPER(IF($D27="","",VLOOKUP($D27,'[1]m glavni turnir žrebna lista'!$A$7:$R$38,4)))</f>
        <v/>
      </c>
      <c r="G27" s="188"/>
      <c r="H27" s="188">
        <f>IF($D27="","",VLOOKUP($D27,'[1]m glavni turnir žrebna lista'!$A$7:$R$38,5))</f>
        <v>0</v>
      </c>
      <c r="I27" s="168">
        <f>IF($D27="","",VLOOKUP($D27,'[1]m glavni turnir žrebna lista'!$A$7:$R$38,14))</f>
        <v>0</v>
      </c>
      <c r="J27" s="169"/>
      <c r="K27" s="199"/>
      <c r="L27" s="190"/>
      <c r="M27" s="200"/>
      <c r="N27" s="171"/>
      <c r="O27" s="204"/>
      <c r="P27" s="171"/>
      <c r="Q27" s="204"/>
      <c r="R27" s="175"/>
    </row>
    <row r="28" spans="1:18" s="176" customFormat="1" ht="9.6" customHeight="1">
      <c r="A28" s="210"/>
      <c r="B28" s="179"/>
      <c r="C28" s="179"/>
      <c r="D28" s="192"/>
      <c r="E28" s="180"/>
      <c r="F28" s="180"/>
      <c r="G28" s="181"/>
      <c r="H28" s="182" t="s">
        <v>49</v>
      </c>
      <c r="I28" s="183" t="s">
        <v>50</v>
      </c>
      <c r="J28" s="195" t="s">
        <v>3</v>
      </c>
      <c r="K28" s="201"/>
      <c r="L28" s="169"/>
      <c r="M28" s="200"/>
      <c r="N28" s="171"/>
      <c r="O28" s="204"/>
      <c r="P28" s="171"/>
      <c r="Q28" s="204"/>
      <c r="R28" s="175"/>
    </row>
    <row r="29" spans="1:18" s="176" customFormat="1" ht="9.6" customHeight="1">
      <c r="A29" s="178">
        <v>12</v>
      </c>
      <c r="B29" s="187" t="str">
        <f>IF($D29="","",VLOOKUP($D29,'[1]m glavni turnir žrebna lista'!$A$7:$R$38,17))</f>
        <v/>
      </c>
      <c r="C29" s="187" t="str">
        <f>IF($D29="","",VLOOKUP($D29,'[1]m glavni turnir žrebna lista'!$A$7:$R$38,2))</f>
        <v/>
      </c>
      <c r="D29" s="167"/>
      <c r="E29" s="188" t="s">
        <v>3</v>
      </c>
      <c r="F29" s="188" t="str">
        <f>PROPER(IF($D29="","",VLOOKUP($D29,'[1]m glavni turnir žrebna lista'!$A$7:$R$38,4)))</f>
        <v/>
      </c>
      <c r="G29" s="188"/>
      <c r="H29" s="188" t="str">
        <f>IF($D29="","",VLOOKUP($D29,'[1]m glavni turnir žrebna lista'!$A$7:$R$38,5))</f>
        <v/>
      </c>
      <c r="I29" s="189" t="str">
        <f>IF($D29="","",VLOOKUP($D29,'[1]m glavni turnir žrebna lista'!$A$7:$R$38,14))</f>
        <v/>
      </c>
      <c r="J29" s="190"/>
      <c r="K29" s="170"/>
      <c r="L29" s="169"/>
      <c r="M29" s="200"/>
      <c r="N29" s="171"/>
      <c r="O29" s="204"/>
      <c r="P29" s="171"/>
      <c r="Q29" s="204"/>
      <c r="R29" s="175"/>
    </row>
    <row r="30" spans="1:18" s="176" customFormat="1" ht="9.6" customHeight="1">
      <c r="A30" s="178"/>
      <c r="B30" s="179"/>
      <c r="C30" s="179"/>
      <c r="D30" s="192"/>
      <c r="E30" s="169"/>
      <c r="F30" s="169"/>
      <c r="G30" s="202"/>
      <c r="H30" s="203"/>
      <c r="I30" s="193"/>
      <c r="J30" s="169"/>
      <c r="K30" s="170"/>
      <c r="L30" s="182"/>
      <c r="M30" s="194"/>
      <c r="N30" s="184" t="s">
        <v>105</v>
      </c>
      <c r="O30" s="211"/>
      <c r="P30" s="171"/>
      <c r="Q30" s="204"/>
      <c r="R30" s="175"/>
    </row>
    <row r="31" spans="1:18" s="176" customFormat="1" ht="9.6" customHeight="1">
      <c r="A31" s="178">
        <v>13</v>
      </c>
      <c r="B31" s="187">
        <f>IF($D31="","",VLOOKUP($D31,'[1]m glavni turnir žrebna lista'!$A$7:$R$38,17))</f>
        <v>0</v>
      </c>
      <c r="C31" s="187">
        <f>IF($D31="","",VLOOKUP($D31,'[1]m glavni turnir žrebna lista'!$A$7:$R$38,2))</f>
        <v>0</v>
      </c>
      <c r="D31" s="167">
        <v>14</v>
      </c>
      <c r="E31" s="188" t="s">
        <v>158</v>
      </c>
      <c r="F31" s="188" t="str">
        <f>PROPER(IF($D31="","",VLOOKUP($D31,'[1]m glavni turnir žrebna lista'!$A$7:$R$38,4)))</f>
        <v/>
      </c>
      <c r="G31" s="188"/>
      <c r="H31" s="188">
        <f>IF($D31="","",VLOOKUP($D31,'[1]m glavni turnir žrebna lista'!$A$7:$R$38,5))</f>
        <v>0</v>
      </c>
      <c r="I31" s="168">
        <f>IF($D31="","",VLOOKUP($D31,'[1]m glavni turnir žrebna lista'!$A$7:$R$38,14))</f>
        <v>0</v>
      </c>
      <c r="J31" s="169"/>
      <c r="K31" s="170"/>
      <c r="L31" s="169"/>
      <c r="M31" s="200"/>
      <c r="N31" s="190" t="s">
        <v>309</v>
      </c>
      <c r="O31" s="172"/>
      <c r="P31" s="171"/>
      <c r="Q31" s="204"/>
      <c r="R31" s="175"/>
    </row>
    <row r="32" spans="1:18" s="176" customFormat="1" ht="9.6" customHeight="1">
      <c r="A32" s="178"/>
      <c r="B32" s="179"/>
      <c r="C32" s="179"/>
      <c r="D32" s="192"/>
      <c r="E32" s="180"/>
      <c r="F32" s="180"/>
      <c r="G32" s="181"/>
      <c r="H32" s="182" t="s">
        <v>49</v>
      </c>
      <c r="I32" s="183" t="s">
        <v>50</v>
      </c>
      <c r="J32" s="195" t="s">
        <v>159</v>
      </c>
      <c r="K32" s="185"/>
      <c r="L32" s="169"/>
      <c r="M32" s="200"/>
      <c r="N32" s="171"/>
      <c r="O32" s="172"/>
      <c r="P32" s="171"/>
      <c r="Q32" s="204"/>
      <c r="R32" s="175"/>
    </row>
    <row r="33" spans="1:18" s="176" customFormat="1" ht="9.6" customHeight="1">
      <c r="A33" s="178">
        <v>14</v>
      </c>
      <c r="B33" s="187" t="str">
        <f>IF($D33="","",VLOOKUP($D33,'[1]m glavni turnir žrebna lista'!$A$7:$R$38,17))</f>
        <v/>
      </c>
      <c r="C33" s="187" t="str">
        <f>IF($D33="","",VLOOKUP($D33,'[1]m glavni turnir žrebna lista'!$A$7:$R$38,2))</f>
        <v/>
      </c>
      <c r="D33" s="167"/>
      <c r="E33" s="188" t="s">
        <v>3</v>
      </c>
      <c r="F33" s="188" t="str">
        <f>PROPER(IF($D33="","",VLOOKUP($D33,'[1]m glavni turnir žrebna lista'!$A$7:$R$38,4)))</f>
        <v/>
      </c>
      <c r="G33" s="188"/>
      <c r="H33" s="188" t="str">
        <f>IF($D33="","",VLOOKUP($D33,'[1]m glavni turnir žrebna lista'!$A$7:$R$38,5))</f>
        <v/>
      </c>
      <c r="I33" s="189" t="str">
        <f>IF($D33="","",VLOOKUP($D33,'[1]m glavni turnir žrebna lista'!$A$7:$R$38,14))</f>
        <v/>
      </c>
      <c r="J33" s="190"/>
      <c r="K33" s="191"/>
      <c r="L33" s="169"/>
      <c r="M33" s="200"/>
      <c r="N33" s="171"/>
      <c r="O33" s="172"/>
      <c r="P33" s="171"/>
      <c r="Q33" s="204"/>
      <c r="R33" s="175"/>
    </row>
    <row r="34" spans="1:18" s="176" customFormat="1" ht="9.6" customHeight="1">
      <c r="A34" s="178"/>
      <c r="B34" s="179"/>
      <c r="C34" s="179"/>
      <c r="D34" s="192"/>
      <c r="E34" s="180"/>
      <c r="F34" s="180"/>
      <c r="G34" s="181"/>
      <c r="H34" s="169"/>
      <c r="I34" s="193"/>
      <c r="J34" s="182"/>
      <c r="K34" s="194"/>
      <c r="L34" s="195" t="s">
        <v>159</v>
      </c>
      <c r="M34" s="206"/>
      <c r="N34" s="171"/>
      <c r="O34" s="172"/>
      <c r="P34" s="171"/>
      <c r="Q34" s="204"/>
      <c r="R34" s="175"/>
    </row>
    <row r="35" spans="1:18" s="176" customFormat="1" ht="9.6" customHeight="1">
      <c r="A35" s="178">
        <v>15</v>
      </c>
      <c r="B35" s="187">
        <f>IF($D35="","",VLOOKUP($D35,'[1]m glavni turnir žrebna lista'!$A$7:$R$38,17))</f>
        <v>0</v>
      </c>
      <c r="C35" s="187">
        <f>IF($D35="","",VLOOKUP($D35,'[1]m glavni turnir žrebna lista'!$A$7:$R$38,2))</f>
        <v>0</v>
      </c>
      <c r="D35" s="167">
        <v>11</v>
      </c>
      <c r="E35" s="188" t="s">
        <v>160</v>
      </c>
      <c r="F35" s="188" t="str">
        <f>PROPER(IF($D35="","",VLOOKUP($D35,'[1]m glavni turnir žrebna lista'!$A$7:$R$38,4)))</f>
        <v/>
      </c>
      <c r="G35" s="188"/>
      <c r="H35" s="188">
        <f>IF($D35="","",VLOOKUP($D35,'[1]m glavni turnir žrebna lista'!$A$7:$R$38,5))</f>
        <v>0</v>
      </c>
      <c r="I35" s="168">
        <f>IF($D35="","",VLOOKUP($D35,'[1]m glavni turnir žrebna lista'!$A$7:$R$38,14))</f>
        <v>0</v>
      </c>
      <c r="J35" s="169"/>
      <c r="K35" s="199"/>
      <c r="L35" s="190" t="s">
        <v>326</v>
      </c>
      <c r="M35" s="198"/>
      <c r="N35" s="171"/>
      <c r="O35" s="172"/>
      <c r="P35" s="171"/>
      <c r="Q35" s="204"/>
      <c r="R35" s="175"/>
    </row>
    <row r="36" spans="1:18" s="176" customFormat="1" ht="9.6" customHeight="1">
      <c r="A36" s="178"/>
      <c r="B36" s="179"/>
      <c r="C36" s="179"/>
      <c r="D36" s="179"/>
      <c r="E36" s="180"/>
      <c r="F36" s="180"/>
      <c r="G36" s="181"/>
      <c r="H36" s="182" t="s">
        <v>49</v>
      </c>
      <c r="I36" s="183" t="s">
        <v>50</v>
      </c>
      <c r="J36" s="195" t="s">
        <v>161</v>
      </c>
      <c r="K36" s="201"/>
      <c r="L36" s="169"/>
      <c r="M36" s="198"/>
      <c r="N36" s="171"/>
      <c r="O36" s="172"/>
      <c r="P36" s="171"/>
      <c r="Q36" s="204"/>
      <c r="R36" s="175"/>
    </row>
    <row r="37" spans="1:18" s="176" customFormat="1" ht="9.6" customHeight="1" thickBot="1">
      <c r="A37" s="165">
        <v>16</v>
      </c>
      <c r="B37" s="166" t="str">
        <f>IF($D37="","",VLOOKUP($D37,'[1]m glavni turnir žrebna lista'!$A$7:$R$38,17))</f>
        <v/>
      </c>
      <c r="C37" s="166" t="str">
        <f>IF($D37="","",VLOOKUP($D37,'[1]m glavni turnir žrebna lista'!$A$7:$R$38,2))</f>
        <v/>
      </c>
      <c r="D37" s="167"/>
      <c r="E37" s="166" t="s">
        <v>3</v>
      </c>
      <c r="F37" s="166" t="str">
        <f>PROPER(IF($D37="","",VLOOKUP($D37,'[1]m glavni turnir žrebna lista'!$A$7:$R$38,4)))</f>
        <v/>
      </c>
      <c r="G37" s="166"/>
      <c r="H37" s="166" t="str">
        <f>IF($D37="","",VLOOKUP($D37,'[1]m glavni turnir žrebna lista'!$A$7:$R$38,5))</f>
        <v/>
      </c>
      <c r="I37" s="189" t="str">
        <f>IF($D37="","",VLOOKUP($D37,'[1]m glavni turnir žrebna lista'!$A$7:$R$38,14))</f>
        <v/>
      </c>
      <c r="J37" s="190"/>
      <c r="K37" s="170"/>
      <c r="L37" s="169"/>
      <c r="M37" s="198"/>
      <c r="N37" s="172"/>
      <c r="O37" s="172"/>
      <c r="P37" s="171"/>
      <c r="Q37" s="204"/>
      <c r="R37" s="175"/>
    </row>
    <row r="38" spans="1:18" s="176" customFormat="1" ht="14.25" customHeight="1">
      <c r="A38" s="178"/>
      <c r="B38" s="179"/>
      <c r="C38" s="179"/>
      <c r="D38" s="179"/>
      <c r="E38" s="180"/>
      <c r="F38" s="180"/>
      <c r="G38" s="181"/>
      <c r="H38" s="180"/>
      <c r="I38" s="193"/>
      <c r="J38" s="169"/>
      <c r="K38" s="170"/>
      <c r="L38" s="169"/>
      <c r="M38" s="198"/>
      <c r="N38" s="212"/>
      <c r="O38" s="213"/>
      <c r="P38" s="462"/>
      <c r="Q38" s="463"/>
      <c r="R38" s="175"/>
    </row>
    <row r="39" spans="1:18" s="176" customFormat="1" ht="15.75" customHeight="1" thickBot="1">
      <c r="A39" s="165">
        <v>17</v>
      </c>
      <c r="B39" s="166" t="str">
        <f>IF($D39="","",VLOOKUP($D39,'[1]m glavni turnir žrebna lista'!$A$7:$R$38,17))</f>
        <v/>
      </c>
      <c r="C39" s="166" t="str">
        <f>IF($D39="","",VLOOKUP($D39,'[1]m glavni turnir žrebna lista'!$A$7:$R$38,2))</f>
        <v/>
      </c>
      <c r="D39" s="167"/>
      <c r="E39" s="166" t="s">
        <v>3</v>
      </c>
      <c r="F39" s="166" t="str">
        <f>PROPER(IF($D39="","",VLOOKUP($D39,'[1]m glavni turnir žrebna lista'!$A$7:$R$38,4)))</f>
        <v/>
      </c>
      <c r="G39" s="166"/>
      <c r="H39" s="166" t="str">
        <f>IF($D39="","",VLOOKUP($D39,'[1]m glavni turnir žrebna lista'!$A$7:$R$38,5))</f>
        <v/>
      </c>
      <c r="I39" s="168" t="str">
        <f>IF($D39="","",VLOOKUP($D39,'[1]m glavni turnir žrebna lista'!$A$7:$R$38,14))</f>
        <v/>
      </c>
      <c r="J39" s="169"/>
      <c r="K39" s="170"/>
      <c r="L39" s="169"/>
      <c r="M39" s="198"/>
      <c r="N39" s="182"/>
      <c r="O39" s="214"/>
      <c r="P39" s="464"/>
      <c r="Q39" s="465"/>
      <c r="R39" s="175"/>
    </row>
    <row r="40" spans="1:18" s="176" customFormat="1" ht="9.6" customHeight="1">
      <c r="A40" s="178"/>
      <c r="B40" s="179"/>
      <c r="C40" s="179"/>
      <c r="D40" s="179"/>
      <c r="E40" s="180"/>
      <c r="F40" s="180"/>
      <c r="G40" s="181"/>
      <c r="H40" s="182" t="s">
        <v>49</v>
      </c>
      <c r="I40" s="183"/>
      <c r="J40" s="195" t="s">
        <v>163</v>
      </c>
      <c r="K40" s="185"/>
      <c r="L40" s="169"/>
      <c r="M40" s="198"/>
      <c r="N40" s="171"/>
      <c r="O40" s="172"/>
      <c r="P40" s="171"/>
      <c r="Q40" s="204"/>
      <c r="R40" s="175"/>
    </row>
    <row r="41" spans="1:18" s="176" customFormat="1" ht="9.6" customHeight="1">
      <c r="A41" s="178">
        <v>18</v>
      </c>
      <c r="B41" s="187">
        <f>IF($D41="","",VLOOKUP($D41,'[1]m glavni turnir žrebna lista'!$A$7:$R$38,17))</f>
        <v>0</v>
      </c>
      <c r="C41" s="187">
        <f>IF($D41="","",VLOOKUP($D41,'[1]m glavni turnir žrebna lista'!$A$7:$R$38,2))</f>
        <v>0</v>
      </c>
      <c r="D41" s="167">
        <v>10</v>
      </c>
      <c r="E41" s="188" t="s">
        <v>162</v>
      </c>
      <c r="F41" s="188" t="str">
        <f>PROPER(IF($D41="","",VLOOKUP($D41,'[1]m glavni turnir žrebna lista'!$A$7:$R$38,4)))</f>
        <v/>
      </c>
      <c r="G41" s="188"/>
      <c r="H41" s="188">
        <f>IF($D41="","",VLOOKUP($D41,'[1]m glavni turnir žrebna lista'!$A$7:$R$38,5))</f>
        <v>0</v>
      </c>
      <c r="I41" s="189" t="s">
        <v>52</v>
      </c>
      <c r="J41" s="190"/>
      <c r="K41" s="191"/>
      <c r="L41" s="169"/>
      <c r="M41" s="198"/>
      <c r="N41" s="171"/>
      <c r="O41" s="172"/>
      <c r="P41" s="171"/>
      <c r="Q41" s="204"/>
      <c r="R41" s="175"/>
    </row>
    <row r="42" spans="1:18" s="176" customFormat="1" ht="9.6" customHeight="1">
      <c r="A42" s="178"/>
      <c r="B42" s="179"/>
      <c r="C42" s="179"/>
      <c r="D42" s="192"/>
      <c r="E42" s="180"/>
      <c r="F42" s="180"/>
      <c r="G42" s="181"/>
      <c r="H42" s="180"/>
      <c r="I42" s="193"/>
      <c r="J42" s="182"/>
      <c r="K42" s="194"/>
      <c r="L42" s="195" t="s">
        <v>163</v>
      </c>
      <c r="M42" s="196"/>
      <c r="N42" s="171"/>
      <c r="O42" s="172"/>
      <c r="P42" s="171"/>
      <c r="Q42" s="204"/>
      <c r="R42" s="175"/>
    </row>
    <row r="43" spans="1:18" s="176" customFormat="1" ht="9.6" customHeight="1">
      <c r="A43" s="178">
        <v>19</v>
      </c>
      <c r="B43" s="187">
        <f>IF($D43="","",VLOOKUP($D43,'[1]m glavni turnir žrebna lista'!$A$7:$R$38,17))</f>
        <v>0</v>
      </c>
      <c r="C43" s="187">
        <f>IF($D43="","",VLOOKUP($D43,'[1]m glavni turnir žrebna lista'!$A$7:$R$38,2))</f>
        <v>0</v>
      </c>
      <c r="D43" s="167">
        <v>9</v>
      </c>
      <c r="E43" s="188" t="s">
        <v>164</v>
      </c>
      <c r="F43" s="188" t="str">
        <f>PROPER(IF($D43="","",VLOOKUP($D43,'[1]m glavni turnir žrebna lista'!$A$7:$R$38,4)))</f>
        <v/>
      </c>
      <c r="G43" s="188"/>
      <c r="H43" s="188">
        <f>IF($D43="","",VLOOKUP($D43,'[1]m glavni turnir žrebna lista'!$A$7:$R$38,5))</f>
        <v>0</v>
      </c>
      <c r="I43" s="168">
        <f>IF($D43="","",VLOOKUP($D43,'[1]m glavni turnir žrebna lista'!$A$7:$R$38,14))</f>
        <v>0</v>
      </c>
      <c r="J43" s="169"/>
      <c r="K43" s="199"/>
      <c r="L43" s="190" t="s">
        <v>325</v>
      </c>
      <c r="M43" s="200"/>
      <c r="N43" s="171"/>
      <c r="O43" s="172"/>
      <c r="P43" s="171"/>
      <c r="Q43" s="204"/>
      <c r="R43" s="175"/>
    </row>
    <row r="44" spans="1:20" s="176" customFormat="1" ht="9.6" customHeight="1">
      <c r="A44" s="178"/>
      <c r="B44" s="179"/>
      <c r="C44" s="179"/>
      <c r="D44" s="192"/>
      <c r="E44" s="180"/>
      <c r="F44" s="180"/>
      <c r="G44" s="181"/>
      <c r="H44" s="182" t="s">
        <v>49</v>
      </c>
      <c r="I44" s="183" t="s">
        <v>50</v>
      </c>
      <c r="J44" s="195" t="s">
        <v>165</v>
      </c>
      <c r="K44" s="201"/>
      <c r="L44" s="169"/>
      <c r="M44" s="200"/>
      <c r="N44" s="171"/>
      <c r="O44" s="172"/>
      <c r="P44" s="171"/>
      <c r="Q44" s="204"/>
      <c r="R44" s="175"/>
      <c r="S44" s="215"/>
      <c r="T44" s="216"/>
    </row>
    <row r="45" spans="1:20" s="176" customFormat="1" ht="9.6" customHeight="1">
      <c r="A45" s="178">
        <v>20</v>
      </c>
      <c r="B45" s="187" t="str">
        <f>IF($D45="","",VLOOKUP($D45,'[1]m glavni turnir žrebna lista'!$A$7:$R$38,17))</f>
        <v/>
      </c>
      <c r="C45" s="187" t="str">
        <f>IF($D45="","",VLOOKUP($D45,'[1]m glavni turnir žrebna lista'!$A$7:$R$38,2))</f>
        <v/>
      </c>
      <c r="D45" s="167"/>
      <c r="E45" s="188" t="s">
        <v>3</v>
      </c>
      <c r="F45" s="188" t="str">
        <f>PROPER(IF($D45="","",VLOOKUP($D45,'[1]m glavni turnir žrebna lista'!$A$7:$R$38,4)))</f>
        <v/>
      </c>
      <c r="G45" s="188"/>
      <c r="H45" s="188" t="str">
        <f>IF($D45="","",VLOOKUP($D45,'[1]m glavni turnir žrebna lista'!$A$7:$R$38,5))</f>
        <v/>
      </c>
      <c r="I45" s="189" t="str">
        <f>IF($D45="","",VLOOKUP($D45,'[1]m glavni turnir žrebna lista'!$A$7:$R$38,14))</f>
        <v/>
      </c>
      <c r="J45" s="190"/>
      <c r="K45" s="170"/>
      <c r="L45" s="169"/>
      <c r="M45" s="200"/>
      <c r="N45" s="171"/>
      <c r="O45" s="172"/>
      <c r="P45" s="171"/>
      <c r="Q45" s="204"/>
      <c r="R45" s="175"/>
      <c r="S45" s="216"/>
      <c r="T45" s="216"/>
    </row>
    <row r="46" spans="1:20" s="176" customFormat="1" ht="9.6" customHeight="1">
      <c r="A46" s="178"/>
      <c r="B46" s="179"/>
      <c r="C46" s="179"/>
      <c r="D46" s="192"/>
      <c r="E46" s="169"/>
      <c r="F46" s="169"/>
      <c r="G46" s="202"/>
      <c r="H46" s="203"/>
      <c r="I46" s="193"/>
      <c r="J46" s="169"/>
      <c r="K46" s="170"/>
      <c r="L46" s="182"/>
      <c r="M46" s="194"/>
      <c r="N46" s="184" t="s">
        <v>106</v>
      </c>
      <c r="O46" s="217"/>
      <c r="P46" s="171"/>
      <c r="Q46" s="204"/>
      <c r="R46" s="175"/>
      <c r="S46" s="218"/>
      <c r="T46" s="216"/>
    </row>
    <row r="47" spans="1:20" s="176" customFormat="1" ht="9.6" customHeight="1">
      <c r="A47" s="178">
        <v>21</v>
      </c>
      <c r="B47" s="187">
        <f>IF($D47="","",VLOOKUP($D47,'[1]m glavni turnir žrebna lista'!$A$7:$R$38,17))</f>
        <v>0</v>
      </c>
      <c r="C47" s="187">
        <f>IF($D47="","",VLOOKUP($D47,'[1]m glavni turnir žrebna lista'!$A$7:$R$38,2))</f>
        <v>0</v>
      </c>
      <c r="D47" s="167">
        <v>8</v>
      </c>
      <c r="E47" s="188" t="s">
        <v>3</v>
      </c>
      <c r="F47" s="188" t="str">
        <f>PROPER(IF($D47="","",VLOOKUP($D47,'[1]m glavni turnir žrebna lista'!$A$7:$R$38,4)))</f>
        <v/>
      </c>
      <c r="G47" s="188"/>
      <c r="H47" s="188">
        <f>IF($D47="","",VLOOKUP($D47,'[1]m glavni turnir žrebna lista'!$A$7:$R$38,5))</f>
        <v>0</v>
      </c>
      <c r="I47" s="168">
        <f>IF($D47="","",VLOOKUP($D47,'[1]m glavni turnir žrebna lista'!$A$7:$R$38,14))</f>
        <v>0</v>
      </c>
      <c r="J47" s="169"/>
      <c r="K47" s="170"/>
      <c r="L47" s="169"/>
      <c r="M47" s="200"/>
      <c r="N47" s="190" t="s">
        <v>373</v>
      </c>
      <c r="O47" s="204"/>
      <c r="P47" s="171"/>
      <c r="Q47" s="204"/>
      <c r="R47" s="175"/>
      <c r="S47" s="219"/>
      <c r="T47" s="216"/>
    </row>
    <row r="48" spans="1:20" s="176" customFormat="1" ht="9.6" customHeight="1">
      <c r="A48" s="178"/>
      <c r="B48" s="179"/>
      <c r="C48" s="179"/>
      <c r="D48" s="192"/>
      <c r="E48" s="180"/>
      <c r="F48" s="180"/>
      <c r="G48" s="181"/>
      <c r="H48" s="182" t="s">
        <v>49</v>
      </c>
      <c r="I48" s="183" t="s">
        <v>50</v>
      </c>
      <c r="J48" s="195" t="s">
        <v>3</v>
      </c>
      <c r="K48" s="185"/>
      <c r="L48" s="169"/>
      <c r="M48" s="200"/>
      <c r="N48" s="171"/>
      <c r="O48" s="204"/>
      <c r="P48" s="171"/>
      <c r="Q48" s="204"/>
      <c r="R48" s="175"/>
      <c r="S48" s="219"/>
      <c r="T48" s="216"/>
    </row>
    <row r="49" spans="1:20" s="176" customFormat="1" ht="9.6" customHeight="1">
      <c r="A49" s="178">
        <v>22</v>
      </c>
      <c r="B49" s="187" t="str">
        <f>IF($D49="","",VLOOKUP($D49,'[1]m glavni turnir žrebna lista'!$A$7:$R$38,17))</f>
        <v/>
      </c>
      <c r="C49" s="187" t="str">
        <f>IF($D49="","",VLOOKUP($D49,'[1]m glavni turnir žrebna lista'!$A$7:$R$38,2))</f>
        <v/>
      </c>
      <c r="D49" s="167"/>
      <c r="E49" s="188" t="s">
        <v>3</v>
      </c>
      <c r="F49" s="188" t="str">
        <f>PROPER(IF($D49="","",VLOOKUP($D49,'[1]m glavni turnir žrebna lista'!$A$7:$R$38,4)))</f>
        <v/>
      </c>
      <c r="G49" s="188"/>
      <c r="H49" s="188" t="str">
        <f>IF($D49="","",VLOOKUP($D49,'[1]m glavni turnir žrebna lista'!$A$7:$R$38,5))</f>
        <v/>
      </c>
      <c r="I49" s="189" t="str">
        <f>IF($D49="","",VLOOKUP($D49,'[1]m glavni turnir žrebna lista'!$A$7:$R$38,14))</f>
        <v/>
      </c>
      <c r="J49" s="190"/>
      <c r="K49" s="191"/>
      <c r="L49" s="169"/>
      <c r="M49" s="200"/>
      <c r="N49" s="171"/>
      <c r="O49" s="204"/>
      <c r="P49" s="171"/>
      <c r="Q49" s="204"/>
      <c r="R49" s="175"/>
      <c r="S49" s="219"/>
      <c r="T49" s="216"/>
    </row>
    <row r="50" spans="1:20" s="176" customFormat="1" ht="9.6" customHeight="1">
      <c r="A50" s="178"/>
      <c r="B50" s="179"/>
      <c r="C50" s="179"/>
      <c r="D50" s="192"/>
      <c r="E50" s="180"/>
      <c r="F50" s="180"/>
      <c r="G50" s="181"/>
      <c r="H50" s="169"/>
      <c r="I50" s="193"/>
      <c r="J50" s="182"/>
      <c r="K50" s="194"/>
      <c r="L50" s="184" t="s">
        <v>106</v>
      </c>
      <c r="M50" s="206"/>
      <c r="N50" s="171"/>
      <c r="O50" s="204"/>
      <c r="P50" s="171"/>
      <c r="Q50" s="204"/>
      <c r="R50" s="175"/>
      <c r="S50" s="219"/>
      <c r="T50" s="216"/>
    </row>
    <row r="51" spans="1:20" s="176" customFormat="1" ht="9.6" customHeight="1">
      <c r="A51" s="178">
        <v>23</v>
      </c>
      <c r="B51" s="187" t="str">
        <f>IF($D51="","",VLOOKUP($D51,'[1]m glavni turnir žrebna lista'!$A$7:$R$38,17))</f>
        <v/>
      </c>
      <c r="C51" s="187" t="str">
        <f>IF($D51="","",VLOOKUP($D51,'[1]m glavni turnir žrebna lista'!$A$7:$R$38,2))</f>
        <v/>
      </c>
      <c r="D51" s="167"/>
      <c r="E51" s="188" t="s">
        <v>3</v>
      </c>
      <c r="F51" s="188" t="str">
        <f>PROPER(IF($D51="","",VLOOKUP($D51,'[1]m glavni turnir žrebna lista'!$A$7:$R$38,4)))</f>
        <v/>
      </c>
      <c r="G51" s="188"/>
      <c r="H51" s="188" t="str">
        <f>IF($D51="","",VLOOKUP($D51,'[1]m glavni turnir žrebna lista'!$A$7:$R$38,5))</f>
        <v/>
      </c>
      <c r="I51" s="168" t="str">
        <f>IF($D51="","",VLOOKUP($D51,'[1]m glavni turnir žrebna lista'!$A$7:$R$38,14))</f>
        <v/>
      </c>
      <c r="J51" s="169"/>
      <c r="K51" s="199"/>
      <c r="L51" s="190"/>
      <c r="M51" s="198"/>
      <c r="N51" s="171"/>
      <c r="O51" s="204"/>
      <c r="P51" s="171"/>
      <c r="Q51" s="204"/>
      <c r="R51" s="175"/>
      <c r="S51" s="219"/>
      <c r="T51" s="216"/>
    </row>
    <row r="52" spans="1:19" s="176" customFormat="1" ht="9.6" customHeight="1">
      <c r="A52" s="178"/>
      <c r="B52" s="179"/>
      <c r="C52" s="179"/>
      <c r="D52" s="179"/>
      <c r="E52" s="180"/>
      <c r="F52" s="180"/>
      <c r="G52" s="181"/>
      <c r="H52" s="182" t="s">
        <v>49</v>
      </c>
      <c r="I52" s="183"/>
      <c r="J52" s="184" t="s">
        <v>106</v>
      </c>
      <c r="K52" s="201"/>
      <c r="L52" s="169"/>
      <c r="M52" s="198"/>
      <c r="N52" s="171"/>
      <c r="O52" s="204"/>
      <c r="P52" s="171"/>
      <c r="Q52" s="204"/>
      <c r="R52" s="175"/>
      <c r="S52" s="220"/>
    </row>
    <row r="53" spans="1:19" s="176" customFormat="1" ht="9.6" customHeight="1">
      <c r="A53" s="165">
        <v>24</v>
      </c>
      <c r="B53" s="166">
        <f>IF($D53="","",VLOOKUP($D53,'[1]m glavni turnir žrebna lista'!$A$7:$R$38,17))</f>
        <v>0</v>
      </c>
      <c r="C53" s="166">
        <f>IF($D53="","",VLOOKUP($D53,'[1]m glavni turnir žrebna lista'!$A$7:$R$38,2))</f>
        <v>0</v>
      </c>
      <c r="D53" s="167">
        <v>3</v>
      </c>
      <c r="E53" s="166" t="s">
        <v>103</v>
      </c>
      <c r="F53" s="166"/>
      <c r="G53" s="166"/>
      <c r="H53" s="166">
        <f>IF($D53="","",VLOOKUP($D53,'[1]m glavni turnir žrebna lista'!$A$7:$R$38,5))</f>
        <v>0</v>
      </c>
      <c r="I53" s="189">
        <f>IF($D53="","",VLOOKUP($D53,'[1]m glavni turnir žrebna lista'!$A$7:$R$38,14))</f>
        <v>0</v>
      </c>
      <c r="J53" s="190"/>
      <c r="K53" s="170"/>
      <c r="L53" s="169"/>
      <c r="M53" s="198"/>
      <c r="N53" s="171"/>
      <c r="O53" s="204"/>
      <c r="P53" s="171"/>
      <c r="Q53" s="204"/>
      <c r="R53" s="175"/>
      <c r="S53" s="220"/>
    </row>
    <row r="54" spans="1:19" s="176" customFormat="1" ht="9.6" customHeight="1">
      <c r="A54" s="178"/>
      <c r="B54" s="179"/>
      <c r="C54" s="179"/>
      <c r="D54" s="179"/>
      <c r="E54" s="203"/>
      <c r="F54" s="203"/>
      <c r="G54" s="208"/>
      <c r="H54" s="203"/>
      <c r="I54" s="193"/>
      <c r="J54" s="169"/>
      <c r="K54" s="170"/>
      <c r="L54" s="169"/>
      <c r="M54" s="198"/>
      <c r="N54" s="182"/>
      <c r="O54" s="194"/>
      <c r="P54" s="195"/>
      <c r="Q54" s="211"/>
      <c r="R54" s="175"/>
      <c r="S54" s="220"/>
    </row>
    <row r="55" spans="1:19" s="176" customFormat="1" ht="9.6" customHeight="1">
      <c r="A55" s="165">
        <v>25</v>
      </c>
      <c r="B55" s="166" t="str">
        <f>IF($D55="","",VLOOKUP($D55,'[1]m glavni turnir žrebna lista'!$A$7:$R$38,17))</f>
        <v/>
      </c>
      <c r="C55" s="166" t="str">
        <f>IF($D55="","",VLOOKUP($D55,'[1]m glavni turnir žrebna lista'!$A$7:$R$38,2))</f>
        <v/>
      </c>
      <c r="D55" s="167"/>
      <c r="E55" s="188" t="s">
        <v>166</v>
      </c>
      <c r="F55" s="166" t="str">
        <f>PROPER(IF($D55="","",VLOOKUP($D55,'[1]m glavni turnir žrebna lista'!$A$7:$R$38,4)))</f>
        <v/>
      </c>
      <c r="G55" s="166"/>
      <c r="H55" s="166" t="str">
        <f>IF($D55="","",VLOOKUP($D55,'[1]m glavni turnir žrebna lista'!$A$7:$R$38,5))</f>
        <v/>
      </c>
      <c r="I55" s="168" t="str">
        <f>IF($D55="","",VLOOKUP($D55,'[1]m glavni turnir žrebna lista'!$A$7:$R$38,14))</f>
        <v/>
      </c>
      <c r="J55" s="169"/>
      <c r="K55" s="170"/>
      <c r="L55" s="169"/>
      <c r="M55" s="198"/>
      <c r="N55" s="171"/>
      <c r="O55" s="204"/>
      <c r="P55" s="190"/>
      <c r="Q55" s="172"/>
      <c r="R55" s="175"/>
      <c r="S55" s="220"/>
    </row>
    <row r="56" spans="1:19" s="176" customFormat="1" ht="9.6" customHeight="1">
      <c r="A56" s="178"/>
      <c r="B56" s="179"/>
      <c r="C56" s="179"/>
      <c r="D56" s="179"/>
      <c r="E56" s="180"/>
      <c r="F56" s="180"/>
      <c r="G56" s="181"/>
      <c r="H56" s="182" t="s">
        <v>49</v>
      </c>
      <c r="I56" s="183" t="s">
        <v>50</v>
      </c>
      <c r="J56" s="195" t="s">
        <v>167</v>
      </c>
      <c r="K56" s="185"/>
      <c r="L56" s="169"/>
      <c r="M56" s="198"/>
      <c r="N56" s="171"/>
      <c r="O56" s="204"/>
      <c r="P56" s="171"/>
      <c r="Q56" s="172"/>
      <c r="R56" s="175"/>
      <c r="S56" s="220"/>
    </row>
    <row r="57" spans="1:19" s="176" customFormat="1" ht="9.6" customHeight="1">
      <c r="A57" s="178">
        <v>26</v>
      </c>
      <c r="B57" s="187" t="str">
        <f>IF($D57="","",VLOOKUP($D57,'[1]m glavni turnir žrebna lista'!$A$7:$R$38,17))</f>
        <v/>
      </c>
      <c r="C57" s="187" t="str">
        <f>IF($D57="","",VLOOKUP($D57,'[1]m glavni turnir žrebna lista'!$A$7:$R$38,2))</f>
        <v/>
      </c>
      <c r="D57" s="167"/>
      <c r="E57" s="188" t="s">
        <v>3</v>
      </c>
      <c r="F57" s="188" t="str">
        <f>PROPER(IF($D57="","",VLOOKUP($D57,'[1]m glavni turnir žrebna lista'!$A$7:$R$38,4)))</f>
        <v/>
      </c>
      <c r="G57" s="188"/>
      <c r="H57" s="188" t="str">
        <f>IF($D57="","",VLOOKUP($D57,'[1]m glavni turnir žrebna lista'!$A$7:$R$38,5))</f>
        <v/>
      </c>
      <c r="I57" s="189" t="str">
        <f>IF($D57="","",VLOOKUP($D57,'[1]m glavni turnir žrebna lista'!$A$7:$R$38,14))</f>
        <v/>
      </c>
      <c r="J57" s="190"/>
      <c r="K57" s="191"/>
      <c r="L57" s="169"/>
      <c r="M57" s="171"/>
      <c r="O57" s="204"/>
      <c r="P57" s="171"/>
      <c r="Q57" s="172"/>
      <c r="R57" s="175"/>
      <c r="S57" s="220"/>
    </row>
    <row r="58" spans="1:19" s="176" customFormat="1" ht="9.6" customHeight="1">
      <c r="A58" s="178"/>
      <c r="B58" s="179"/>
      <c r="C58" s="179"/>
      <c r="D58" s="192"/>
      <c r="E58" s="180"/>
      <c r="F58" s="180"/>
      <c r="G58" s="181"/>
      <c r="H58" s="180"/>
      <c r="I58" s="193"/>
      <c r="J58" s="182"/>
      <c r="K58" s="194"/>
      <c r="L58" s="195" t="s">
        <v>167</v>
      </c>
      <c r="M58" s="196"/>
      <c r="N58" s="171"/>
      <c r="O58" s="204"/>
      <c r="P58" s="171"/>
      <c r="Q58" s="172"/>
      <c r="R58" s="175"/>
      <c r="S58" s="220"/>
    </row>
    <row r="59" spans="1:19" s="176" customFormat="1" ht="9.6" customHeight="1">
      <c r="A59" s="178">
        <v>27</v>
      </c>
      <c r="B59" s="187">
        <f>IF($D59="","",VLOOKUP($D59,'[1]m glavni turnir žrebna lista'!$A$7:$R$38,17))</f>
        <v>0</v>
      </c>
      <c r="C59" s="187">
        <f>IF($D59="","",VLOOKUP($D59,'[1]m glavni turnir žrebna lista'!$A$7:$R$38,2))</f>
        <v>0</v>
      </c>
      <c r="D59" s="167">
        <v>5</v>
      </c>
      <c r="E59" s="188" t="s">
        <v>168</v>
      </c>
      <c r="F59" s="188" t="str">
        <f>PROPER(IF($D59="","",VLOOKUP($D59,'[1]m glavni turnir žrebna lista'!$A$7:$R$38,4)))</f>
        <v/>
      </c>
      <c r="G59" s="188"/>
      <c r="H59" s="188">
        <f>IF($D59="","",VLOOKUP($D59,'[1]m glavni turnir žrebna lista'!$A$7:$R$38,5))</f>
        <v>0</v>
      </c>
      <c r="I59" s="168">
        <f>IF($D59="","",VLOOKUP($D59,'[1]m glavni turnir žrebna lista'!$A$7:$R$38,14))</f>
        <v>0</v>
      </c>
      <c r="J59" s="169"/>
      <c r="K59" s="199"/>
      <c r="L59" s="190" t="s">
        <v>324</v>
      </c>
      <c r="M59" s="200"/>
      <c r="N59" s="171"/>
      <c r="O59" s="204"/>
      <c r="P59" s="171"/>
      <c r="Q59" s="172"/>
      <c r="R59" s="221"/>
      <c r="S59" s="220"/>
    </row>
    <row r="60" spans="1:19" s="176" customFormat="1" ht="9.6" customHeight="1">
      <c r="A60" s="178"/>
      <c r="B60" s="179"/>
      <c r="C60" s="179"/>
      <c r="D60" s="192"/>
      <c r="E60" s="180"/>
      <c r="F60" s="180"/>
      <c r="G60" s="181"/>
      <c r="H60" s="182" t="s">
        <v>49</v>
      </c>
      <c r="I60" s="183" t="s">
        <v>50</v>
      </c>
      <c r="J60" s="195" t="s">
        <v>169</v>
      </c>
      <c r="K60" s="201"/>
      <c r="L60" s="169"/>
      <c r="M60" s="200"/>
      <c r="N60" s="171"/>
      <c r="O60" s="204"/>
      <c r="P60" s="457"/>
      <c r="Q60" s="458"/>
      <c r="R60" s="175"/>
      <c r="S60" s="220"/>
    </row>
    <row r="61" spans="1:19" s="176" customFormat="1" ht="9.6" customHeight="1">
      <c r="A61" s="178">
        <v>28</v>
      </c>
      <c r="B61" s="187" t="str">
        <f>IF($D61="","",VLOOKUP($D61,'[1]m glavni turnir žrebna lista'!$A$7:$R$38,17))</f>
        <v/>
      </c>
      <c r="C61" s="187" t="str">
        <f>IF($D61="","",VLOOKUP($D61,'[1]m glavni turnir žrebna lista'!$A$7:$R$38,2))</f>
        <v/>
      </c>
      <c r="D61" s="167"/>
      <c r="E61" s="188" t="s">
        <v>3</v>
      </c>
      <c r="F61" s="188" t="str">
        <f>PROPER(IF($D61="","",VLOOKUP($D61,'[1]m glavni turnir žrebna lista'!$A$7:$R$38,4)))</f>
        <v/>
      </c>
      <c r="G61" s="188"/>
      <c r="H61" s="188" t="str">
        <f>IF($D61="","",VLOOKUP($D61,'[1]m glavni turnir žrebna lista'!$A$7:$R$38,5))</f>
        <v/>
      </c>
      <c r="I61" s="189" t="str">
        <f>IF($D61="","",VLOOKUP($D61,'[1]m glavni turnir žrebna lista'!$A$7:$R$38,14))</f>
        <v/>
      </c>
      <c r="J61" s="190"/>
      <c r="K61" s="170"/>
      <c r="L61" s="169"/>
      <c r="M61" s="200"/>
      <c r="N61" s="171"/>
      <c r="O61" s="222"/>
      <c r="P61" s="457" t="s">
        <v>53</v>
      </c>
      <c r="Q61" s="459"/>
      <c r="R61" s="175"/>
      <c r="S61" s="220"/>
    </row>
    <row r="62" spans="1:19" s="176" customFormat="1" ht="9.6" customHeight="1">
      <c r="A62" s="178"/>
      <c r="B62" s="179"/>
      <c r="C62" s="179"/>
      <c r="D62" s="192"/>
      <c r="E62" s="169"/>
      <c r="F62" s="169"/>
      <c r="G62" s="202"/>
      <c r="H62" s="203"/>
      <c r="I62" s="193"/>
      <c r="J62" s="169"/>
      <c r="K62" s="170"/>
      <c r="L62" s="182"/>
      <c r="M62" s="194"/>
      <c r="N62" s="184" t="s">
        <v>107</v>
      </c>
      <c r="O62" s="217">
        <f>IF(OR(M62="a",M62="as"),M58,IF(OR(M62="b",M62="bs"),M66,))</f>
        <v>0</v>
      </c>
      <c r="P62" s="457"/>
      <c r="Q62" s="459"/>
      <c r="R62" s="223" t="str">
        <f>IF($R$63&gt;=310,1,IF($R$63&gt;=220,2,IF($R$63&gt;=10,3,"")))</f>
        <v/>
      </c>
      <c r="S62" s="220"/>
    </row>
    <row r="63" spans="1:19" s="176" customFormat="1" ht="9.6" customHeight="1">
      <c r="A63" s="178">
        <v>29</v>
      </c>
      <c r="B63" s="187">
        <f>IF($D63="","",VLOOKUP($D63,'[1]m glavni turnir žrebna lista'!$A$7:$R$38,17))</f>
        <v>0</v>
      </c>
      <c r="C63" s="187">
        <f>IF($D63="","",VLOOKUP($D63,'[1]m glavni turnir žrebna lista'!$A$7:$R$38,2))</f>
        <v>0</v>
      </c>
      <c r="D63" s="167">
        <v>6</v>
      </c>
      <c r="E63" s="188" t="s">
        <v>3</v>
      </c>
      <c r="F63" s="188" t="str">
        <f>PROPER(IF($D63="","",VLOOKUP($D63,'[1]m glavni turnir žrebna lista'!$A$7:$R$38,4)))</f>
        <v/>
      </c>
      <c r="G63" s="188"/>
      <c r="H63" s="188">
        <f>IF($D63="","",VLOOKUP($D63,'[1]m glavni turnir žrebna lista'!$A$7:$R$38,5))</f>
        <v>0</v>
      </c>
      <c r="I63" s="168">
        <f>IF($D63="","",VLOOKUP($D63,'[1]m glavni turnir žrebna lista'!$A$7:$R$38,14))</f>
        <v>0</v>
      </c>
      <c r="J63" s="169"/>
      <c r="K63" s="170"/>
      <c r="L63" s="169"/>
      <c r="M63" s="200"/>
      <c r="N63" s="190" t="s">
        <v>344</v>
      </c>
      <c r="O63" s="198"/>
      <c r="P63" s="224" t="s">
        <v>54</v>
      </c>
      <c r="Q63" s="225">
        <f>MIN(J4,R62)</f>
        <v>1</v>
      </c>
      <c r="R63" s="223">
        <f>SUM(LARGE(H72:H79,{1}),LARGE(H72:H79,{2}),LARGE(H72:H79,{3}),LARGE(H72:H79,{4}))</f>
        <v>0</v>
      </c>
      <c r="S63" s="220"/>
    </row>
    <row r="64" spans="1:19" s="176" customFormat="1" ht="9.6" customHeight="1">
      <c r="A64" s="178"/>
      <c r="B64" s="179"/>
      <c r="C64" s="179"/>
      <c r="D64" s="192"/>
      <c r="E64" s="180"/>
      <c r="F64" s="180"/>
      <c r="G64" s="181"/>
      <c r="H64" s="182" t="s">
        <v>49</v>
      </c>
      <c r="I64" s="183" t="s">
        <v>50</v>
      </c>
      <c r="J64" s="195" t="s">
        <v>3</v>
      </c>
      <c r="K64" s="185"/>
      <c r="L64" s="169"/>
      <c r="M64" s="200"/>
      <c r="N64" s="197"/>
      <c r="O64" s="198"/>
      <c r="P64" s="226" t="s">
        <v>55</v>
      </c>
      <c r="Q64" s="227">
        <f>IF($C$2="B turnir",16,IF($Q$63=1,480,IF($Q$63=2,240,IF($Q$63=3,160,""))))</f>
        <v>480</v>
      </c>
      <c r="R64" s="175"/>
      <c r="S64" s="220"/>
    </row>
    <row r="65" spans="1:19" s="176" customFormat="1" ht="9.6" customHeight="1">
      <c r="A65" s="178">
        <v>30</v>
      </c>
      <c r="B65" s="187" t="str">
        <f>IF($D65="","",VLOOKUP($D65,'[1]m glavni turnir žrebna lista'!$A$7:$R$38,17))</f>
        <v/>
      </c>
      <c r="C65" s="187" t="str">
        <f>IF($D65="","",VLOOKUP($D65,'[1]m glavni turnir žrebna lista'!$A$7:$R$38,2))</f>
        <v/>
      </c>
      <c r="D65" s="167"/>
      <c r="E65" s="188" t="s">
        <v>3</v>
      </c>
      <c r="F65" s="188" t="str">
        <f>PROPER(IF($D65="","",VLOOKUP($D65,'[1]m glavni turnir žrebna lista'!$A$7:$R$38,4)))</f>
        <v/>
      </c>
      <c r="G65" s="188"/>
      <c r="H65" s="188" t="str">
        <f>IF($D65="","",VLOOKUP($D65,'[1]m glavni turnir žrebna lista'!$A$7:$R$38,5))</f>
        <v/>
      </c>
      <c r="I65" s="189" t="str">
        <f>IF($D65="","",VLOOKUP($D65,'[1]m glavni turnir žrebna lista'!$A$7:$R$38,14))</f>
        <v/>
      </c>
      <c r="J65" s="190"/>
      <c r="K65" s="191"/>
      <c r="L65" s="169"/>
      <c r="M65" s="200"/>
      <c r="N65" s="197"/>
      <c r="O65" s="198"/>
      <c r="P65" s="228" t="s">
        <v>56</v>
      </c>
      <c r="Q65" s="229">
        <f>IF($C$2="B turnir",12,IF($Q$63=1,360,IF($Q$63=2,180,IF($Q$63=3,120,""))))</f>
        <v>360</v>
      </c>
      <c r="R65" s="175"/>
      <c r="S65" s="220"/>
    </row>
    <row r="66" spans="1:19" s="176" customFormat="1" ht="9.6" customHeight="1">
      <c r="A66" s="178"/>
      <c r="B66" s="179"/>
      <c r="C66" s="179"/>
      <c r="D66" s="192"/>
      <c r="E66" s="180"/>
      <c r="F66" s="180"/>
      <c r="G66" s="181"/>
      <c r="H66" s="169"/>
      <c r="I66" s="193"/>
      <c r="J66" s="182"/>
      <c r="K66" s="194"/>
      <c r="L66" s="184" t="s">
        <v>107</v>
      </c>
      <c r="M66" s="206"/>
      <c r="N66" s="197"/>
      <c r="O66" s="198"/>
      <c r="P66" s="228" t="s">
        <v>57</v>
      </c>
      <c r="Q66" s="229">
        <f>IF($C$2="B turnir",8,IF($Q$63=1,240,IF($Q$63=2,120,IF($Q$63=3,80,""))))</f>
        <v>240</v>
      </c>
      <c r="R66" s="175"/>
      <c r="S66" s="220"/>
    </row>
    <row r="67" spans="1:19" s="176" customFormat="1" ht="9.6" customHeight="1">
      <c r="A67" s="178">
        <v>31</v>
      </c>
      <c r="B67" s="187" t="str">
        <f>IF($D67="","",VLOOKUP($D67,'[1]m glavni turnir žrebna lista'!$A$7:$R$38,17))</f>
        <v/>
      </c>
      <c r="C67" s="187" t="str">
        <f>IF($D67="","",VLOOKUP($D67,'[1]m glavni turnir žrebna lista'!$A$7:$R$38,2))</f>
        <v/>
      </c>
      <c r="D67" s="167"/>
      <c r="E67" s="188" t="str">
        <f>UPPER(IF($D67="","",VLOOKUP($D67,'[1]m glavni turnir žrebna lista'!$A$7:$R$38,3)))</f>
        <v/>
      </c>
      <c r="F67" s="188" t="str">
        <f>PROPER(IF($D67="","",VLOOKUP($D67,'[1]m glavni turnir žrebna lista'!$A$7:$R$38,4)))</f>
        <v/>
      </c>
      <c r="G67" s="188"/>
      <c r="H67" s="188" t="str">
        <f>IF($D67="","",VLOOKUP($D67,'[1]m glavni turnir žrebna lista'!$A$7:$R$38,5))</f>
        <v/>
      </c>
      <c r="I67" s="168" t="str">
        <f>IF($D67="","",VLOOKUP($D67,'[1]m glavni turnir žrebna lista'!$A$7:$R$38,14))</f>
        <v/>
      </c>
      <c r="J67" s="169"/>
      <c r="K67" s="199"/>
      <c r="L67" s="190"/>
      <c r="M67" s="198"/>
      <c r="N67" s="197"/>
      <c r="O67" s="198"/>
      <c r="P67" s="228" t="s">
        <v>58</v>
      </c>
      <c r="Q67" s="229">
        <f>IF($C$2="B turnir",4,IF($Q$63=1,120,IF($Q$63=2,60,IF($Q$63=3,40,""))))</f>
        <v>120</v>
      </c>
      <c r="R67" s="175"/>
      <c r="S67" s="220"/>
    </row>
    <row r="68" spans="1:19" s="176" customFormat="1" ht="9.6" customHeight="1">
      <c r="A68" s="178"/>
      <c r="B68" s="179"/>
      <c r="C68" s="179"/>
      <c r="D68" s="179"/>
      <c r="E68" s="180"/>
      <c r="F68" s="180"/>
      <c r="G68" s="181"/>
      <c r="H68" s="182" t="s">
        <v>49</v>
      </c>
      <c r="I68" s="183"/>
      <c r="J68" s="184" t="s">
        <v>107</v>
      </c>
      <c r="K68" s="201"/>
      <c r="L68" s="169"/>
      <c r="M68" s="198"/>
      <c r="N68" s="197"/>
      <c r="O68" s="198"/>
      <c r="P68" s="228" t="s">
        <v>60</v>
      </c>
      <c r="Q68" s="229">
        <f>IF($C$2="B turnir",2,IF($Q$63=1,60,IF($Q$63=2,30,IF($Q$63=3,20,""))))</f>
        <v>60</v>
      </c>
      <c r="R68" s="175"/>
      <c r="S68" s="220"/>
    </row>
    <row r="69" spans="1:18" s="176" customFormat="1" ht="9.6" customHeight="1">
      <c r="A69" s="165">
        <v>32</v>
      </c>
      <c r="B69" s="166">
        <f>IF($D69="","",VLOOKUP($D69,'[1]m glavni turnir žrebna lista'!$A$7:$R$38,17))</f>
        <v>0</v>
      </c>
      <c r="C69" s="166">
        <f>IF($D69="","",VLOOKUP($D69,'[1]m glavni turnir žrebna lista'!$A$7:$R$38,2))</f>
        <v>0</v>
      </c>
      <c r="D69" s="167">
        <v>2</v>
      </c>
      <c r="E69" s="166" t="s">
        <v>101</v>
      </c>
      <c r="F69" s="166"/>
      <c r="G69" s="166"/>
      <c r="H69" s="166">
        <f>IF($D69="","",VLOOKUP($D69,'[1]m glavni turnir žrebna lista'!$A$7:$R$38,5))</f>
        <v>0</v>
      </c>
      <c r="I69" s="189" t="s">
        <v>51</v>
      </c>
      <c r="J69" s="190"/>
      <c r="K69" s="170"/>
      <c r="L69" s="169"/>
      <c r="M69" s="170"/>
      <c r="N69" s="171"/>
      <c r="O69" s="172"/>
      <c r="P69" s="228" t="s">
        <v>61</v>
      </c>
      <c r="Q69" s="229">
        <f>IF($C$2="B turnir",1,IF($Q$63=1,30,IF($Q$63=2,15,IF($Q$63=3,10,""))))</f>
        <v>30</v>
      </c>
      <c r="R69" s="175"/>
    </row>
    <row r="70" spans="1:18" s="236" customFormat="1" ht="9" customHeight="1">
      <c r="A70" s="230"/>
      <c r="B70" s="230"/>
      <c r="C70" s="230"/>
      <c r="D70" s="230"/>
      <c r="E70" s="231"/>
      <c r="F70" s="231"/>
      <c r="G70" s="231"/>
      <c r="H70" s="231"/>
      <c r="I70" s="232"/>
      <c r="J70" s="233"/>
      <c r="K70" s="234"/>
      <c r="L70" s="233"/>
      <c r="M70" s="234"/>
      <c r="N70" s="233"/>
      <c r="O70" s="234"/>
      <c r="P70" s="233"/>
      <c r="Q70" s="234"/>
      <c r="R70" s="235"/>
    </row>
    <row r="71" spans="1:17" s="249" customFormat="1" ht="9" customHeight="1">
      <c r="A71" s="237" t="s">
        <v>62</v>
      </c>
      <c r="B71" s="238"/>
      <c r="C71" s="239"/>
      <c r="D71" s="240" t="s">
        <v>63</v>
      </c>
      <c r="E71" s="241" t="s">
        <v>64</v>
      </c>
      <c r="F71" s="240"/>
      <c r="G71" s="240" t="s">
        <v>65</v>
      </c>
      <c r="H71" s="242" t="s">
        <v>66</v>
      </c>
      <c r="I71" s="243" t="s">
        <v>63</v>
      </c>
      <c r="J71" s="241" t="s">
        <v>67</v>
      </c>
      <c r="K71" s="244"/>
      <c r="L71" s="245" t="s">
        <v>68</v>
      </c>
      <c r="M71" s="246"/>
      <c r="N71" s="247" t="s">
        <v>69</v>
      </c>
      <c r="O71" s="248"/>
      <c r="P71" s="460"/>
      <c r="Q71" s="461"/>
    </row>
    <row r="72" spans="1:17" s="249" customFormat="1" ht="9" customHeight="1">
      <c r="A72" s="250" t="s">
        <v>33</v>
      </c>
      <c r="B72" s="251"/>
      <c r="C72" s="252"/>
      <c r="D72" s="152">
        <v>1</v>
      </c>
      <c r="E72" s="253" t="s">
        <v>104</v>
      </c>
      <c r="F72" s="153"/>
      <c r="G72" s="254">
        <f>IF($D72="","",VLOOKUP($D72,'[1]m glavni turnir žrebna lista'!$A$7:$R$38,10))</f>
        <v>0</v>
      </c>
      <c r="H72" s="254">
        <f>IF($D72="","",VLOOKUP($D72,'[1]m glavni turnir žrebna lista'!$A$7:$R$38,14))</f>
        <v>0</v>
      </c>
      <c r="I72" s="255" t="s">
        <v>70</v>
      </c>
      <c r="J72" s="251"/>
      <c r="K72" s="156"/>
      <c r="L72" s="251"/>
      <c r="M72" s="256"/>
      <c r="N72" s="257" t="s">
        <v>71</v>
      </c>
      <c r="O72" s="258"/>
      <c r="P72" s="259"/>
      <c r="Q72" s="256"/>
    </row>
    <row r="73" spans="1:17" s="249" customFormat="1" ht="9" customHeight="1">
      <c r="A73" s="450"/>
      <c r="B73" s="451"/>
      <c r="C73" s="260"/>
      <c r="D73" s="152">
        <v>2</v>
      </c>
      <c r="E73" s="253" t="s">
        <v>107</v>
      </c>
      <c r="F73" s="152"/>
      <c r="G73" s="254">
        <f>IF($D73="","",VLOOKUP($D73,'[1]m glavni turnir žrebna lista'!$A$7:$R$38,10))</f>
        <v>0</v>
      </c>
      <c r="H73" s="254">
        <f>IF($D73="","",VLOOKUP($D73,'[1]m glavni turnir žrebna lista'!$A$7:$R$38,14))</f>
        <v>0</v>
      </c>
      <c r="I73" s="261" t="s">
        <v>2</v>
      </c>
      <c r="J73" s="262"/>
      <c r="K73" s="156"/>
      <c r="L73" s="251"/>
      <c r="M73" s="256"/>
      <c r="N73" s="263"/>
      <c r="O73" s="264"/>
      <c r="P73" s="265"/>
      <c r="Q73" s="266"/>
    </row>
    <row r="74" spans="1:17" s="249" customFormat="1" ht="9" customHeight="1">
      <c r="A74" s="267"/>
      <c r="B74" s="268"/>
      <c r="C74" s="269"/>
      <c r="D74" s="152">
        <v>3</v>
      </c>
      <c r="E74" s="253" t="s">
        <v>106</v>
      </c>
      <c r="F74" s="152"/>
      <c r="G74" s="254">
        <f>IF($D74="","",VLOOKUP($D74,'[1]m glavni turnir žrebna lista'!$A$7:$R$38,10))</f>
        <v>0</v>
      </c>
      <c r="H74" s="254">
        <f>IF($D74="","",VLOOKUP($D74,'[1]m glavni turnir žrebna lista'!$A$7:$R$38,14))</f>
        <v>0</v>
      </c>
      <c r="I74" s="261" t="s">
        <v>4</v>
      </c>
      <c r="J74" s="262"/>
      <c r="K74" s="156"/>
      <c r="L74" s="251"/>
      <c r="M74" s="256"/>
      <c r="N74" s="257" t="s">
        <v>72</v>
      </c>
      <c r="O74" s="258"/>
      <c r="P74" s="259"/>
      <c r="Q74" s="256"/>
    </row>
    <row r="75" spans="1:17" s="249" customFormat="1" ht="9" customHeight="1">
      <c r="A75" s="270"/>
      <c r="B75" s="151"/>
      <c r="C75" s="252"/>
      <c r="D75" s="152">
        <v>4</v>
      </c>
      <c r="E75" s="253" t="s">
        <v>105</v>
      </c>
      <c r="F75" s="152"/>
      <c r="G75" s="254">
        <f>IF($D75="","",VLOOKUP($D75,'[1]m glavni turnir žrebna lista'!$A$7:$R$38,10))</f>
        <v>0</v>
      </c>
      <c r="H75" s="254">
        <f>IF($D75="","",VLOOKUP($D75,'[1]m glavni turnir žrebna lista'!$A$7:$R$38,14))</f>
        <v>0</v>
      </c>
      <c r="I75" s="261" t="s">
        <v>5</v>
      </c>
      <c r="J75" s="262"/>
      <c r="K75" s="156"/>
      <c r="L75" s="251"/>
      <c r="M75" s="256"/>
      <c r="N75" s="251" t="s">
        <v>73</v>
      </c>
      <c r="O75" s="156"/>
      <c r="P75" s="251"/>
      <c r="Q75" s="256"/>
    </row>
    <row r="76" spans="1:17" s="249" customFormat="1" ht="9" customHeight="1">
      <c r="A76" s="271"/>
      <c r="B76" s="272"/>
      <c r="C76" s="273"/>
      <c r="D76" s="152">
        <v>5</v>
      </c>
      <c r="E76" s="253"/>
      <c r="F76" s="152"/>
      <c r="G76" s="254">
        <f>IF($D76="","",VLOOKUP($D76,'[1]m glavni turnir žrebna lista'!$A$7:$R$38,10))</f>
        <v>0</v>
      </c>
      <c r="H76" s="254">
        <f>IF($D76="","",VLOOKUP($D76,'[1]m glavni turnir žrebna lista'!$A$7:$R$38,14))</f>
        <v>0</v>
      </c>
      <c r="I76" s="261" t="s">
        <v>6</v>
      </c>
      <c r="J76" s="262"/>
      <c r="K76" s="156"/>
      <c r="L76" s="251"/>
      <c r="M76" s="256"/>
      <c r="N76" s="265" t="s">
        <v>170</v>
      </c>
      <c r="O76" s="264"/>
      <c r="P76" s="265"/>
      <c r="Q76" s="266"/>
    </row>
    <row r="77" spans="1:17" s="249" customFormat="1" ht="9" customHeight="1">
      <c r="A77" s="250"/>
      <c r="B77" s="251"/>
      <c r="C77" s="252"/>
      <c r="D77" s="152">
        <v>6</v>
      </c>
      <c r="E77" s="253"/>
      <c r="F77" s="152"/>
      <c r="G77" s="254">
        <f>IF($D77="","",VLOOKUP($D77,'[1]m glavni turnir žrebna lista'!$A$7:$R$38,10))</f>
        <v>0</v>
      </c>
      <c r="H77" s="254">
        <f>IF($D77="","",VLOOKUP($D77,'[1]m glavni turnir žrebna lista'!$A$7:$R$38,14))</f>
        <v>0</v>
      </c>
      <c r="I77" s="261" t="s">
        <v>7</v>
      </c>
      <c r="J77" s="262"/>
      <c r="K77" s="156"/>
      <c r="L77" s="251"/>
      <c r="M77" s="256"/>
      <c r="N77" s="257" t="s">
        <v>72</v>
      </c>
      <c r="O77" s="258"/>
      <c r="P77" s="259"/>
      <c r="Q77" s="256"/>
    </row>
    <row r="78" spans="1:17" s="249" customFormat="1" ht="9" customHeight="1">
      <c r="A78" s="250"/>
      <c r="B78" s="251"/>
      <c r="C78" s="274"/>
      <c r="D78" s="152">
        <v>7</v>
      </c>
      <c r="E78" s="253"/>
      <c r="F78" s="152"/>
      <c r="G78" s="254">
        <f>IF($D78="","",VLOOKUP($D78,'[1]m glavni turnir žrebna lista'!$A$7:$R$38,10))</f>
        <v>0</v>
      </c>
      <c r="H78" s="254">
        <f>IF($D78="","",VLOOKUP($D78,'[1]m glavni turnir žrebna lista'!$A$7:$R$38,14))</f>
        <v>0</v>
      </c>
      <c r="I78" s="261" t="s">
        <v>8</v>
      </c>
      <c r="J78" s="262"/>
      <c r="K78" s="156"/>
      <c r="L78" s="251"/>
      <c r="M78" s="256"/>
      <c r="N78" s="251" t="s">
        <v>74</v>
      </c>
      <c r="O78" s="156"/>
      <c r="P78" s="452" t="str">
        <f>'[1]vnos podatkov'!$B$10</f>
        <v>LUKA ZALAZNIK</v>
      </c>
      <c r="Q78" s="453"/>
    </row>
    <row r="79" spans="1:17" s="249" customFormat="1" ht="9" customHeight="1">
      <c r="A79" s="275"/>
      <c r="B79" s="265"/>
      <c r="C79" s="276"/>
      <c r="D79" s="277">
        <v>8</v>
      </c>
      <c r="E79" s="278"/>
      <c r="F79" s="277"/>
      <c r="G79" s="279">
        <f>IF($D79="","",VLOOKUP($D79,'[1]m glavni turnir žrebna lista'!$A$7:$R$38,10))</f>
        <v>0</v>
      </c>
      <c r="H79" s="279">
        <f>IF($D79="","",VLOOKUP($D79,'[1]m glavni turnir žrebna lista'!$A$7:$R$38,14))</f>
        <v>0</v>
      </c>
      <c r="I79" s="280" t="s">
        <v>9</v>
      </c>
      <c r="J79" s="265"/>
      <c r="K79" s="264"/>
      <c r="L79" s="265"/>
      <c r="M79" s="266"/>
      <c r="N79" s="265" t="s">
        <v>75</v>
      </c>
      <c r="O79" s="264"/>
      <c r="P79" s="454" t="str">
        <f>'[1]vnos podatkov'!$E$10</f>
        <v>ANJA REGENT</v>
      </c>
      <c r="Q79" s="455"/>
    </row>
  </sheetData>
  <mergeCells count="9">
    <mergeCell ref="A73:B73"/>
    <mergeCell ref="P78:Q78"/>
    <mergeCell ref="P79:Q79"/>
    <mergeCell ref="F3:G3"/>
    <mergeCell ref="P60:Q60"/>
    <mergeCell ref="P61:Q62"/>
    <mergeCell ref="P71:Q71"/>
    <mergeCell ref="P38:Q38"/>
    <mergeCell ref="P39:Q39"/>
  </mergeCells>
  <conditionalFormatting sqref="G39 G41 G7 G9 G11 G13 G15 G17 G19 G23 G43 G45 G47 G49 G51 G53 G21 G25 G27 G29 G31 G33 G35 G37 G55 G57 G59 G61 G63 G65 G67 G69">
    <cfRule type="expression" priority="3" dxfId="24" stopIfTrue="1">
      <formula>AND($D7&lt;9,$C7&gt;0)</formula>
    </cfRule>
  </conditionalFormatting>
  <conditionalFormatting sqref="L10 L18 L26 L34 L42 L50 L58 L66 N14 N30 N46 N62 P22 P54 J8 J12 J16 J20 J24 J28 J32 J36 J40 J44 J48 J52 J56 J60 J64 J68">
    <cfRule type="expression" priority="4" dxfId="24" stopIfTrue="1">
      <formula>I8="as"</formula>
    </cfRule>
    <cfRule type="expression" priority="5" dxfId="24" stopIfTrue="1">
      <formula>I8="bs"</formula>
    </cfRule>
  </conditionalFormatting>
  <conditionalFormatting sqref="B57 B9 B11 B13 B15 B17 B19 B67 B59 B25 B27 B29 B31 B33 B35 B65 B63 B41 B43 B45 B47 B49 B51 B61">
    <cfRule type="cellIs" priority="6" dxfId="20" operator="equal" stopIfTrue="1">
      <formula>"QA"</formula>
    </cfRule>
    <cfRule type="cellIs" priority="7" dxfId="20" operator="equal" stopIfTrue="1">
      <formula>"DA"</formula>
    </cfRule>
  </conditionalFormatting>
  <conditionalFormatting sqref="I8 I12 I16 I20 I24 I28 I32 I36 I40 I44 I48 I52 I56 I60 I64 I68 K66 K58 K50 K42 K34 K26 K18 K10 M14 M30 M46 M62 O22 O54 O39">
    <cfRule type="expression" priority="8" dxfId="30" stopIfTrue="1">
      <formula>$N$1="CU"</formula>
    </cfRule>
  </conditionalFormatting>
  <conditionalFormatting sqref="N39 H8 H12 H16 H20 H24 H28 H32 H36 H40 H44 H48 H52 H56 H60 H64 H68 J66 J58 J50 J42 J34 J26 J18 J10 L14 L30 L46 L62 N54 N22">
    <cfRule type="expression" priority="11" dxfId="27" stopIfTrue="1">
      <formula>AND($N$1="CU",H8="Sodnik")</formula>
    </cfRule>
    <cfRule type="expression" priority="12" dxfId="26" stopIfTrue="1">
      <formula>AND($N$1="CU",H8&lt;&gt;"Sodnik",I8&lt;&gt;"")</formula>
    </cfRule>
    <cfRule type="expression" priority="13" dxfId="25" stopIfTrue="1">
      <formula>AND($N$1="CU",H8&lt;&gt;"Sodnik")</formula>
    </cfRule>
  </conditionalFormatting>
  <conditionalFormatting sqref="E7 B21 B7:C7 B23:C23 B37:C37 B39:C39 B53:C53 B55:C55 B69:C69">
    <cfRule type="expression" priority="14" dxfId="24" stopIfTrue="1">
      <formula>"IF(D7&lt;9)"</formula>
    </cfRule>
  </conditionalFormatting>
  <conditionalFormatting sqref="Q63">
    <cfRule type="cellIs" priority="16" dxfId="23" operator="equal" stopIfTrue="1">
      <formula>1</formula>
    </cfRule>
  </conditionalFormatting>
  <conditionalFormatting sqref="P63">
    <cfRule type="cellIs" priority="17" operator="equal" stopIfTrue="1">
      <formula>"Rang turnirja"</formula>
    </cfRule>
  </conditionalFormatting>
  <conditionalFormatting sqref="D9 D11 D13 D15 D17 D19 D25 D27 D29 D31 D33 D35 D41 D43 D45 D47 D49 D51 D57 D59 D61 D63 D65 D67">
    <cfRule type="expression" priority="18" dxfId="22" stopIfTrue="1">
      <formula>$D9&gt;0</formula>
    </cfRule>
  </conditionalFormatting>
  <conditionalFormatting sqref="D7 D21 D23 D37 D39 D53 D55 D69">
    <cfRule type="expression" priority="19" dxfId="21" stopIfTrue="1">
      <formula>$D7&lt;&gt;""</formula>
    </cfRule>
  </conditionalFormatting>
  <conditionalFormatting sqref="P38">
    <cfRule type="expression" priority="1" dxfId="24" stopIfTrue="1">
      <formula>O39="as"</formula>
    </cfRule>
    <cfRule type="expression" priority="2" dxfId="24" stopIfTrue="1">
      <formula>O39="bs"</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200" verticalDpi="200" orientation="portrait" paperSize="9" scale="96" r:id="rId6"/>
  <drawing r:id="rId3"/>
  <legacyDrawing r:id="rId2"/>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1]!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4098" r:id="rId5" name="Button 2">
              <controlPr defaultSize="0" print="0" autoFill="0" autoPict="0" macro="[1]!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9"/>
  <sheetViews>
    <sheetView showGridLines="0" showZeros="0" workbookViewId="0" topLeftCell="A31">
      <selection activeCell="N46" sqref="N46"/>
    </sheetView>
  </sheetViews>
  <sheetFormatPr defaultColWidth="9.140625" defaultRowHeight="15"/>
  <cols>
    <col min="1" max="1" width="3.140625" style="135" customWidth="1"/>
    <col min="2" max="2" width="3.57421875" style="135" customWidth="1"/>
    <col min="3" max="3" width="5.00390625" style="135" customWidth="1"/>
    <col min="4" max="4" width="4.28125" style="135" customWidth="1"/>
    <col min="5" max="5" width="12.7109375" style="135" customWidth="1"/>
    <col min="6" max="6" width="2.7109375" style="135" customWidth="1"/>
    <col min="7" max="7" width="7.7109375" style="135" customWidth="1"/>
    <col min="8" max="8" width="5.8515625" style="135" customWidth="1"/>
    <col min="9" max="9" width="2.7109375" style="281" customWidth="1"/>
    <col min="10" max="10" width="10.7109375" style="135" customWidth="1"/>
    <col min="11" max="11" width="2.421875" style="281" customWidth="1"/>
    <col min="12" max="12" width="10.7109375" style="135" customWidth="1"/>
    <col min="13" max="13" width="1.7109375" style="282" customWidth="1"/>
    <col min="14" max="14" width="10.7109375" style="135" customWidth="1"/>
    <col min="15" max="15" width="1.7109375" style="281" customWidth="1"/>
    <col min="16" max="16" width="10.7109375" style="135" customWidth="1"/>
    <col min="17" max="17" width="3.421875" style="282" customWidth="1"/>
    <col min="18" max="18" width="7.8515625" style="135" customWidth="1"/>
    <col min="19" max="19" width="0.71875" style="135" hidden="1" customWidth="1"/>
    <col min="20" max="16384" width="9.140625" style="135" customWidth="1"/>
  </cols>
  <sheetData>
    <row r="1" spans="1:17" s="125" customFormat="1" ht="21.75" customHeight="1">
      <c r="A1" s="118" t="str">
        <f>'[2]vnos podatkov'!$A$6</f>
        <v>RVO - DRŽAVNO PRVENSTVO</v>
      </c>
      <c r="B1" s="119"/>
      <c r="C1" s="120"/>
      <c r="D1" s="120"/>
      <c r="E1" s="120"/>
      <c r="F1" s="120"/>
      <c r="G1" s="120"/>
      <c r="H1" s="118"/>
      <c r="I1" s="121"/>
      <c r="J1" s="122" t="s">
        <v>32</v>
      </c>
      <c r="K1" s="123"/>
      <c r="L1" s="124"/>
      <c r="M1" s="121"/>
      <c r="N1" s="121" t="s">
        <v>0</v>
      </c>
      <c r="O1" s="121"/>
      <c r="P1" s="120"/>
      <c r="Q1" s="121"/>
    </row>
    <row r="2" spans="1:19" ht="15">
      <c r="A2" s="126">
        <f>'[2]vnos podatkov'!$A$8</f>
        <v>0</v>
      </c>
      <c r="B2" s="127">
        <f>'[2]vnos podatkov'!$B$8</f>
        <v>0</v>
      </c>
      <c r="C2" s="128">
        <f>'[2]vnos podatkov'!$C$8</f>
        <v>0</v>
      </c>
      <c r="D2" s="127"/>
      <c r="E2" s="127"/>
      <c r="F2" s="129"/>
      <c r="G2" s="130"/>
      <c r="H2" s="130"/>
      <c r="I2" s="131"/>
      <c r="J2" s="132" t="s">
        <v>214</v>
      </c>
      <c r="K2" s="123"/>
      <c r="L2" s="133"/>
      <c r="M2" s="131"/>
      <c r="N2" s="130"/>
      <c r="O2" s="131"/>
      <c r="P2" s="130"/>
      <c r="Q2" s="131"/>
      <c r="R2" s="134"/>
      <c r="S2" s="134"/>
    </row>
    <row r="3" spans="1:17" s="141" customFormat="1" ht="11.25" customHeight="1">
      <c r="A3" s="136" t="s">
        <v>1</v>
      </c>
      <c r="B3" s="136"/>
      <c r="C3" s="136"/>
      <c r="D3" s="137" t="s">
        <v>33</v>
      </c>
      <c r="E3" s="136"/>
      <c r="F3" s="456" t="s">
        <v>34</v>
      </c>
      <c r="G3" s="456"/>
      <c r="H3" s="136"/>
      <c r="I3" s="138"/>
      <c r="J3" s="139" t="s">
        <v>35</v>
      </c>
      <c r="K3" s="138"/>
      <c r="L3" s="136" t="s">
        <v>36</v>
      </c>
      <c r="M3" s="138"/>
      <c r="N3" s="139" t="s">
        <v>37</v>
      </c>
      <c r="O3" s="138"/>
      <c r="P3" s="136"/>
      <c r="Q3" s="140" t="s">
        <v>38</v>
      </c>
    </row>
    <row r="4" spans="1:17" s="150" customFormat="1" ht="11.25" customHeight="1" thickBot="1">
      <c r="A4" s="142">
        <f>'[2]vnos podatkov'!$D$8</f>
        <v>0</v>
      </c>
      <c r="B4" s="142"/>
      <c r="C4" s="142"/>
      <c r="D4" s="142">
        <f>'[2]vnos podatkov'!$A$10</f>
        <v>0</v>
      </c>
      <c r="E4" s="143"/>
      <c r="F4" s="144" t="str">
        <f>'[2]vnos podatkov'!$C$10</f>
        <v>TK ZKLUB</v>
      </c>
      <c r="G4" s="144"/>
      <c r="H4" s="144"/>
      <c r="I4" s="145"/>
      <c r="J4" s="146">
        <f>'[2]vnos podatkov'!$D$10</f>
        <v>0</v>
      </c>
      <c r="K4" s="145"/>
      <c r="L4" s="147" t="str">
        <f>'[2]vnos podatkov'!$B$10</f>
        <v>LUKA ZALAZNIK</v>
      </c>
      <c r="M4" s="145"/>
      <c r="N4" s="148">
        <f>COUNTIF(C7:C69,"&gt;0")</f>
        <v>0</v>
      </c>
      <c r="O4" s="145"/>
      <c r="P4" s="143"/>
      <c r="Q4" s="149" t="str">
        <f>'[2]vnos podatkov'!$E$10</f>
        <v>ANJA REGENT</v>
      </c>
    </row>
    <row r="5" spans="1:17" s="141" customFormat="1" ht="9.75">
      <c r="A5" s="151"/>
      <c r="B5" s="152" t="s">
        <v>39</v>
      </c>
      <c r="C5" s="152" t="s">
        <v>40</v>
      </c>
      <c r="D5" s="152" t="s">
        <v>41</v>
      </c>
      <c r="E5" s="153" t="s">
        <v>42</v>
      </c>
      <c r="F5" s="153" t="s">
        <v>43</v>
      </c>
      <c r="G5" s="153"/>
      <c r="H5" s="153" t="s">
        <v>34</v>
      </c>
      <c r="I5" s="154"/>
      <c r="J5" s="152" t="s">
        <v>44</v>
      </c>
      <c r="K5" s="155"/>
      <c r="L5" s="152" t="s">
        <v>45</v>
      </c>
      <c r="M5" s="155"/>
      <c r="N5" s="152" t="s">
        <v>46</v>
      </c>
      <c r="O5" s="155"/>
      <c r="P5" s="152" t="s">
        <v>47</v>
      </c>
      <c r="Q5" s="156"/>
    </row>
    <row r="6" spans="1:17" s="141" customFormat="1" ht="3.75" customHeight="1">
      <c r="A6" s="157"/>
      <c r="B6" s="158"/>
      <c r="C6" s="159"/>
      <c r="D6" s="158"/>
      <c r="E6" s="160"/>
      <c r="F6" s="161"/>
      <c r="G6" s="162"/>
      <c r="H6" s="160"/>
      <c r="I6" s="163"/>
      <c r="J6" s="158"/>
      <c r="K6" s="163"/>
      <c r="L6" s="158"/>
      <c r="M6" s="163"/>
      <c r="N6" s="158"/>
      <c r="O6" s="163"/>
      <c r="P6" s="158"/>
      <c r="Q6" s="164"/>
    </row>
    <row r="7" spans="1:18" s="176" customFormat="1" ht="10.5" customHeight="1">
      <c r="A7" s="165">
        <v>1</v>
      </c>
      <c r="B7" s="166" t="str">
        <f>IF($D7="","",VLOOKUP($D7,'[2]m glavni turnir žrebna lista'!$A$7:$R$38,17))</f>
        <v/>
      </c>
      <c r="C7" s="166" t="str">
        <f>IF($D7="","",VLOOKUP($D7,'[2]m glavni turnir žrebna lista'!$A$7:$R$38,2))</f>
        <v/>
      </c>
      <c r="D7" s="167"/>
      <c r="E7" s="166" t="s">
        <v>78</v>
      </c>
      <c r="F7" s="166"/>
      <c r="G7" s="166"/>
      <c r="H7" s="166" t="str">
        <f>IF($D7="","",VLOOKUP($D7,'[2]m glavni turnir žrebna lista'!$A$7:$R$38,5))</f>
        <v/>
      </c>
      <c r="I7" s="168" t="str">
        <f>IF($D7="","",VLOOKUP($D7,'[2]m glavni turnir žrebna lista'!$A$7:$R$38,14))</f>
        <v/>
      </c>
      <c r="J7" s="169"/>
      <c r="K7" s="170"/>
      <c r="L7" s="169"/>
      <c r="M7" s="170"/>
      <c r="N7" s="171"/>
      <c r="O7" s="172"/>
      <c r="P7" s="173"/>
      <c r="Q7" s="174"/>
      <c r="R7" s="175"/>
    </row>
    <row r="8" spans="1:18" s="176" customFormat="1" ht="9.6" customHeight="1">
      <c r="A8" s="178"/>
      <c r="B8" s="179"/>
      <c r="C8" s="179"/>
      <c r="D8" s="179"/>
      <c r="E8" s="180"/>
      <c r="F8" s="180"/>
      <c r="G8" s="181"/>
      <c r="H8" s="182" t="s">
        <v>49</v>
      </c>
      <c r="I8" s="183" t="s">
        <v>76</v>
      </c>
      <c r="J8" s="184" t="s">
        <v>173</v>
      </c>
      <c r="K8" s="185"/>
      <c r="L8" s="169"/>
      <c r="M8" s="170"/>
      <c r="N8" s="171"/>
      <c r="O8" s="172"/>
      <c r="P8" s="173"/>
      <c r="Q8" s="174"/>
      <c r="R8" s="175"/>
    </row>
    <row r="9" spans="1:18" s="176" customFormat="1" ht="9.6" customHeight="1">
      <c r="A9" s="178">
        <v>2</v>
      </c>
      <c r="B9" s="187" t="str">
        <f>IF($D9="","",VLOOKUP($D9,'[2]m glavni turnir žrebna lista'!$A$7:$R$38,17))</f>
        <v/>
      </c>
      <c r="C9" s="187" t="str">
        <f>IF($D9="","",VLOOKUP($D9,'[2]m glavni turnir žrebna lista'!$A$7:$R$38,2))</f>
        <v/>
      </c>
      <c r="D9" s="167"/>
      <c r="E9" s="188" t="s">
        <v>3</v>
      </c>
      <c r="F9" s="188" t="str">
        <f>PROPER(IF($D9="","",VLOOKUP($D9,'[2]m glavni turnir žrebna lista'!$A$7:$R$38,4)))</f>
        <v/>
      </c>
      <c r="G9" s="188"/>
      <c r="H9" s="188" t="str">
        <f>IF($D9="","",VLOOKUP($D9,'[2]m glavni turnir žrebna lista'!$A$7:$R$38,5))</f>
        <v/>
      </c>
      <c r="I9" s="189" t="str">
        <f>IF($D9="","",VLOOKUP($D9,'[2]m glavni turnir žrebna lista'!$A$7:$R$38,14))</f>
        <v/>
      </c>
      <c r="J9" s="190"/>
      <c r="K9" s="191"/>
      <c r="L9" s="169"/>
      <c r="M9" s="170"/>
      <c r="N9" s="171"/>
      <c r="O9" s="172"/>
      <c r="P9" s="173"/>
      <c r="Q9" s="174"/>
      <c r="R9" s="175"/>
    </row>
    <row r="10" spans="1:18" s="176" customFormat="1" ht="9.6" customHeight="1">
      <c r="A10" s="178"/>
      <c r="B10" s="179"/>
      <c r="C10" s="179"/>
      <c r="D10" s="192"/>
      <c r="E10" s="180"/>
      <c r="F10" s="180"/>
      <c r="G10" s="181"/>
      <c r="H10" s="180"/>
      <c r="I10" s="193"/>
      <c r="J10" s="182"/>
      <c r="K10" s="194"/>
      <c r="L10" s="184" t="s">
        <v>173</v>
      </c>
      <c r="M10" s="196"/>
      <c r="N10" s="197"/>
      <c r="O10" s="198"/>
      <c r="P10" s="173"/>
      <c r="Q10" s="174"/>
      <c r="R10" s="175"/>
    </row>
    <row r="11" spans="1:18" s="176" customFormat="1" ht="9.6" customHeight="1">
      <c r="A11" s="178">
        <v>3</v>
      </c>
      <c r="B11" s="187">
        <f>IF($D11="","",VLOOKUP($D11,'[2]m glavni turnir žrebna lista'!$A$7:$R$38,17))</f>
        <v>0</v>
      </c>
      <c r="C11" s="187">
        <f>IF($D11="","",VLOOKUP($D11,'[2]m glavni turnir žrebna lista'!$A$7:$R$38,2))</f>
        <v>0</v>
      </c>
      <c r="D11" s="167">
        <v>22</v>
      </c>
      <c r="E11" s="188" t="s">
        <v>174</v>
      </c>
      <c r="F11" s="188" t="str">
        <f>PROPER(IF($D11="","",VLOOKUP($D11,'[2]m glavni turnir žrebna lista'!$A$7:$R$38,4)))</f>
        <v/>
      </c>
      <c r="G11" s="188"/>
      <c r="H11" s="188">
        <f>IF($D11="","",VLOOKUP($D11,'[2]m glavni turnir žrebna lista'!$A$7:$R$38,5))</f>
        <v>0</v>
      </c>
      <c r="I11" s="168">
        <f>IF($D11="","",VLOOKUP($D11,'[2]m glavni turnir žrebna lista'!$A$7:$R$38,14))</f>
        <v>0</v>
      </c>
      <c r="J11" s="169"/>
      <c r="K11" s="199"/>
      <c r="L11" s="190" t="s">
        <v>307</v>
      </c>
      <c r="M11" s="200"/>
      <c r="N11" s="197"/>
      <c r="O11" s="198"/>
      <c r="P11" s="173"/>
      <c r="Q11" s="174"/>
      <c r="R11" s="175"/>
    </row>
    <row r="12" spans="1:18" s="176" customFormat="1" ht="9.6" customHeight="1">
      <c r="A12" s="178"/>
      <c r="B12" s="179"/>
      <c r="C12" s="179"/>
      <c r="D12" s="192"/>
      <c r="E12" s="180"/>
      <c r="F12" s="180"/>
      <c r="G12" s="181"/>
      <c r="H12" s="182" t="s">
        <v>49</v>
      </c>
      <c r="I12" s="183" t="s">
        <v>51</v>
      </c>
      <c r="J12" s="195" t="s">
        <v>317</v>
      </c>
      <c r="K12" s="201"/>
      <c r="L12" s="169"/>
      <c r="M12" s="200"/>
      <c r="N12" s="197"/>
      <c r="O12" s="198"/>
      <c r="P12" s="173"/>
      <c r="Q12" s="174"/>
      <c r="R12" s="175"/>
    </row>
    <row r="13" spans="1:18" s="176" customFormat="1" ht="9.6" customHeight="1">
      <c r="A13" s="178">
        <v>4</v>
      </c>
      <c r="B13" s="187">
        <f>IF($D13="","",VLOOKUP($D13,'[2]m glavni turnir žrebna lista'!$A$7:$R$38,17))</f>
        <v>0</v>
      </c>
      <c r="C13" s="187">
        <f>IF($D13="","",VLOOKUP($D13,'[2]m glavni turnir žrebna lista'!$A$7:$R$38,2))</f>
        <v>0</v>
      </c>
      <c r="D13" s="167">
        <v>12</v>
      </c>
      <c r="E13" s="188" t="s">
        <v>175</v>
      </c>
      <c r="F13" s="188" t="str">
        <f>PROPER(IF($D13="","",VLOOKUP($D13,'[2]m glavni turnir žrebna lista'!$A$7:$R$38,4)))</f>
        <v/>
      </c>
      <c r="G13" s="188"/>
      <c r="H13" s="188">
        <f>IF($D13="","",VLOOKUP($D13,'[2]m glavni turnir žrebna lista'!$A$7:$R$38,5))</f>
        <v>0</v>
      </c>
      <c r="I13" s="189">
        <f>IF($D13="","",VLOOKUP($D13,'[2]m glavni turnir žrebna lista'!$A$7:$R$38,14))</f>
        <v>0</v>
      </c>
      <c r="J13" s="190" t="s">
        <v>318</v>
      </c>
      <c r="K13" s="170"/>
      <c r="L13" s="169"/>
      <c r="M13" s="200"/>
      <c r="N13" s="197"/>
      <c r="O13" s="198"/>
      <c r="P13" s="173"/>
      <c r="Q13" s="174"/>
      <c r="R13" s="175"/>
    </row>
    <row r="14" spans="1:18" s="176" customFormat="1" ht="9.6" customHeight="1">
      <c r="A14" s="178"/>
      <c r="B14" s="179"/>
      <c r="C14" s="179"/>
      <c r="D14" s="192"/>
      <c r="E14" s="169"/>
      <c r="F14" s="169"/>
      <c r="G14" s="202"/>
      <c r="H14" s="203"/>
      <c r="I14" s="193"/>
      <c r="J14" s="169"/>
      <c r="K14" s="170"/>
      <c r="L14" s="182"/>
      <c r="M14" s="194"/>
      <c r="N14" s="184" t="s">
        <v>173</v>
      </c>
      <c r="O14" s="196"/>
      <c r="P14" s="173"/>
      <c r="Q14" s="174"/>
      <c r="R14" s="175"/>
    </row>
    <row r="15" spans="1:18" s="176" customFormat="1" ht="9.6" customHeight="1">
      <c r="A15" s="178">
        <v>5</v>
      </c>
      <c r="B15" s="187">
        <f>IF($D15="","",VLOOKUP($D15,'[2]m glavni turnir žrebna lista'!$A$7:$R$38,17))</f>
        <v>0</v>
      </c>
      <c r="C15" s="187">
        <f>IF($D15="","",VLOOKUP($D15,'[2]m glavni turnir žrebna lista'!$A$7:$R$38,2))</f>
        <v>0</v>
      </c>
      <c r="D15" s="167">
        <v>13</v>
      </c>
      <c r="E15" s="188" t="s">
        <v>3</v>
      </c>
      <c r="F15" s="188" t="str">
        <f>PROPER(IF($D15="","",VLOOKUP($D15,'[2]m glavni turnir žrebna lista'!$A$7:$R$38,4)))</f>
        <v/>
      </c>
      <c r="G15" s="188"/>
      <c r="H15" s="188">
        <f>IF($D15="","",VLOOKUP($D15,'[2]m glavni turnir žrebna lista'!$A$7:$R$38,5))</f>
        <v>0</v>
      </c>
      <c r="I15" s="168">
        <f>IF($D15="","",VLOOKUP($D15,'[2]m glavni turnir žrebna lista'!$A$7:$R$38,14))</f>
        <v>0</v>
      </c>
      <c r="J15" s="169"/>
      <c r="K15" s="170"/>
      <c r="L15" s="169"/>
      <c r="M15" s="200"/>
      <c r="N15" s="190" t="s">
        <v>335</v>
      </c>
      <c r="O15" s="204"/>
      <c r="P15" s="171"/>
      <c r="Q15" s="172"/>
      <c r="R15" s="175"/>
    </row>
    <row r="16" spans="1:18" s="176" customFormat="1" ht="9.6" customHeight="1">
      <c r="A16" s="178"/>
      <c r="B16" s="179"/>
      <c r="C16" s="179"/>
      <c r="D16" s="192"/>
      <c r="E16" s="180"/>
      <c r="F16" s="180"/>
      <c r="G16" s="181"/>
      <c r="H16" s="182" t="s">
        <v>49</v>
      </c>
      <c r="I16" s="183" t="s">
        <v>50</v>
      </c>
      <c r="J16" s="188" t="s">
        <v>177</v>
      </c>
      <c r="K16" s="185"/>
      <c r="L16" s="169"/>
      <c r="M16" s="200"/>
      <c r="N16" s="171"/>
      <c r="O16" s="204"/>
      <c r="P16" s="171"/>
      <c r="Q16" s="172"/>
      <c r="R16" s="175"/>
    </row>
    <row r="17" spans="1:18" s="176" customFormat="1" ht="9.6" customHeight="1">
      <c r="A17" s="178">
        <v>6</v>
      </c>
      <c r="B17" s="187">
        <f>IF($D17="","",VLOOKUP($D17,'[2]m glavni turnir žrebna lista'!$A$7:$R$38,17))</f>
        <v>0</v>
      </c>
      <c r="C17" s="187">
        <f>IF($D17="","",VLOOKUP($D17,'[2]m glavni turnir žrebna lista'!$A$7:$R$38,2))</f>
        <v>0</v>
      </c>
      <c r="D17" s="167">
        <v>10</v>
      </c>
      <c r="E17" s="188" t="s">
        <v>176</v>
      </c>
      <c r="F17" s="188" t="str">
        <f>PROPER(IF($D17="","",VLOOKUP($D17,'[2]m glavni turnir žrebna lista'!$A$7:$R$38,4)))</f>
        <v/>
      </c>
      <c r="G17" s="188"/>
      <c r="H17" s="188">
        <f>IF($D17="","",VLOOKUP($D17,'[2]m glavni turnir žrebna lista'!$A$7:$R$38,5))</f>
        <v>0</v>
      </c>
      <c r="I17" s="189">
        <f>IF($D17="","",VLOOKUP($D17,'[2]m glavni turnir žrebna lista'!$A$7:$R$38,14))</f>
        <v>0</v>
      </c>
      <c r="J17" s="190"/>
      <c r="K17" s="191"/>
      <c r="L17" s="169"/>
      <c r="M17" s="200"/>
      <c r="N17" s="171"/>
      <c r="O17" s="204"/>
      <c r="P17" s="171"/>
      <c r="Q17" s="172"/>
      <c r="R17" s="175"/>
    </row>
    <row r="18" spans="1:18" s="176" customFormat="1" ht="9.6" customHeight="1">
      <c r="A18" s="178"/>
      <c r="B18" s="179"/>
      <c r="C18" s="179"/>
      <c r="D18" s="192"/>
      <c r="E18" s="180"/>
      <c r="F18" s="180"/>
      <c r="G18" s="181"/>
      <c r="H18" s="169"/>
      <c r="I18" s="193"/>
      <c r="J18" s="182"/>
      <c r="K18" s="194"/>
      <c r="L18" s="195" t="s">
        <v>177</v>
      </c>
      <c r="M18" s="206"/>
      <c r="N18" s="171"/>
      <c r="O18" s="204"/>
      <c r="P18" s="171"/>
      <c r="Q18" s="172"/>
      <c r="R18" s="175"/>
    </row>
    <row r="19" spans="1:18" s="176" customFormat="1" ht="9.6" customHeight="1">
      <c r="A19" s="178">
        <v>7</v>
      </c>
      <c r="B19" s="187" t="str">
        <f>IF($D19="","",VLOOKUP($D19,'[2]m glavni turnir žrebna lista'!$A$7:$R$38,17))</f>
        <v/>
      </c>
      <c r="C19" s="187" t="str">
        <f>IF($D19="","",VLOOKUP($D19,'[2]m glavni turnir žrebna lista'!$A$7:$R$38,2))</f>
        <v/>
      </c>
      <c r="D19" s="167"/>
      <c r="E19" s="188" t="s">
        <v>3</v>
      </c>
      <c r="F19" s="188" t="str">
        <f>PROPER(IF($D19="","",VLOOKUP($D19,'[2]m glavni turnir žrebna lista'!$A$7:$R$38,4)))</f>
        <v/>
      </c>
      <c r="G19" s="188"/>
      <c r="H19" s="188" t="str">
        <f>IF($D19="","",VLOOKUP($D19,'[2]m glavni turnir žrebna lista'!$A$7:$R$38,5))</f>
        <v/>
      </c>
      <c r="I19" s="168" t="str">
        <f>IF($D19="","",VLOOKUP($D19,'[2]m glavni turnir žrebna lista'!$A$7:$R$38,14))</f>
        <v/>
      </c>
      <c r="J19" s="169"/>
      <c r="K19" s="199"/>
      <c r="L19" s="190" t="s">
        <v>342</v>
      </c>
      <c r="M19" s="198"/>
      <c r="N19" s="171"/>
      <c r="O19" s="204"/>
      <c r="P19" s="171"/>
      <c r="Q19" s="172"/>
      <c r="R19" s="175"/>
    </row>
    <row r="20" spans="1:18" s="176" customFormat="1" ht="9.6" customHeight="1">
      <c r="A20" s="178"/>
      <c r="B20" s="179"/>
      <c r="C20" s="179"/>
      <c r="D20" s="179"/>
      <c r="E20" s="180"/>
      <c r="F20" s="180"/>
      <c r="G20" s="181"/>
      <c r="H20" s="182" t="s">
        <v>49</v>
      </c>
      <c r="I20" s="183"/>
      <c r="J20" s="184" t="s">
        <v>178</v>
      </c>
      <c r="K20" s="207"/>
      <c r="L20" s="169"/>
      <c r="M20" s="198"/>
      <c r="N20" s="171"/>
      <c r="O20" s="204"/>
      <c r="P20" s="171"/>
      <c r="Q20" s="172"/>
      <c r="R20" s="175"/>
    </row>
    <row r="21" spans="1:18" s="176" customFormat="1" ht="9.6" customHeight="1">
      <c r="A21" s="165">
        <v>8</v>
      </c>
      <c r="B21" s="166" t="str">
        <f>IF($D21="","",VLOOKUP($D21,'[2]m glavni turnir žrebna lista'!$A$7:$R$38,17))</f>
        <v/>
      </c>
      <c r="C21" s="166" t="str">
        <f>IF($D21="","",VLOOKUP($D21,'[2]m glavni turnir žrebna lista'!$A$7:$R$38,2))</f>
        <v/>
      </c>
      <c r="D21" s="167"/>
      <c r="E21" s="166" t="s">
        <v>171</v>
      </c>
      <c r="F21" s="166"/>
      <c r="G21" s="166"/>
      <c r="H21" s="166" t="str">
        <f>IF($D21="","",VLOOKUP($D21,'[2]m glavni turnir žrebna lista'!$A$7:$R$38,5))</f>
        <v/>
      </c>
      <c r="I21" s="189" t="str">
        <f>IF($D21="","",VLOOKUP($D21,'[2]m glavni turnir žrebna lista'!$A$7:$R$38,14))</f>
        <v/>
      </c>
      <c r="J21" s="190"/>
      <c r="K21" s="170"/>
      <c r="L21" s="169"/>
      <c r="M21" s="198"/>
      <c r="N21" s="171"/>
      <c r="O21" s="204"/>
      <c r="P21" s="171"/>
      <c r="Q21" s="172"/>
      <c r="R21" s="175"/>
    </row>
    <row r="22" spans="1:18" s="176" customFormat="1" ht="9.6" customHeight="1">
      <c r="A22" s="178"/>
      <c r="B22" s="179"/>
      <c r="C22" s="179"/>
      <c r="D22" s="179"/>
      <c r="E22" s="203"/>
      <c r="F22" s="203"/>
      <c r="G22" s="208"/>
      <c r="H22" s="203"/>
      <c r="I22" s="193"/>
      <c r="J22" s="169"/>
      <c r="K22" s="170"/>
      <c r="L22" s="169"/>
      <c r="M22" s="198"/>
      <c r="N22" s="182"/>
      <c r="O22" s="194"/>
      <c r="P22" s="195"/>
      <c r="Q22" s="209"/>
      <c r="R22" s="175"/>
    </row>
    <row r="23" spans="1:18" s="176" customFormat="1" ht="9.6" customHeight="1">
      <c r="A23" s="165">
        <v>9</v>
      </c>
      <c r="B23" s="166" t="str">
        <f>IF($D23="","",VLOOKUP($D23,'[2]m glavni turnir žrebna lista'!$A$7:$R$38,17))</f>
        <v/>
      </c>
      <c r="C23" s="166" t="str">
        <f>IF($D23="","",VLOOKUP($D23,'[2]m glavni turnir žrebna lista'!$A$7:$R$38,2))</f>
        <v/>
      </c>
      <c r="D23" s="167"/>
      <c r="E23" s="166" t="s">
        <v>111</v>
      </c>
      <c r="F23" s="166"/>
      <c r="G23" s="166"/>
      <c r="H23" s="166" t="str">
        <f>IF($D23="","",VLOOKUP($D23,'[2]m glavni turnir žrebna lista'!$A$7:$R$38,5))</f>
        <v/>
      </c>
      <c r="I23" s="168" t="str">
        <f>IF($D23="","",VLOOKUP($D23,'[2]m glavni turnir žrebna lista'!$A$7:$R$38,14))</f>
        <v/>
      </c>
      <c r="J23" s="169"/>
      <c r="K23" s="170"/>
      <c r="L23" s="169"/>
      <c r="M23" s="198"/>
      <c r="N23" s="171"/>
      <c r="O23" s="204"/>
      <c r="P23" s="190"/>
      <c r="Q23" s="204"/>
      <c r="R23" s="175"/>
    </row>
    <row r="24" spans="1:18" s="176" customFormat="1" ht="9.6" customHeight="1">
      <c r="A24" s="178"/>
      <c r="B24" s="179"/>
      <c r="C24" s="179"/>
      <c r="D24" s="179"/>
      <c r="E24" s="180"/>
      <c r="F24" s="180"/>
      <c r="G24" s="181"/>
      <c r="H24" s="182" t="s">
        <v>49</v>
      </c>
      <c r="I24" s="183" t="s">
        <v>76</v>
      </c>
      <c r="J24" s="184" t="s">
        <v>194</v>
      </c>
      <c r="K24" s="185"/>
      <c r="L24" s="169"/>
      <c r="M24" s="198"/>
      <c r="N24" s="171"/>
      <c r="O24" s="204"/>
      <c r="P24" s="171"/>
      <c r="Q24" s="204"/>
      <c r="R24" s="175"/>
    </row>
    <row r="25" spans="1:18" s="176" customFormat="1" ht="9.6" customHeight="1">
      <c r="A25" s="178">
        <v>10</v>
      </c>
      <c r="B25" s="187" t="str">
        <f>IF($D25="","",VLOOKUP($D25,'[2]m glavni turnir žrebna lista'!$A$7:$R$38,17))</f>
        <v/>
      </c>
      <c r="C25" s="187" t="str">
        <f>IF($D25="","",VLOOKUP($D25,'[2]m glavni turnir žrebna lista'!$A$7:$R$38,2))</f>
        <v/>
      </c>
      <c r="D25" s="167"/>
      <c r="E25" s="188" t="s">
        <v>3</v>
      </c>
      <c r="F25" s="188" t="str">
        <f>PROPER(IF($D25="","",VLOOKUP($D25,'[2]m glavni turnir žrebna lista'!$A$7:$R$38,4)))</f>
        <v/>
      </c>
      <c r="G25" s="188"/>
      <c r="H25" s="188" t="str">
        <f>IF($D25="","",VLOOKUP($D25,'[2]m glavni turnir žrebna lista'!$A$7:$R$38,5))</f>
        <v/>
      </c>
      <c r="I25" s="189" t="str">
        <f>IF($D25="","",VLOOKUP($D25,'[2]m glavni turnir žrebna lista'!$A$7:$R$38,14))</f>
        <v/>
      </c>
      <c r="J25" s="190"/>
      <c r="K25" s="191"/>
      <c r="L25" s="169"/>
      <c r="M25" s="198"/>
      <c r="N25" s="171"/>
      <c r="O25" s="204"/>
      <c r="P25" s="171"/>
      <c r="Q25" s="204"/>
      <c r="R25" s="175"/>
    </row>
    <row r="26" spans="1:18" s="176" customFormat="1" ht="9.6" customHeight="1">
      <c r="A26" s="178"/>
      <c r="B26" s="179"/>
      <c r="C26" s="179"/>
      <c r="D26" s="192"/>
      <c r="E26" s="180"/>
      <c r="F26" s="180"/>
      <c r="G26" s="181"/>
      <c r="H26" s="180"/>
      <c r="I26" s="193"/>
      <c r="J26" s="182"/>
      <c r="K26" s="194"/>
      <c r="L26" s="184" t="s">
        <v>350</v>
      </c>
      <c r="M26" s="196"/>
      <c r="N26" s="171"/>
      <c r="O26" s="204"/>
      <c r="P26" s="171"/>
      <c r="Q26" s="204"/>
      <c r="R26" s="175"/>
    </row>
    <row r="27" spans="1:18" s="176" customFormat="1" ht="9.6" customHeight="1">
      <c r="A27" s="178">
        <v>11</v>
      </c>
      <c r="B27" s="187">
        <f>IF($D27="","",VLOOKUP($D27,'[2]m glavni turnir žrebna lista'!$A$7:$R$38,17))</f>
        <v>0</v>
      </c>
      <c r="C27" s="187">
        <f>IF($D27="","",VLOOKUP($D27,'[2]m glavni turnir žrebna lista'!$A$7:$R$38,2))</f>
        <v>0</v>
      </c>
      <c r="D27" s="167">
        <v>21</v>
      </c>
      <c r="E27" s="188" t="s">
        <v>179</v>
      </c>
      <c r="F27" s="188" t="str">
        <f>PROPER(IF($D27="","",VLOOKUP($D27,'[2]m glavni turnir žrebna lista'!$A$7:$R$38,4)))</f>
        <v/>
      </c>
      <c r="G27" s="188"/>
      <c r="H27" s="188">
        <f>IF($D27="","",VLOOKUP($D27,'[2]m glavni turnir žrebna lista'!$A$7:$R$38,5))</f>
        <v>0</v>
      </c>
      <c r="I27" s="168">
        <f>IF($D27="","",VLOOKUP($D27,'[2]m glavni turnir žrebna lista'!$A$7:$R$38,14))</f>
        <v>0</v>
      </c>
      <c r="J27" s="169"/>
      <c r="K27" s="199"/>
      <c r="L27" s="190" t="s">
        <v>342</v>
      </c>
      <c r="M27" s="200"/>
      <c r="N27" s="171"/>
      <c r="O27" s="204"/>
      <c r="P27" s="171"/>
      <c r="Q27" s="204"/>
      <c r="R27" s="175"/>
    </row>
    <row r="28" spans="1:18" s="176" customFormat="1" ht="9.6" customHeight="1">
      <c r="A28" s="210"/>
      <c r="B28" s="179"/>
      <c r="C28" s="179"/>
      <c r="D28" s="192"/>
      <c r="E28" s="180"/>
      <c r="F28" s="180"/>
      <c r="G28" s="181"/>
      <c r="H28" s="182" t="s">
        <v>49</v>
      </c>
      <c r="I28" s="183" t="s">
        <v>76</v>
      </c>
      <c r="J28" s="195" t="s">
        <v>295</v>
      </c>
      <c r="K28" s="201"/>
      <c r="L28" s="169"/>
      <c r="M28" s="200"/>
      <c r="N28" s="171"/>
      <c r="O28" s="204"/>
      <c r="P28" s="171"/>
      <c r="Q28" s="204"/>
      <c r="R28" s="175"/>
    </row>
    <row r="29" spans="1:18" s="176" customFormat="1" ht="9.6" customHeight="1">
      <c r="A29" s="178">
        <v>12</v>
      </c>
      <c r="B29" s="187">
        <f>IF($D29="","",VLOOKUP($D29,'[2]m glavni turnir žrebna lista'!$A$7:$R$38,17))</f>
        <v>0</v>
      </c>
      <c r="C29" s="187">
        <f>IF($D29="","",VLOOKUP($D29,'[2]m glavni turnir žrebna lista'!$A$7:$R$38,2))</f>
        <v>0</v>
      </c>
      <c r="D29" s="167">
        <v>19</v>
      </c>
      <c r="E29" s="188" t="s">
        <v>180</v>
      </c>
      <c r="F29" s="188" t="str">
        <f>PROPER(IF($D29="","",VLOOKUP($D29,'[2]m glavni turnir žrebna lista'!$A$7:$R$38,4)))</f>
        <v/>
      </c>
      <c r="G29" s="188"/>
      <c r="H29" s="188">
        <f>IF($D29="","",VLOOKUP($D29,'[2]m glavni turnir žrebna lista'!$A$7:$R$38,5))</f>
        <v>0</v>
      </c>
      <c r="I29" s="189">
        <f>IF($D29="","",VLOOKUP($D29,'[2]m glavni turnir žrebna lista'!$A$7:$R$38,14))</f>
        <v>0</v>
      </c>
      <c r="J29" s="190" t="s">
        <v>296</v>
      </c>
      <c r="K29" s="170"/>
      <c r="L29" s="169"/>
      <c r="M29" s="200"/>
      <c r="N29" s="171"/>
      <c r="O29" s="204"/>
      <c r="P29" s="171"/>
      <c r="Q29" s="204"/>
      <c r="R29" s="175"/>
    </row>
    <row r="30" spans="1:18" s="176" customFormat="1" ht="9.6" customHeight="1">
      <c r="A30" s="178"/>
      <c r="B30" s="179"/>
      <c r="C30" s="179"/>
      <c r="D30" s="192"/>
      <c r="E30" s="169"/>
      <c r="F30" s="169"/>
      <c r="G30" s="202"/>
      <c r="H30" s="203"/>
      <c r="I30" s="193"/>
      <c r="J30" s="169"/>
      <c r="K30" s="170"/>
      <c r="L30" s="182"/>
      <c r="M30" s="194"/>
      <c r="N30" s="184" t="s">
        <v>350</v>
      </c>
      <c r="O30" s="211"/>
      <c r="P30" s="171"/>
      <c r="Q30" s="204"/>
      <c r="R30" s="175"/>
    </row>
    <row r="31" spans="1:18" s="176" customFormat="1" ht="9.6" customHeight="1">
      <c r="A31" s="178">
        <v>13</v>
      </c>
      <c r="B31" s="187">
        <f>IF($D31="","",VLOOKUP($D31,'[2]m glavni turnir žrebna lista'!$A$7:$R$38,17))</f>
        <v>0</v>
      </c>
      <c r="C31" s="187">
        <f>IF($D31="","",VLOOKUP($D31,'[2]m glavni turnir žrebna lista'!$A$7:$R$38,2))</f>
        <v>0</v>
      </c>
      <c r="D31" s="167">
        <v>9</v>
      </c>
      <c r="E31" s="188" t="s">
        <v>3</v>
      </c>
      <c r="F31" s="188" t="str">
        <f>PROPER(IF($D31="","",VLOOKUP($D31,'[2]m glavni turnir žrebna lista'!$A$7:$R$38,4)))</f>
        <v/>
      </c>
      <c r="G31" s="188"/>
      <c r="H31" s="188">
        <f>IF($D31="","",VLOOKUP($D31,'[2]m glavni turnir žrebna lista'!$A$7:$R$38,5))</f>
        <v>0</v>
      </c>
      <c r="I31" s="168">
        <f>IF($D31="","",VLOOKUP($D31,'[2]m glavni turnir žrebna lista'!$A$7:$R$38,14))</f>
        <v>0</v>
      </c>
      <c r="J31" s="169"/>
      <c r="K31" s="170"/>
      <c r="L31" s="169"/>
      <c r="M31" s="200"/>
      <c r="N31" s="190" t="s">
        <v>307</v>
      </c>
      <c r="O31" s="172"/>
      <c r="P31" s="171"/>
      <c r="Q31" s="204"/>
      <c r="R31" s="175"/>
    </row>
    <row r="32" spans="1:18" s="176" customFormat="1" ht="9.6" customHeight="1">
      <c r="A32" s="178"/>
      <c r="B32" s="179"/>
      <c r="C32" s="179"/>
      <c r="D32" s="192"/>
      <c r="E32" s="180"/>
      <c r="F32" s="180"/>
      <c r="G32" s="181"/>
      <c r="H32" s="182" t="s">
        <v>49</v>
      </c>
      <c r="I32" s="183" t="s">
        <v>51</v>
      </c>
      <c r="J32" s="195" t="s">
        <v>183</v>
      </c>
      <c r="K32" s="185"/>
      <c r="L32" s="169"/>
      <c r="M32" s="200"/>
      <c r="N32" s="171"/>
      <c r="O32" s="172"/>
      <c r="P32" s="171"/>
      <c r="Q32" s="204"/>
      <c r="R32" s="175"/>
    </row>
    <row r="33" spans="1:18" s="176" customFormat="1" ht="9.6" customHeight="1">
      <c r="A33" s="178">
        <v>14</v>
      </c>
      <c r="B33" s="187">
        <f>IF($D33="","",VLOOKUP($D33,'[2]m glavni turnir žrebna lista'!$A$7:$R$38,17))</f>
        <v>0</v>
      </c>
      <c r="C33" s="187">
        <f>IF($D33="","",VLOOKUP($D33,'[2]m glavni turnir žrebna lista'!$A$7:$R$38,2))</f>
        <v>0</v>
      </c>
      <c r="D33" s="167">
        <v>23</v>
      </c>
      <c r="E33" s="188" t="s">
        <v>182</v>
      </c>
      <c r="F33" s="188" t="str">
        <f>PROPER(IF($D33="","",VLOOKUP($D33,'[2]m glavni turnir žrebna lista'!$A$7:$R$38,4)))</f>
        <v/>
      </c>
      <c r="G33" s="188"/>
      <c r="H33" s="188">
        <f>IF($D33="","",VLOOKUP($D33,'[2]m glavni turnir žrebna lista'!$A$7:$R$38,5))</f>
        <v>0</v>
      </c>
      <c r="I33" s="189">
        <f>IF($D33="","",VLOOKUP($D33,'[2]m glavni turnir žrebna lista'!$A$7:$R$38,14))</f>
        <v>0</v>
      </c>
      <c r="J33" s="190"/>
      <c r="K33" s="191"/>
      <c r="L33" s="169"/>
      <c r="M33" s="200"/>
      <c r="N33" s="171"/>
      <c r="O33" s="172"/>
      <c r="P33" s="171"/>
      <c r="Q33" s="204"/>
      <c r="R33" s="175"/>
    </row>
    <row r="34" spans="1:18" s="176" customFormat="1" ht="9.6" customHeight="1">
      <c r="A34" s="178"/>
      <c r="B34" s="179"/>
      <c r="C34" s="179"/>
      <c r="D34" s="192"/>
      <c r="E34" s="180"/>
      <c r="F34" s="180"/>
      <c r="G34" s="181"/>
      <c r="H34" s="169"/>
      <c r="I34" s="193"/>
      <c r="J34" s="182"/>
      <c r="K34" s="194"/>
      <c r="L34" s="184" t="s">
        <v>181</v>
      </c>
      <c r="M34" s="206"/>
      <c r="N34" s="171"/>
      <c r="O34" s="172"/>
      <c r="P34" s="171"/>
      <c r="Q34" s="204"/>
      <c r="R34" s="175"/>
    </row>
    <row r="35" spans="1:18" s="176" customFormat="1" ht="9.6" customHeight="1">
      <c r="A35" s="178">
        <v>15</v>
      </c>
      <c r="B35" s="187" t="str">
        <f>IF($D35="","",VLOOKUP($D35,'[2]m glavni turnir žrebna lista'!$A$7:$R$38,17))</f>
        <v/>
      </c>
      <c r="C35" s="187" t="str">
        <f>IF($D35="","",VLOOKUP($D35,'[2]m glavni turnir žrebna lista'!$A$7:$R$38,2))</f>
        <v/>
      </c>
      <c r="D35" s="167"/>
      <c r="E35" s="188" t="s">
        <v>3</v>
      </c>
      <c r="F35" s="188" t="str">
        <f>PROPER(IF($D35="","",VLOOKUP($D35,'[2]m glavni turnir žrebna lista'!$A$7:$R$38,4)))</f>
        <v/>
      </c>
      <c r="G35" s="188"/>
      <c r="H35" s="188" t="str">
        <f>IF($D35="","",VLOOKUP($D35,'[2]m glavni turnir žrebna lista'!$A$7:$R$38,5))</f>
        <v/>
      </c>
      <c r="I35" s="168" t="str">
        <f>IF($D35="","",VLOOKUP($D35,'[2]m glavni turnir žrebna lista'!$A$7:$R$38,14))</f>
        <v/>
      </c>
      <c r="J35" s="169"/>
      <c r="K35" s="199"/>
      <c r="L35" s="190" t="s">
        <v>305</v>
      </c>
      <c r="M35" s="198"/>
      <c r="N35" s="171"/>
      <c r="O35" s="172"/>
      <c r="P35" s="171"/>
      <c r="Q35" s="204"/>
      <c r="R35" s="175"/>
    </row>
    <row r="36" spans="1:18" s="176" customFormat="1" ht="9.6" customHeight="1">
      <c r="A36" s="178"/>
      <c r="B36" s="179"/>
      <c r="C36" s="179"/>
      <c r="D36" s="179"/>
      <c r="E36" s="180"/>
      <c r="F36" s="180"/>
      <c r="G36" s="181"/>
      <c r="H36" s="182" t="s">
        <v>49</v>
      </c>
      <c r="I36" s="183"/>
      <c r="J36" s="184" t="s">
        <v>181</v>
      </c>
      <c r="K36" s="201"/>
      <c r="L36" s="169"/>
      <c r="M36" s="198"/>
      <c r="N36" s="171"/>
      <c r="O36" s="172"/>
      <c r="P36" s="171"/>
      <c r="Q36" s="204"/>
      <c r="R36" s="175"/>
    </row>
    <row r="37" spans="1:18" s="176" customFormat="1" ht="9.6" customHeight="1" thickBot="1">
      <c r="A37" s="165">
        <v>16</v>
      </c>
      <c r="B37" s="166" t="str">
        <f>IF($D37="","",VLOOKUP($D37,'[2]m glavni turnir žrebna lista'!$A$7:$R$38,17))</f>
        <v/>
      </c>
      <c r="C37" s="166" t="str">
        <f>IF($D37="","",VLOOKUP($D37,'[2]m glavni turnir žrebna lista'!$A$7:$R$38,2))</f>
        <v/>
      </c>
      <c r="D37" s="167"/>
      <c r="E37" s="166" t="s">
        <v>265</v>
      </c>
      <c r="F37" s="166"/>
      <c r="G37" s="166"/>
      <c r="H37" s="166" t="str">
        <f>IF($D37="","",VLOOKUP($D37,'[2]m glavni turnir žrebna lista'!$A$7:$R$38,5))</f>
        <v/>
      </c>
      <c r="I37" s="189" t="str">
        <f>IF($D37="","",VLOOKUP($D37,'[2]m glavni turnir žrebna lista'!$A$7:$R$38,14))</f>
        <v/>
      </c>
      <c r="J37" s="190"/>
      <c r="K37" s="170"/>
      <c r="L37" s="169"/>
      <c r="M37" s="198"/>
      <c r="N37" s="172"/>
      <c r="O37" s="172"/>
      <c r="P37" s="171"/>
      <c r="Q37" s="204"/>
      <c r="R37" s="175"/>
    </row>
    <row r="38" spans="1:18" s="176" customFormat="1" ht="18" customHeight="1">
      <c r="A38" s="178"/>
      <c r="B38" s="179"/>
      <c r="C38" s="179"/>
      <c r="D38" s="179"/>
      <c r="E38" s="180"/>
      <c r="F38" s="180"/>
      <c r="G38" s="181"/>
      <c r="H38" s="180"/>
      <c r="I38" s="193"/>
      <c r="J38" s="169"/>
      <c r="K38" s="170"/>
      <c r="L38" s="169"/>
      <c r="M38" s="198"/>
      <c r="N38" s="212"/>
      <c r="O38" s="213"/>
      <c r="P38" s="462"/>
      <c r="Q38" s="463"/>
      <c r="R38" s="175"/>
    </row>
    <row r="39" spans="1:18" s="176" customFormat="1" ht="16.5" customHeight="1" thickBot="1">
      <c r="A39" s="165">
        <v>17</v>
      </c>
      <c r="B39" s="166" t="str">
        <f>IF($D39="","",VLOOKUP($D39,'[2]m glavni turnir žrebna lista'!$A$7:$R$38,17))</f>
        <v/>
      </c>
      <c r="C39" s="166" t="str">
        <f>IF($D39="","",VLOOKUP($D39,'[2]m glavni turnir žrebna lista'!$A$7:$R$38,2))</f>
        <v/>
      </c>
      <c r="D39" s="167"/>
      <c r="E39" s="166" t="s">
        <v>109</v>
      </c>
      <c r="F39" s="166"/>
      <c r="G39" s="166"/>
      <c r="H39" s="166" t="str">
        <f>IF($D39="","",VLOOKUP($D39,'[2]m glavni turnir žrebna lista'!$A$7:$R$38,5))</f>
        <v/>
      </c>
      <c r="I39" s="168" t="str">
        <f>IF($D39="","",VLOOKUP($D39,'[2]m glavni turnir žrebna lista'!$A$7:$R$38,14))</f>
        <v/>
      </c>
      <c r="J39" s="169"/>
      <c r="K39" s="170"/>
      <c r="L39" s="169"/>
      <c r="M39" s="198"/>
      <c r="N39" s="182"/>
      <c r="O39" s="214"/>
      <c r="P39" s="464"/>
      <c r="Q39" s="465"/>
      <c r="R39" s="175"/>
    </row>
    <row r="40" spans="1:18" s="176" customFormat="1" ht="9.6" customHeight="1">
      <c r="A40" s="178"/>
      <c r="B40" s="179"/>
      <c r="C40" s="179"/>
      <c r="D40" s="179"/>
      <c r="E40" s="180"/>
      <c r="F40" s="180"/>
      <c r="G40" s="181"/>
      <c r="H40" s="182" t="s">
        <v>49</v>
      </c>
      <c r="I40" s="183" t="s">
        <v>76</v>
      </c>
      <c r="J40" s="184" t="s">
        <v>184</v>
      </c>
      <c r="K40" s="185"/>
      <c r="L40" s="169"/>
      <c r="M40" s="198"/>
      <c r="N40" s="171"/>
      <c r="O40" s="172"/>
      <c r="P40" s="171"/>
      <c r="Q40" s="204"/>
      <c r="R40" s="175"/>
    </row>
    <row r="41" spans="1:18" s="176" customFormat="1" ht="9.6" customHeight="1">
      <c r="A41" s="178">
        <v>18</v>
      </c>
      <c r="B41" s="187" t="str">
        <f>IF($D41="","",VLOOKUP($D41,'[2]m glavni turnir žrebna lista'!$A$7:$R$38,17))</f>
        <v/>
      </c>
      <c r="C41" s="187" t="str">
        <f>IF($D41="","",VLOOKUP($D41,'[2]m glavni turnir žrebna lista'!$A$7:$R$38,2))</f>
        <v/>
      </c>
      <c r="D41" s="167"/>
      <c r="E41" s="188" t="s">
        <v>3</v>
      </c>
      <c r="F41" s="188" t="str">
        <f>PROPER(IF($D41="","",VLOOKUP($D41,'[2]m glavni turnir žrebna lista'!$A$7:$R$38,4)))</f>
        <v/>
      </c>
      <c r="G41" s="188"/>
      <c r="H41" s="188" t="str">
        <f>IF($D41="","",VLOOKUP($D41,'[2]m glavni turnir žrebna lista'!$A$7:$R$38,5))</f>
        <v/>
      </c>
      <c r="I41" s="189" t="str">
        <f>IF($D41="","",VLOOKUP($D41,'[2]m glavni turnir žrebna lista'!$A$7:$R$38,14))</f>
        <v/>
      </c>
      <c r="J41" s="190"/>
      <c r="K41" s="191"/>
      <c r="L41" s="169"/>
      <c r="M41" s="198"/>
      <c r="N41" s="171"/>
      <c r="O41" s="172"/>
      <c r="P41" s="171"/>
      <c r="Q41" s="204"/>
      <c r="R41" s="175"/>
    </row>
    <row r="42" spans="1:18" s="176" customFormat="1" ht="9.6" customHeight="1">
      <c r="A42" s="178"/>
      <c r="B42" s="179"/>
      <c r="C42" s="179"/>
      <c r="D42" s="192"/>
      <c r="E42" s="180"/>
      <c r="F42" s="180"/>
      <c r="G42" s="181"/>
      <c r="H42" s="180"/>
      <c r="I42" s="193"/>
      <c r="J42" s="182"/>
      <c r="K42" s="194"/>
      <c r="L42" s="184" t="s">
        <v>184</v>
      </c>
      <c r="M42" s="196"/>
      <c r="N42" s="171"/>
      <c r="O42" s="172"/>
      <c r="P42" s="171"/>
      <c r="Q42" s="204"/>
      <c r="R42" s="175"/>
    </row>
    <row r="43" spans="1:18" s="176" customFormat="1" ht="9.6" customHeight="1">
      <c r="A43" s="178">
        <v>19</v>
      </c>
      <c r="B43" s="187">
        <f>IF($D43="","",VLOOKUP($D43,'[2]m glavni turnir žrebna lista'!$A$7:$R$38,17))</f>
        <v>0</v>
      </c>
      <c r="C43" s="187">
        <f>IF($D43="","",VLOOKUP($D43,'[2]m glavni turnir žrebna lista'!$A$7:$R$38,2))</f>
        <v>0</v>
      </c>
      <c r="D43" s="167">
        <v>17</v>
      </c>
      <c r="E43" s="188" t="s">
        <v>185</v>
      </c>
      <c r="F43" s="188" t="str">
        <f>PROPER(IF($D43="","",VLOOKUP($D43,'[2]m glavni turnir žrebna lista'!$A$7:$R$38,4)))</f>
        <v/>
      </c>
      <c r="G43" s="188"/>
      <c r="H43" s="188">
        <f>IF($D43="","",VLOOKUP($D43,'[2]m glavni turnir žrebna lista'!$A$7:$R$38,5))</f>
        <v>0</v>
      </c>
      <c r="I43" s="168">
        <f>IF($D43="","",VLOOKUP($D43,'[2]m glavni turnir žrebna lista'!$A$7:$R$38,14))</f>
        <v>0</v>
      </c>
      <c r="J43" s="169"/>
      <c r="K43" s="199"/>
      <c r="L43" s="190" t="s">
        <v>321</v>
      </c>
      <c r="M43" s="200"/>
      <c r="N43" s="171"/>
      <c r="O43" s="172"/>
      <c r="P43" s="171"/>
      <c r="Q43" s="204"/>
      <c r="R43" s="175"/>
    </row>
    <row r="44" spans="1:19" s="176" customFormat="1" ht="9.6" customHeight="1">
      <c r="A44" s="178"/>
      <c r="B44" s="179"/>
      <c r="C44" s="179"/>
      <c r="D44" s="192"/>
      <c r="E44" s="180"/>
      <c r="F44" s="180"/>
      <c r="G44" s="181"/>
      <c r="H44" s="182" t="s">
        <v>49</v>
      </c>
      <c r="I44" s="183" t="s">
        <v>52</v>
      </c>
      <c r="J44" s="195" t="s">
        <v>316</v>
      </c>
      <c r="K44" s="201"/>
      <c r="L44" s="169"/>
      <c r="M44" s="200"/>
      <c r="N44" s="171"/>
      <c r="O44" s="172"/>
      <c r="P44" s="171"/>
      <c r="Q44" s="204"/>
      <c r="R44" s="175"/>
      <c r="S44" s="215"/>
    </row>
    <row r="45" spans="1:19" s="176" customFormat="1" ht="9.6" customHeight="1">
      <c r="A45" s="178">
        <v>20</v>
      </c>
      <c r="B45" s="187">
        <f>IF($D45="","",VLOOKUP($D45,'[2]m glavni turnir žrebna lista'!$A$7:$R$38,17))</f>
        <v>0</v>
      </c>
      <c r="C45" s="187">
        <f>IF($D45="","",VLOOKUP($D45,'[2]m glavni turnir žrebna lista'!$A$7:$R$38,2))</f>
        <v>0</v>
      </c>
      <c r="D45" s="167">
        <v>20</v>
      </c>
      <c r="E45" s="188" t="s">
        <v>114</v>
      </c>
      <c r="F45" s="188" t="str">
        <f>PROPER(IF($D45="","",VLOOKUP($D45,'[2]m glavni turnir žrebna lista'!$A$7:$R$38,4)))</f>
        <v/>
      </c>
      <c r="G45" s="188"/>
      <c r="H45" s="188">
        <f>IF($D45="","",VLOOKUP($D45,'[2]m glavni turnir žrebna lista'!$A$7:$R$38,5))</f>
        <v>0</v>
      </c>
      <c r="I45" s="189">
        <f>IF($D45="","",VLOOKUP($D45,'[2]m glavni turnir žrebna lista'!$A$7:$R$38,14))</f>
        <v>0</v>
      </c>
      <c r="J45" s="190" t="s">
        <v>292</v>
      </c>
      <c r="K45" s="170"/>
      <c r="L45" s="169"/>
      <c r="M45" s="200"/>
      <c r="N45" s="171"/>
      <c r="O45" s="172"/>
      <c r="P45" s="171"/>
      <c r="Q45" s="204"/>
      <c r="R45" s="175"/>
      <c r="S45" s="216"/>
    </row>
    <row r="46" spans="1:19" s="176" customFormat="1" ht="9.6" customHeight="1">
      <c r="A46" s="178"/>
      <c r="B46" s="179"/>
      <c r="C46" s="179"/>
      <c r="D46" s="192"/>
      <c r="E46" s="169"/>
      <c r="F46" s="169"/>
      <c r="G46" s="202"/>
      <c r="H46" s="203"/>
      <c r="I46" s="193"/>
      <c r="J46" s="169"/>
      <c r="K46" s="170"/>
      <c r="L46" s="182"/>
      <c r="M46" s="194"/>
      <c r="N46" s="195"/>
      <c r="O46" s="217"/>
      <c r="P46" s="171"/>
      <c r="Q46" s="204"/>
      <c r="R46" s="175"/>
      <c r="S46" s="218"/>
    </row>
    <row r="47" spans="1:19" s="176" customFormat="1" ht="9.6" customHeight="1">
      <c r="A47" s="178">
        <v>21</v>
      </c>
      <c r="B47" s="187">
        <f>IF($D47="","",VLOOKUP($D47,'[2]m glavni turnir žrebna lista'!$A$7:$R$38,17))</f>
        <v>0</v>
      </c>
      <c r="C47" s="187">
        <f>IF($D47="","",VLOOKUP($D47,'[2]m glavni turnir žrebna lista'!$A$7:$R$38,2))</f>
        <v>0</v>
      </c>
      <c r="D47" s="167">
        <v>14</v>
      </c>
      <c r="E47" s="188" t="s">
        <v>154</v>
      </c>
      <c r="F47" s="188" t="str">
        <f>PROPER(IF($D47="","",VLOOKUP($D47,'[2]m glavni turnir žrebna lista'!$A$7:$R$38,4)))</f>
        <v/>
      </c>
      <c r="G47" s="188"/>
      <c r="H47" s="188">
        <f>IF($D47="","",VLOOKUP($D47,'[2]m glavni turnir žrebna lista'!$A$7:$R$38,5))</f>
        <v>0</v>
      </c>
      <c r="I47" s="168">
        <f>IF($D47="","",VLOOKUP($D47,'[2]m glavni turnir žrebna lista'!$A$7:$R$38,14))</f>
        <v>0</v>
      </c>
      <c r="J47" s="169"/>
      <c r="K47" s="170"/>
      <c r="L47" s="169"/>
      <c r="M47" s="200"/>
      <c r="N47" s="190"/>
      <c r="O47" s="204"/>
      <c r="P47" s="171"/>
      <c r="Q47" s="204"/>
      <c r="R47" s="175"/>
      <c r="S47" s="219"/>
    </row>
    <row r="48" spans="1:19" s="176" customFormat="1" ht="9.6" customHeight="1">
      <c r="A48" s="178"/>
      <c r="B48" s="179"/>
      <c r="C48" s="179"/>
      <c r="D48" s="192"/>
      <c r="E48" s="180"/>
      <c r="F48" s="180"/>
      <c r="G48" s="181"/>
      <c r="H48" s="182" t="s">
        <v>49</v>
      </c>
      <c r="I48" s="183" t="s">
        <v>50</v>
      </c>
      <c r="J48" s="195" t="s">
        <v>320</v>
      </c>
      <c r="K48" s="185"/>
      <c r="L48" s="169"/>
      <c r="M48" s="200"/>
      <c r="N48" s="171"/>
      <c r="O48" s="204"/>
      <c r="P48" s="171"/>
      <c r="Q48" s="204"/>
      <c r="R48" s="175"/>
      <c r="S48" s="219"/>
    </row>
    <row r="49" spans="1:19" s="176" customFormat="1" ht="9.6" customHeight="1">
      <c r="A49" s="178">
        <v>22</v>
      </c>
      <c r="B49" s="187">
        <f>IF($D49="","",VLOOKUP($D49,'[2]m glavni turnir žrebna lista'!$A$7:$R$38,17))</f>
        <v>0</v>
      </c>
      <c r="C49" s="187">
        <f>IF($D49="","",VLOOKUP($D49,'[2]m glavni turnir žrebna lista'!$A$7:$R$38,2))</f>
        <v>0</v>
      </c>
      <c r="D49" s="167">
        <v>15</v>
      </c>
      <c r="E49" s="188" t="s">
        <v>191</v>
      </c>
      <c r="F49" s="188" t="str">
        <f>PROPER(IF($D49="","",VLOOKUP($D49,'[2]m glavni turnir žrebna lista'!$A$7:$R$38,4)))</f>
        <v/>
      </c>
      <c r="G49" s="188"/>
      <c r="H49" s="188">
        <f>IF($D49="","",VLOOKUP($D49,'[2]m glavni turnir žrebna lista'!$A$7:$R$38,5))</f>
        <v>0</v>
      </c>
      <c r="I49" s="189">
        <f>IF($D49="","",VLOOKUP($D49,'[2]m glavni turnir žrebna lista'!$A$7:$R$38,14))</f>
        <v>0</v>
      </c>
      <c r="J49" s="190" t="s">
        <v>319</v>
      </c>
      <c r="K49" s="191"/>
      <c r="L49" s="169"/>
      <c r="M49" s="200"/>
      <c r="N49" s="171"/>
      <c r="O49" s="204"/>
      <c r="P49" s="171"/>
      <c r="Q49" s="204"/>
      <c r="R49" s="175"/>
      <c r="S49" s="219"/>
    </row>
    <row r="50" spans="1:19" s="176" customFormat="1" ht="9.6" customHeight="1">
      <c r="A50" s="178"/>
      <c r="B50" s="179"/>
      <c r="C50" s="179"/>
      <c r="D50" s="192"/>
      <c r="E50" s="180"/>
      <c r="F50" s="180"/>
      <c r="G50" s="181"/>
      <c r="H50" s="169"/>
      <c r="I50" s="193"/>
      <c r="J50" s="182"/>
      <c r="K50" s="194"/>
      <c r="L50" s="195" t="s">
        <v>320</v>
      </c>
      <c r="M50" s="206"/>
      <c r="N50" s="171"/>
      <c r="O50" s="204"/>
      <c r="P50" s="171"/>
      <c r="Q50" s="204"/>
      <c r="R50" s="175"/>
      <c r="S50" s="219"/>
    </row>
    <row r="51" spans="1:19" s="176" customFormat="1" ht="9.6" customHeight="1">
      <c r="A51" s="178">
        <v>23</v>
      </c>
      <c r="B51" s="187" t="str">
        <f>IF($D51="","",VLOOKUP($D51,'[2]m glavni turnir žrebna lista'!$A$7:$R$38,17))</f>
        <v/>
      </c>
      <c r="C51" s="187" t="str">
        <f>IF($D51="","",VLOOKUP($D51,'[2]m glavni turnir žrebna lista'!$A$7:$R$38,2))</f>
        <v/>
      </c>
      <c r="D51" s="167"/>
      <c r="E51" s="188" t="s">
        <v>3</v>
      </c>
      <c r="F51" s="188" t="str">
        <f>PROPER(IF($D51="","",VLOOKUP($D51,'[2]m glavni turnir žrebna lista'!$A$7:$R$38,4)))</f>
        <v/>
      </c>
      <c r="G51" s="188"/>
      <c r="H51" s="188" t="str">
        <f>IF($D51="","",VLOOKUP($D51,'[2]m glavni turnir žrebna lista'!$A$7:$R$38,5))</f>
        <v/>
      </c>
      <c r="I51" s="168" t="str">
        <f>IF($D51="","",VLOOKUP($D51,'[2]m glavni turnir žrebna lista'!$A$7:$R$38,14))</f>
        <v/>
      </c>
      <c r="J51" s="169"/>
      <c r="K51" s="199"/>
      <c r="L51" s="190" t="s">
        <v>347</v>
      </c>
      <c r="M51" s="198"/>
      <c r="N51" s="171"/>
      <c r="O51" s="204"/>
      <c r="P51" s="171"/>
      <c r="Q51" s="204"/>
      <c r="R51" s="175"/>
      <c r="S51" s="219"/>
    </row>
    <row r="52" spans="1:19" s="176" customFormat="1" ht="9.6" customHeight="1">
      <c r="A52" s="178"/>
      <c r="B52" s="179"/>
      <c r="C52" s="179"/>
      <c r="D52" s="179"/>
      <c r="E52" s="180"/>
      <c r="F52" s="180"/>
      <c r="G52" s="181"/>
      <c r="H52" s="182" t="s">
        <v>49</v>
      </c>
      <c r="I52" s="183"/>
      <c r="J52" s="184" t="s">
        <v>187</v>
      </c>
      <c r="K52" s="201"/>
      <c r="L52" s="169"/>
      <c r="M52" s="198"/>
      <c r="N52" s="171"/>
      <c r="O52" s="204"/>
      <c r="P52" s="171"/>
      <c r="Q52" s="204"/>
      <c r="R52" s="175"/>
      <c r="S52" s="220"/>
    </row>
    <row r="53" spans="1:19" s="176" customFormat="1" ht="9.6" customHeight="1">
      <c r="A53" s="165">
        <v>24</v>
      </c>
      <c r="B53" s="166" t="str">
        <f>IF($D53="","",VLOOKUP($D53,'[2]m glavni turnir žrebna lista'!$A$7:$R$38,17))</f>
        <v/>
      </c>
      <c r="C53" s="166" t="str">
        <f>IF($D53="","",VLOOKUP($D53,'[2]m glavni turnir žrebna lista'!$A$7:$R$38,2))</f>
        <v/>
      </c>
      <c r="D53" s="167"/>
      <c r="E53" s="166" t="s">
        <v>186</v>
      </c>
      <c r="F53" s="166"/>
      <c r="G53" s="166"/>
      <c r="H53" s="166" t="str">
        <f>IF($D53="","",VLOOKUP($D53,'[2]m glavni turnir žrebna lista'!$A$7:$R$38,5))</f>
        <v/>
      </c>
      <c r="I53" s="189" t="str">
        <f>IF($D53="","",VLOOKUP($D53,'[2]m glavni turnir žrebna lista'!$A$7:$R$38,14))</f>
        <v/>
      </c>
      <c r="J53" s="190"/>
      <c r="K53" s="170"/>
      <c r="L53" s="169"/>
      <c r="M53" s="198"/>
      <c r="N53" s="171"/>
      <c r="O53" s="204"/>
      <c r="P53" s="171"/>
      <c r="Q53" s="204"/>
      <c r="R53" s="175"/>
      <c r="S53" s="220"/>
    </row>
    <row r="54" spans="1:19" s="176" customFormat="1" ht="9.6" customHeight="1">
      <c r="A54" s="178"/>
      <c r="B54" s="179"/>
      <c r="C54" s="179"/>
      <c r="D54" s="179"/>
      <c r="E54" s="203"/>
      <c r="F54" s="203"/>
      <c r="G54" s="208"/>
      <c r="H54" s="203"/>
      <c r="I54" s="193"/>
      <c r="J54" s="169"/>
      <c r="K54" s="170"/>
      <c r="L54" s="169"/>
      <c r="M54" s="198"/>
      <c r="N54" s="182"/>
      <c r="O54" s="194"/>
      <c r="P54" s="195"/>
      <c r="Q54" s="211">
        <f>IF(OR(O54="a",O54="as"),O46,IF(OR(O54="b",O54="bs"),O62,))</f>
        <v>0</v>
      </c>
      <c r="R54" s="175"/>
      <c r="S54" s="220"/>
    </row>
    <row r="55" spans="1:19" s="176" customFormat="1" ht="9.6" customHeight="1">
      <c r="A55" s="165">
        <v>25</v>
      </c>
      <c r="B55" s="166" t="str">
        <f>IF($D55="","",VLOOKUP($D55,'[2]m glavni turnir žrebna lista'!$A$7:$R$38,17))</f>
        <v/>
      </c>
      <c r="C55" s="166" t="str">
        <f>IF($D55="","",VLOOKUP($D55,'[2]m glavni turnir žrebna lista'!$A$7:$R$38,2))</f>
        <v/>
      </c>
      <c r="D55" s="167"/>
      <c r="E55" s="166" t="s">
        <v>172</v>
      </c>
      <c r="F55" s="166"/>
      <c r="G55" s="166"/>
      <c r="H55" s="166" t="str">
        <f>IF($D55="","",VLOOKUP($D55,'[2]m glavni turnir žrebna lista'!$A$7:$R$38,5))</f>
        <v/>
      </c>
      <c r="I55" s="168" t="str">
        <f>IF($D55="","",VLOOKUP($D55,'[2]m glavni turnir žrebna lista'!$A$7:$R$38,14))</f>
        <v/>
      </c>
      <c r="J55" s="169"/>
      <c r="K55" s="170"/>
      <c r="L55" s="169"/>
      <c r="M55" s="198"/>
      <c r="N55" s="171"/>
      <c r="O55" s="204"/>
      <c r="P55" s="190"/>
      <c r="Q55" s="172"/>
      <c r="R55" s="175"/>
      <c r="S55" s="220"/>
    </row>
    <row r="56" spans="1:19" s="176" customFormat="1" ht="9.6" customHeight="1">
      <c r="A56" s="178"/>
      <c r="B56" s="179"/>
      <c r="C56" s="179"/>
      <c r="D56" s="179"/>
      <c r="E56" s="180"/>
      <c r="F56" s="180"/>
      <c r="G56" s="181"/>
      <c r="H56" s="182" t="s">
        <v>49</v>
      </c>
      <c r="I56" s="183" t="s">
        <v>76</v>
      </c>
      <c r="J56" s="184" t="s">
        <v>189</v>
      </c>
      <c r="K56" s="185"/>
      <c r="L56" s="169"/>
      <c r="M56" s="198"/>
      <c r="N56" s="171"/>
      <c r="O56" s="204"/>
      <c r="P56" s="171"/>
      <c r="Q56" s="172"/>
      <c r="R56" s="175"/>
      <c r="S56" s="220"/>
    </row>
    <row r="57" spans="1:19" s="176" customFormat="1" ht="9.6" customHeight="1">
      <c r="A57" s="178">
        <v>26</v>
      </c>
      <c r="B57" s="187" t="str">
        <f>IF($D57="","",VLOOKUP($D57,'[2]m glavni turnir žrebna lista'!$A$7:$R$38,17))</f>
        <v/>
      </c>
      <c r="C57" s="187" t="str">
        <f>IF($D57="","",VLOOKUP($D57,'[2]m glavni turnir žrebna lista'!$A$7:$R$38,2))</f>
        <v/>
      </c>
      <c r="D57" s="167"/>
      <c r="E57" s="188" t="s">
        <v>3</v>
      </c>
      <c r="F57" s="188" t="str">
        <f>PROPER(IF($D57="","",VLOOKUP($D57,'[2]m glavni turnir žrebna lista'!$A$7:$R$38,4)))</f>
        <v/>
      </c>
      <c r="G57" s="188"/>
      <c r="H57" s="188" t="str">
        <f>IF($D57="","",VLOOKUP($D57,'[2]m glavni turnir žrebna lista'!$A$7:$R$38,5))</f>
        <v/>
      </c>
      <c r="I57" s="189" t="str">
        <f>IF($D57="","",VLOOKUP($D57,'[2]m glavni turnir žrebna lista'!$A$7:$R$38,14))</f>
        <v/>
      </c>
      <c r="J57" s="190"/>
      <c r="K57" s="283"/>
      <c r="L57" s="169"/>
      <c r="M57" s="171"/>
      <c r="O57" s="204"/>
      <c r="P57" s="171"/>
      <c r="Q57" s="172"/>
      <c r="R57" s="175"/>
      <c r="S57" s="220"/>
    </row>
    <row r="58" spans="1:19" s="176" customFormat="1" ht="9.6" customHeight="1">
      <c r="A58" s="178"/>
      <c r="B58" s="179"/>
      <c r="C58" s="179"/>
      <c r="D58" s="192"/>
      <c r="E58" s="180"/>
      <c r="F58" s="180"/>
      <c r="G58" s="181"/>
      <c r="H58" s="180"/>
      <c r="I58" s="193"/>
      <c r="J58" s="182"/>
      <c r="K58" s="194"/>
      <c r="L58" s="184" t="s">
        <v>189</v>
      </c>
      <c r="M58" s="196"/>
      <c r="N58" s="171"/>
      <c r="O58" s="204"/>
      <c r="P58" s="171"/>
      <c r="Q58" s="172"/>
      <c r="R58" s="175"/>
      <c r="S58" s="220"/>
    </row>
    <row r="59" spans="1:19" s="176" customFormat="1" ht="9.6" customHeight="1">
      <c r="A59" s="178">
        <v>27</v>
      </c>
      <c r="B59" s="187">
        <f>IF($D59="","",VLOOKUP($D59,'[2]m glavni turnir žrebna lista'!$A$7:$R$38,17))</f>
        <v>0</v>
      </c>
      <c r="C59" s="187">
        <f>IF($D59="","",VLOOKUP($D59,'[2]m glavni turnir žrebna lista'!$A$7:$R$38,2))</f>
        <v>0</v>
      </c>
      <c r="D59" s="167">
        <v>16</v>
      </c>
      <c r="E59" s="188" t="s">
        <v>188</v>
      </c>
      <c r="F59" s="188" t="str">
        <f>PROPER(IF($D59="","",VLOOKUP($D59,'[2]m glavni turnir žrebna lista'!$A$7:$R$38,4)))</f>
        <v/>
      </c>
      <c r="G59" s="188"/>
      <c r="H59" s="188">
        <f>IF($D59="","",VLOOKUP($D59,'[2]m glavni turnir žrebna lista'!$A$7:$R$38,5))</f>
        <v>0</v>
      </c>
      <c r="I59" s="168">
        <f>IF($D59="","",VLOOKUP($D59,'[2]m glavni turnir žrebna lista'!$A$7:$R$38,14))</f>
        <v>0</v>
      </c>
      <c r="J59" s="169"/>
      <c r="K59" s="199"/>
      <c r="L59" s="190" t="s">
        <v>346</v>
      </c>
      <c r="M59" s="200"/>
      <c r="N59" s="171"/>
      <c r="O59" s="204"/>
      <c r="P59" s="171"/>
      <c r="Q59" s="172"/>
      <c r="R59" s="221"/>
      <c r="S59" s="220"/>
    </row>
    <row r="60" spans="1:19" s="176" customFormat="1" ht="9.6" customHeight="1">
      <c r="A60" s="178"/>
      <c r="B60" s="179"/>
      <c r="C60" s="179"/>
      <c r="D60" s="192"/>
      <c r="E60" s="180"/>
      <c r="F60" s="180"/>
      <c r="G60" s="181"/>
      <c r="H60" s="182" t="s">
        <v>49</v>
      </c>
      <c r="I60" s="183" t="s">
        <v>76</v>
      </c>
      <c r="J60" s="195" t="s">
        <v>190</v>
      </c>
      <c r="K60" s="201"/>
      <c r="L60" s="169"/>
      <c r="M60" s="200"/>
      <c r="N60" s="171"/>
      <c r="O60" s="204"/>
      <c r="P60" s="457"/>
      <c r="Q60" s="458"/>
      <c r="R60" s="175"/>
      <c r="S60" s="220"/>
    </row>
    <row r="61" spans="1:19" s="176" customFormat="1" ht="9.6" customHeight="1">
      <c r="A61" s="178">
        <v>28</v>
      </c>
      <c r="B61" s="187" t="str">
        <f>IF($D61="","",VLOOKUP($D61,'[2]m glavni turnir žrebna lista'!$A$7:$R$38,17))</f>
        <v/>
      </c>
      <c r="C61" s="187" t="str">
        <f>IF($D61="","",VLOOKUP($D61,'[2]m glavni turnir žrebna lista'!$A$7:$R$38,2))</f>
        <v/>
      </c>
      <c r="D61" s="167"/>
      <c r="E61" s="188" t="s">
        <v>3</v>
      </c>
      <c r="F61" s="188" t="str">
        <f>PROPER(IF($D61="","",VLOOKUP($D61,'[2]m glavni turnir žrebna lista'!$A$7:$R$38,4)))</f>
        <v/>
      </c>
      <c r="G61" s="188"/>
      <c r="H61" s="188" t="str">
        <f>IF($D61="","",VLOOKUP($D61,'[2]m glavni turnir žrebna lista'!$A$7:$R$38,5))</f>
        <v/>
      </c>
      <c r="I61" s="189" t="str">
        <f>IF($D61="","",VLOOKUP($D61,'[2]m glavni turnir žrebna lista'!$A$7:$R$38,14))</f>
        <v/>
      </c>
      <c r="J61" s="190"/>
      <c r="K61" s="170"/>
      <c r="L61" s="169"/>
      <c r="M61" s="200"/>
      <c r="N61" s="171"/>
      <c r="O61" s="222"/>
      <c r="P61" s="457" t="s">
        <v>53</v>
      </c>
      <c r="Q61" s="459"/>
      <c r="R61" s="175"/>
      <c r="S61" s="220"/>
    </row>
    <row r="62" spans="1:19" s="176" customFormat="1" ht="9.6" customHeight="1">
      <c r="A62" s="178"/>
      <c r="B62" s="179"/>
      <c r="C62" s="179"/>
      <c r="D62" s="192"/>
      <c r="E62" s="169"/>
      <c r="F62" s="169"/>
      <c r="G62" s="202"/>
      <c r="H62" s="203"/>
      <c r="I62" s="193"/>
      <c r="J62" s="169"/>
      <c r="K62" s="170"/>
      <c r="L62" s="182"/>
      <c r="M62" s="194"/>
      <c r="N62" s="184" t="s">
        <v>193</v>
      </c>
      <c r="O62" s="217">
        <f>IF(OR(M62="a",M62="as"),M58,IF(OR(M62="b",M62="bs"),M66,))</f>
        <v>0</v>
      </c>
      <c r="P62" s="457"/>
      <c r="Q62" s="459"/>
      <c r="R62" s="223" t="str">
        <f>IF($R$63&gt;=310,1,IF($R$63&gt;=220,2,IF($R$63&gt;=10,3,"")))</f>
        <v/>
      </c>
      <c r="S62" s="220"/>
    </row>
    <row r="63" spans="1:19" s="176" customFormat="1" ht="9.6" customHeight="1">
      <c r="A63" s="178">
        <v>29</v>
      </c>
      <c r="B63" s="187">
        <f>IF($D63="","",VLOOKUP($D63,'[2]m glavni turnir žrebna lista'!$A$7:$R$38,17))</f>
        <v>0</v>
      </c>
      <c r="C63" s="187">
        <f>IF($D63="","",VLOOKUP($D63,'[2]m glavni turnir žrebna lista'!$A$7:$R$38,2))</f>
        <v>0</v>
      </c>
      <c r="D63" s="167">
        <v>11</v>
      </c>
      <c r="E63" s="392" t="s">
        <v>3</v>
      </c>
      <c r="F63" s="188" t="str">
        <f>PROPER(IF($D63="","",VLOOKUP($D63,'[2]m glavni turnir žrebna lista'!$A$7:$R$38,4)))</f>
        <v/>
      </c>
      <c r="G63" s="188"/>
      <c r="H63" s="188">
        <f>IF($D63="","",VLOOKUP($D63,'[2]m glavni turnir žrebna lista'!$A$7:$R$38,5))</f>
        <v>0</v>
      </c>
      <c r="I63" s="168">
        <f>IF($D63="","",VLOOKUP($D63,'[2]m glavni turnir žrebna lista'!$A$7:$R$38,14))</f>
        <v>0</v>
      </c>
      <c r="J63" s="169"/>
      <c r="K63" s="170"/>
      <c r="L63" s="169"/>
      <c r="M63" s="200"/>
      <c r="N63" s="190" t="s">
        <v>368</v>
      </c>
      <c r="O63" s="198"/>
      <c r="P63" s="224" t="s">
        <v>54</v>
      </c>
      <c r="Q63" s="225">
        <f>MIN(J4,R62)</f>
        <v>0</v>
      </c>
      <c r="R63" s="223">
        <f>SUM(LARGE(H72:H79,{1}),LARGE(H72:H79,{2}),LARGE(H72:H79,{3}),LARGE(H72:H79,{4}))</f>
        <v>0</v>
      </c>
      <c r="S63" s="220"/>
    </row>
    <row r="64" spans="1:19" s="176" customFormat="1" ht="9.6" customHeight="1">
      <c r="A64" s="178"/>
      <c r="B64" s="179"/>
      <c r="C64" s="179"/>
      <c r="D64" s="192"/>
      <c r="E64" s="180"/>
      <c r="F64" s="180"/>
      <c r="G64" s="181"/>
      <c r="H64" s="182" t="s">
        <v>49</v>
      </c>
      <c r="I64" s="183" t="s">
        <v>51</v>
      </c>
      <c r="J64" s="195" t="s">
        <v>215</v>
      </c>
      <c r="K64" s="185"/>
      <c r="L64" s="169"/>
      <c r="M64" s="200"/>
      <c r="N64" s="197"/>
      <c r="O64" s="198"/>
      <c r="P64" s="226" t="s">
        <v>55</v>
      </c>
      <c r="Q64" s="227" t="str">
        <f>IF($C$2="B turnir",16,IF($Q$63=1,480,IF($Q$63=2,240,IF($Q$63=3,160,""))))</f>
        <v/>
      </c>
      <c r="R64" s="175"/>
      <c r="S64" s="220"/>
    </row>
    <row r="65" spans="1:19" s="176" customFormat="1" ht="9.6" customHeight="1">
      <c r="A65" s="178">
        <v>30</v>
      </c>
      <c r="B65" s="187">
        <f>IF($D65="","",VLOOKUP($D65,'[2]m glavni turnir žrebna lista'!$A$7:$R$38,17))</f>
        <v>0</v>
      </c>
      <c r="C65" s="187">
        <f>IF($D65="","",VLOOKUP($D65,'[2]m glavni turnir žrebna lista'!$A$7:$R$38,2))</f>
        <v>0</v>
      </c>
      <c r="D65" s="167">
        <v>18</v>
      </c>
      <c r="E65" s="188" t="s">
        <v>192</v>
      </c>
      <c r="F65" s="188" t="str">
        <f>PROPER(IF($D65="","",VLOOKUP($D65,'[2]m glavni turnir žrebna lista'!$A$7:$R$38,4)))</f>
        <v/>
      </c>
      <c r="G65" s="188"/>
      <c r="H65" s="188">
        <f>IF($D65="","",VLOOKUP($D65,'[2]m glavni turnir žrebna lista'!$A$7:$R$38,5))</f>
        <v>0</v>
      </c>
      <c r="I65" s="189">
        <f>IF($D65="","",VLOOKUP($D65,'[2]m glavni turnir žrebna lista'!$A$7:$R$38,14))</f>
        <v>0</v>
      </c>
      <c r="J65" s="190"/>
      <c r="K65" s="191"/>
      <c r="L65" s="169"/>
      <c r="M65" s="200"/>
      <c r="N65" s="197"/>
      <c r="O65" s="198"/>
      <c r="P65" s="228" t="s">
        <v>56</v>
      </c>
      <c r="Q65" s="229" t="str">
        <f>IF($C$2="B turnir",12,IF($Q$63=1,360,IF($Q$63=2,180,IF($Q$63=3,120,""))))</f>
        <v/>
      </c>
      <c r="R65" s="175"/>
      <c r="S65" s="220"/>
    </row>
    <row r="66" spans="1:19" s="176" customFormat="1" ht="9.6" customHeight="1">
      <c r="A66" s="178"/>
      <c r="B66" s="179"/>
      <c r="C66" s="179"/>
      <c r="D66" s="192"/>
      <c r="E66" s="180"/>
      <c r="F66" s="180"/>
      <c r="G66" s="181"/>
      <c r="H66" s="169"/>
      <c r="I66" s="193"/>
      <c r="J66" s="182"/>
      <c r="K66" s="194"/>
      <c r="L66" s="184" t="s">
        <v>193</v>
      </c>
      <c r="M66" s="206"/>
      <c r="N66" s="197"/>
      <c r="O66" s="198"/>
      <c r="P66" s="228" t="s">
        <v>57</v>
      </c>
      <c r="Q66" s="229" t="str">
        <f>IF($C$2="B turnir",8,IF($Q$63=1,240,IF($Q$63=2,120,IF($Q$63=3,80,""))))</f>
        <v/>
      </c>
      <c r="R66" s="175"/>
      <c r="S66" s="220"/>
    </row>
    <row r="67" spans="1:19" s="176" customFormat="1" ht="9.6" customHeight="1">
      <c r="A67" s="178">
        <v>31</v>
      </c>
      <c r="B67" s="187" t="str">
        <f>IF($D67="","",VLOOKUP($D67,'[2]m glavni turnir žrebna lista'!$A$7:$R$38,17))</f>
        <v/>
      </c>
      <c r="C67" s="187" t="str">
        <f>IF($D67="","",VLOOKUP($D67,'[2]m glavni turnir žrebna lista'!$A$7:$R$38,2))</f>
        <v/>
      </c>
      <c r="D67" s="167"/>
      <c r="E67" s="188" t="s">
        <v>3</v>
      </c>
      <c r="F67" s="188" t="str">
        <f>PROPER(IF($D67="","",VLOOKUP($D67,'[2]m glavni turnir žrebna lista'!$A$7:$R$38,4)))</f>
        <v/>
      </c>
      <c r="G67" s="188"/>
      <c r="H67" s="188" t="str">
        <f>IF($D67="","",VLOOKUP($D67,'[2]m glavni turnir žrebna lista'!$A$7:$R$38,5))</f>
        <v/>
      </c>
      <c r="I67" s="168" t="str">
        <f>IF($D67="","",VLOOKUP($D67,'[2]m glavni turnir žrebna lista'!$A$7:$R$38,14))</f>
        <v/>
      </c>
      <c r="J67" s="169"/>
      <c r="K67" s="199"/>
      <c r="L67" s="190" t="s">
        <v>345</v>
      </c>
      <c r="M67" s="198"/>
      <c r="N67" s="197"/>
      <c r="O67" s="198"/>
      <c r="P67" s="228" t="s">
        <v>58</v>
      </c>
      <c r="Q67" s="229" t="str">
        <f>IF($C$2="B turnir",4,IF($Q$63=1,120,IF($Q$63=2,60,IF($Q$63=3,40,""))))</f>
        <v/>
      </c>
      <c r="R67" s="175"/>
      <c r="S67" s="220"/>
    </row>
    <row r="68" spans="1:19" s="176" customFormat="1" ht="9.6" customHeight="1">
      <c r="A68" s="178"/>
      <c r="B68" s="179"/>
      <c r="C68" s="179"/>
      <c r="D68" s="179"/>
      <c r="E68" s="180"/>
      <c r="F68" s="180"/>
      <c r="G68" s="181"/>
      <c r="H68" s="182" t="s">
        <v>49</v>
      </c>
      <c r="I68" s="183"/>
      <c r="J68" s="184" t="s">
        <v>193</v>
      </c>
      <c r="K68" s="201"/>
      <c r="L68" s="169"/>
      <c r="M68" s="198"/>
      <c r="N68" s="197"/>
      <c r="O68" s="198"/>
      <c r="P68" s="228" t="s">
        <v>60</v>
      </c>
      <c r="Q68" s="229" t="str">
        <f>IF($C$2="B turnir",2,IF($Q$63=1,60,IF($Q$63=2,30,IF($Q$63=3,20,""))))</f>
        <v/>
      </c>
      <c r="R68" s="175"/>
      <c r="S68" s="220"/>
    </row>
    <row r="69" spans="1:18" s="176" customFormat="1" ht="9.6" customHeight="1">
      <c r="A69" s="165">
        <v>32</v>
      </c>
      <c r="B69" s="166">
        <f>IF($D69="","",VLOOKUP($D69,'[2]m glavni turnir žrebna lista'!$A$7:$R$38,17))</f>
        <v>0</v>
      </c>
      <c r="C69" s="166">
        <f>IF($D69="","",VLOOKUP($D69,'[2]m glavni turnir žrebna lista'!$A$7:$R$38,2))</f>
        <v>0</v>
      </c>
      <c r="D69" s="167">
        <v>2</v>
      </c>
      <c r="E69" s="166" t="s">
        <v>108</v>
      </c>
      <c r="F69" s="166"/>
      <c r="G69" s="166"/>
      <c r="H69" s="166">
        <f>IF($D69="","",VLOOKUP($D69,'[2]m glavni turnir žrebna lista'!$A$7:$R$38,5))</f>
        <v>0</v>
      </c>
      <c r="I69" s="189">
        <f>IF($D69="","",VLOOKUP($D69,'[2]m glavni turnir žrebna lista'!$A$7:$R$38,14))</f>
        <v>0</v>
      </c>
      <c r="J69" s="190"/>
      <c r="K69" s="170"/>
      <c r="L69" s="169"/>
      <c r="M69" s="170"/>
      <c r="N69" s="171"/>
      <c r="O69" s="172"/>
      <c r="P69" s="228" t="s">
        <v>61</v>
      </c>
      <c r="Q69" s="229" t="str">
        <f>IF($C$2="B turnir",1,IF($Q$63=1,30,IF($Q$63=2,15,IF($Q$63=3,10,""))))</f>
        <v/>
      </c>
      <c r="R69" s="175"/>
    </row>
    <row r="70" spans="1:18" s="236" customFormat="1" ht="9" customHeight="1">
      <c r="A70" s="230"/>
      <c r="B70" s="230"/>
      <c r="C70" s="230"/>
      <c r="D70" s="230"/>
      <c r="E70" s="231"/>
      <c r="F70" s="231"/>
      <c r="G70" s="231"/>
      <c r="H70" s="231"/>
      <c r="I70" s="232"/>
      <c r="J70" s="233"/>
      <c r="K70" s="234"/>
      <c r="L70" s="233"/>
      <c r="M70" s="234"/>
      <c r="N70" s="233"/>
      <c r="O70" s="234"/>
      <c r="P70" s="233"/>
      <c r="Q70" s="234"/>
      <c r="R70" s="235"/>
    </row>
    <row r="71" spans="1:17" s="249" customFormat="1" ht="9" customHeight="1">
      <c r="A71" s="237" t="s">
        <v>62</v>
      </c>
      <c r="B71" s="238"/>
      <c r="C71" s="239"/>
      <c r="D71" s="240" t="s">
        <v>63</v>
      </c>
      <c r="E71" s="241" t="s">
        <v>64</v>
      </c>
      <c r="F71" s="240"/>
      <c r="G71" s="240" t="s">
        <v>65</v>
      </c>
      <c r="H71" s="242" t="s">
        <v>66</v>
      </c>
      <c r="I71" s="243" t="s">
        <v>63</v>
      </c>
      <c r="J71" s="241" t="s">
        <v>67</v>
      </c>
      <c r="K71" s="244"/>
      <c r="L71" s="245" t="s">
        <v>68</v>
      </c>
      <c r="M71" s="246"/>
      <c r="N71" s="247" t="s">
        <v>69</v>
      </c>
      <c r="O71" s="248"/>
      <c r="P71" s="460"/>
      <c r="Q71" s="461"/>
    </row>
    <row r="72" spans="1:17" s="249" customFormat="1" ht="9" customHeight="1">
      <c r="A72" s="250" t="s">
        <v>33</v>
      </c>
      <c r="B72" s="251"/>
      <c r="C72" s="252"/>
      <c r="D72" s="152">
        <v>1</v>
      </c>
      <c r="E72" s="253" t="str">
        <f>UPPER(IF($D73="","",VLOOKUP($D73,'[2]m glavni turnir žrebna lista'!$A$7:$R$38,3)))</f>
        <v>MAČEK ALEŠ</v>
      </c>
      <c r="F72" s="153"/>
      <c r="G72" s="254">
        <f>IF($D72="","",VLOOKUP($D72,'[2]m glavni turnir žrebna lista'!$A$7:$R$38,10))</f>
        <v>0</v>
      </c>
      <c r="H72" s="254">
        <f>IF($D72="","",VLOOKUP($D72,'[2]m glavni turnir žrebna lista'!$A$7:$R$38,14))</f>
        <v>0</v>
      </c>
      <c r="I72" s="255" t="s">
        <v>70</v>
      </c>
      <c r="J72" s="251"/>
      <c r="K72" s="156"/>
      <c r="L72" s="251"/>
      <c r="M72" s="256"/>
      <c r="N72" s="257" t="s">
        <v>71</v>
      </c>
      <c r="O72" s="258"/>
      <c r="P72" s="259"/>
      <c r="Q72" s="256"/>
    </row>
    <row r="73" spans="1:17" s="249" customFormat="1" ht="9" customHeight="1">
      <c r="A73" s="450"/>
      <c r="B73" s="451"/>
      <c r="C73" s="260"/>
      <c r="D73" s="152">
        <v>2</v>
      </c>
      <c r="E73" s="253" t="str">
        <f>UPPER(IF($D74="","",VLOOKUP($D74,'[2]m glavni turnir žrebna lista'!$A$7:$R$38,3)))</f>
        <v>KADIVNIK KLEMEN</v>
      </c>
      <c r="F73" s="152"/>
      <c r="G73" s="254">
        <f>IF($D73="","",VLOOKUP($D73,'[2]m glavni turnir žrebna lista'!$A$7:$R$38,10))</f>
        <v>0</v>
      </c>
      <c r="H73" s="254">
        <f>IF($D73="","",VLOOKUP($D73,'[2]m glavni turnir žrebna lista'!$A$7:$R$38,14))</f>
        <v>0</v>
      </c>
      <c r="I73" s="261" t="s">
        <v>2</v>
      </c>
      <c r="J73" s="262"/>
      <c r="K73" s="156"/>
      <c r="L73" s="251"/>
      <c r="M73" s="256"/>
      <c r="N73" s="263"/>
      <c r="O73" s="264"/>
      <c r="P73" s="265"/>
      <c r="Q73" s="266"/>
    </row>
    <row r="74" spans="1:17" s="249" customFormat="1" ht="9" customHeight="1">
      <c r="A74" s="267"/>
      <c r="B74" s="268"/>
      <c r="C74" s="269"/>
      <c r="D74" s="152">
        <v>3</v>
      </c>
      <c r="E74" s="253" t="str">
        <f>UPPER(IF($D72="","",VLOOKUP($D72,'[2]m glavni turnir žrebna lista'!$A$7:$R$38,3)))</f>
        <v>ŠKRJANC MARKO</v>
      </c>
      <c r="F74" s="152"/>
      <c r="G74" s="254">
        <f>IF($D74="","",VLOOKUP($D74,'[2]m glavni turnir žrebna lista'!$A$7:$R$38,10))</f>
        <v>0</v>
      </c>
      <c r="H74" s="254">
        <f>IF($D74="","",VLOOKUP($D74,'[2]m glavni turnir žrebna lista'!$A$7:$R$38,14))</f>
        <v>0</v>
      </c>
      <c r="I74" s="261" t="s">
        <v>4</v>
      </c>
      <c r="J74" s="262"/>
      <c r="K74" s="156"/>
      <c r="L74" s="251"/>
      <c r="M74" s="256"/>
      <c r="N74" s="257" t="s">
        <v>72</v>
      </c>
      <c r="O74" s="258"/>
      <c r="P74" s="259"/>
      <c r="Q74" s="256"/>
    </row>
    <row r="75" spans="1:17" s="249" customFormat="1" ht="9" customHeight="1">
      <c r="A75" s="270"/>
      <c r="B75" s="151"/>
      <c r="C75" s="252"/>
      <c r="D75" s="152">
        <v>4</v>
      </c>
      <c r="E75" s="253" t="s">
        <v>109</v>
      </c>
      <c r="F75" s="152"/>
      <c r="G75" s="254">
        <f>IF($D75="","",VLOOKUP($D75,'[2]m glavni turnir žrebna lista'!$A$7:$R$38,10))</f>
        <v>0</v>
      </c>
      <c r="H75" s="254">
        <f>IF($D75="","",VLOOKUP($D75,'[2]m glavni turnir žrebna lista'!$A$7:$R$38,14))</f>
        <v>0</v>
      </c>
      <c r="I75" s="261" t="s">
        <v>5</v>
      </c>
      <c r="J75" s="262"/>
      <c r="K75" s="156"/>
      <c r="L75" s="251"/>
      <c r="M75" s="256"/>
      <c r="N75" s="251" t="s">
        <v>73</v>
      </c>
      <c r="O75" s="156"/>
      <c r="P75" s="251"/>
      <c r="Q75" s="256"/>
    </row>
    <row r="76" spans="1:17" s="249" customFormat="1" ht="9" customHeight="1">
      <c r="A76" s="271"/>
      <c r="B76" s="272"/>
      <c r="C76" s="273"/>
      <c r="D76" s="152">
        <v>5</v>
      </c>
      <c r="E76" s="249" t="s">
        <v>110</v>
      </c>
      <c r="F76" s="152"/>
      <c r="G76" s="254">
        <f>IF($D76="","",VLOOKUP($D76,'[2]m glavni turnir žrebna lista'!$A$7:$R$38,10))</f>
        <v>0</v>
      </c>
      <c r="H76" s="254">
        <f>IF($D76="","",VLOOKUP($D76,'[2]m glavni turnir žrebna lista'!$A$7:$R$38,14))</f>
        <v>0</v>
      </c>
      <c r="I76" s="261" t="s">
        <v>6</v>
      </c>
      <c r="K76" s="156"/>
      <c r="L76" s="251"/>
      <c r="M76" s="256"/>
      <c r="N76" s="265" t="s">
        <v>170</v>
      </c>
      <c r="O76" s="264"/>
      <c r="P76" s="265"/>
      <c r="Q76" s="266"/>
    </row>
    <row r="77" spans="1:17" s="249" customFormat="1" ht="9" customHeight="1">
      <c r="A77" s="250"/>
      <c r="B77" s="251"/>
      <c r="C77" s="252"/>
      <c r="D77" s="152">
        <v>6</v>
      </c>
      <c r="E77" s="249" t="s">
        <v>186</v>
      </c>
      <c r="F77" s="152"/>
      <c r="G77" s="254">
        <f>IF($D77="","",VLOOKUP($D77,'[2]m glavni turnir žrebna lista'!$A$7:$R$38,10))</f>
        <v>0</v>
      </c>
      <c r="H77" s="254">
        <f>IF($D77="","",VLOOKUP($D77,'[2]m glavni turnir žrebna lista'!$A$7:$R$38,14))</f>
        <v>0</v>
      </c>
      <c r="I77" s="261" t="s">
        <v>7</v>
      </c>
      <c r="J77" s="262"/>
      <c r="K77" s="156"/>
      <c r="L77" s="251"/>
      <c r="M77" s="256"/>
      <c r="N77" s="257" t="s">
        <v>72</v>
      </c>
      <c r="O77" s="258"/>
      <c r="P77" s="259"/>
      <c r="Q77" s="256"/>
    </row>
    <row r="78" spans="1:17" s="249" customFormat="1" ht="9" customHeight="1">
      <c r="A78" s="250"/>
      <c r="B78" s="251"/>
      <c r="C78" s="274"/>
      <c r="D78" s="152">
        <v>7</v>
      </c>
      <c r="E78" s="249" t="s">
        <v>171</v>
      </c>
      <c r="F78" s="152"/>
      <c r="G78" s="254">
        <f>IF($D78="","",VLOOKUP($D78,'[2]m glavni turnir žrebna lista'!$A$7:$R$38,10))</f>
        <v>0</v>
      </c>
      <c r="H78" s="254">
        <f>IF($D78="","",VLOOKUP($D78,'[2]m glavni turnir žrebna lista'!$A$7:$R$38,14))</f>
        <v>0</v>
      </c>
      <c r="I78" s="261" t="s">
        <v>8</v>
      </c>
      <c r="J78" s="262"/>
      <c r="K78" s="156"/>
      <c r="L78" s="251"/>
      <c r="M78" s="256"/>
      <c r="N78" s="251" t="s">
        <v>74</v>
      </c>
      <c r="O78" s="156"/>
      <c r="P78" s="452" t="str">
        <f>'[2]vnos podatkov'!$B$10</f>
        <v>LUKA ZALAZNIK</v>
      </c>
      <c r="Q78" s="453"/>
    </row>
    <row r="79" spans="1:17" s="249" customFormat="1" ht="9" customHeight="1">
      <c r="A79" s="275"/>
      <c r="B79" s="265"/>
      <c r="C79" s="276"/>
      <c r="D79" s="277">
        <v>8</v>
      </c>
      <c r="E79" s="278" t="s">
        <v>172</v>
      </c>
      <c r="F79" s="277"/>
      <c r="G79" s="279">
        <f>IF($D79="","",VLOOKUP($D79,'[2]m glavni turnir žrebna lista'!$A$7:$R$38,10))</f>
        <v>0</v>
      </c>
      <c r="H79" s="279">
        <f>IF($D79="","",VLOOKUP($D79,'[2]m glavni turnir žrebna lista'!$A$7:$R$38,14))</f>
        <v>0</v>
      </c>
      <c r="I79" s="280" t="s">
        <v>9</v>
      </c>
      <c r="J79" s="265"/>
      <c r="K79" s="264"/>
      <c r="L79" s="265"/>
      <c r="M79" s="266"/>
      <c r="N79" s="265" t="s">
        <v>75</v>
      </c>
      <c r="O79" s="264"/>
      <c r="P79" s="454" t="str">
        <f>'[2]vnos podatkov'!$E$10</f>
        <v>ANJA REGENT</v>
      </c>
      <c r="Q79" s="455"/>
    </row>
  </sheetData>
  <mergeCells count="9">
    <mergeCell ref="A73:B73"/>
    <mergeCell ref="P78:Q78"/>
    <mergeCell ref="P79:Q79"/>
    <mergeCell ref="F3:G3"/>
    <mergeCell ref="P60:Q60"/>
    <mergeCell ref="P61:Q62"/>
    <mergeCell ref="P71:Q71"/>
    <mergeCell ref="P38:Q38"/>
    <mergeCell ref="P39:Q39"/>
  </mergeCells>
  <conditionalFormatting sqref="G39 G41 G7 G9 G11 G13 G15 G17 G19 G23 G43 G45 G47 G49 G51 G53 G21 G25 G27 G29 G31 G33 G35 G37 G55 G57 G59 G61 G63 G65 G67 G69">
    <cfRule type="expression" priority="3" dxfId="24" stopIfTrue="1">
      <formula>AND($D7&lt;9,$C7&gt;0)</formula>
    </cfRule>
  </conditionalFormatting>
  <conditionalFormatting sqref="L10 L18 L26 L34 L42 L50 L58 L66 N14 N30 N46 N62 P22 P54 J8 J12 J16 J20 J24 J28 J32 J36 J40 J44 J48 J52 J56 J60 J64 J68">
    <cfRule type="expression" priority="4" dxfId="24" stopIfTrue="1">
      <formula>I8="as"</formula>
    </cfRule>
    <cfRule type="expression" priority="5" dxfId="24" stopIfTrue="1">
      <formula>I8="bs"</formula>
    </cfRule>
  </conditionalFormatting>
  <conditionalFormatting sqref="B57 B9 B11 B13 B15 B17 B19 B67 B59 B25 B27 B29 B31 B33 B35 B65 B63 B41 B43 B45 B47 B49 B51 B61">
    <cfRule type="cellIs" priority="6" dxfId="20" operator="equal" stopIfTrue="1">
      <formula>"QA"</formula>
    </cfRule>
    <cfRule type="cellIs" priority="7" dxfId="20" operator="equal" stopIfTrue="1">
      <formula>"DA"</formula>
    </cfRule>
  </conditionalFormatting>
  <conditionalFormatting sqref="I8 I12 I16 I20 I24 I28 I32 I36 I40 I44 I48 I52 I56 I60 I64 I68 K66 K58 K50 K42 K34 K26 K18 K10 M14 M30 M46 M62 O22 O54 O39">
    <cfRule type="expression" priority="8" dxfId="30" stopIfTrue="1">
      <formula>$N$1="CU"</formula>
    </cfRule>
  </conditionalFormatting>
  <conditionalFormatting sqref="N39 H8 H12 H16 H20 H24 H28 H32 H36 H40 H44 H48 H52 H56 H60 H64 H68 J66 J58 J50 J42 J34 J26 J18 J10 L14 L30 L46 L62 N54 N22">
    <cfRule type="expression" priority="11" dxfId="27" stopIfTrue="1">
      <formula>AND($N$1="CU",H8="Sodnik")</formula>
    </cfRule>
    <cfRule type="expression" priority="12" dxfId="26" stopIfTrue="1">
      <formula>AND($N$1="CU",H8&lt;&gt;"Sodnik",I8&lt;&gt;"")</formula>
    </cfRule>
    <cfRule type="expression" priority="13" dxfId="25" stopIfTrue="1">
      <formula>AND($N$1="CU",H8&lt;&gt;"Sodnik")</formula>
    </cfRule>
  </conditionalFormatting>
  <conditionalFormatting sqref="E7 B21 B7:C7 B23:C23 B37:C37 B39:C39 B53:C53 B55:C55 B69:C69">
    <cfRule type="expression" priority="14" dxfId="24" stopIfTrue="1">
      <formula>"IF(D7&lt;9)"</formula>
    </cfRule>
  </conditionalFormatting>
  <conditionalFormatting sqref="Q63">
    <cfRule type="cellIs" priority="16" dxfId="23" operator="equal" stopIfTrue="1">
      <formula>1</formula>
    </cfRule>
  </conditionalFormatting>
  <conditionalFormatting sqref="P63">
    <cfRule type="cellIs" priority="17" operator="equal" stopIfTrue="1">
      <formula>"Rang turnirja"</formula>
    </cfRule>
  </conditionalFormatting>
  <conditionalFormatting sqref="D9 D13 D15 D17 D19 D25 D27 D29 D31 D33 D35 D41 D43 D45 D47 D49 D51 D57 D59 D61 D63 D65 D67 D11">
    <cfRule type="expression" priority="18" dxfId="22" stopIfTrue="1">
      <formula>$D9&gt;0</formula>
    </cfRule>
  </conditionalFormatting>
  <conditionalFormatting sqref="D7 D21 D23 D37 D39 D53 D55 D69">
    <cfRule type="expression" priority="19" dxfId="21" stopIfTrue="1">
      <formula>$D7&lt;&gt;""</formula>
    </cfRule>
  </conditionalFormatting>
  <conditionalFormatting sqref="P38">
    <cfRule type="expression" priority="1" dxfId="24" stopIfTrue="1">
      <formula>O39="as"</formula>
    </cfRule>
    <cfRule type="expression" priority="2" dxfId="24" stopIfTrue="1">
      <formula>O39="bs"</formula>
    </cfRule>
  </conditionalFormatting>
  <dataValidations count="1">
    <dataValidation type="list" allowBlank="1" showInputMessage="1" sqref="H68 H16 H64 H20 H8 H32 H12 H36 H40 H44 H24 H28 H48 H52 H56 H60 J66 J58 J50 J42 J34 J26 J18 L46 J10 L14 L30 L62 N54 N39 N22">
      <formula1>#REF!</formula1>
    </dataValidation>
  </dataValidations>
  <printOptions horizontalCentered="1"/>
  <pageMargins left="0.35" right="0.35" top="0.39" bottom="0.39" header="0" footer="0"/>
  <pageSetup fitToHeight="1" fitToWidth="1" horizontalDpi="200" verticalDpi="200" orientation="portrait" paperSize="9" scale="96" r:id="rId6"/>
  <drawing r:id="rId3"/>
  <legacyDrawing r:id="rId2"/>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2]!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5122" r:id="rId5" name="Button 2">
              <controlPr defaultSize="0" print="0" autoFill="0" autoPict="0" macro="[2]!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9"/>
  <sheetViews>
    <sheetView showGridLines="0" showZeros="0" workbookViewId="0" topLeftCell="A16">
      <selection activeCell="N57" sqref="N57"/>
    </sheetView>
  </sheetViews>
  <sheetFormatPr defaultColWidth="9.140625" defaultRowHeight="15"/>
  <cols>
    <col min="1" max="1" width="3.140625" style="135" customWidth="1"/>
    <col min="2" max="2" width="3.57421875" style="135" customWidth="1"/>
    <col min="3" max="3" width="5.00390625" style="135" customWidth="1"/>
    <col min="4" max="4" width="4.28125" style="135" customWidth="1"/>
    <col min="5" max="5" width="12.7109375" style="135" customWidth="1"/>
    <col min="6" max="6" width="2.7109375" style="135" customWidth="1"/>
    <col min="7" max="7" width="7.7109375" style="135" customWidth="1"/>
    <col min="8" max="8" width="5.8515625" style="135" customWidth="1"/>
    <col min="9" max="9" width="2.7109375" style="281" customWidth="1"/>
    <col min="10" max="10" width="10.7109375" style="135" customWidth="1"/>
    <col min="11" max="11" width="2.421875" style="281" customWidth="1"/>
    <col min="12" max="12" width="10.7109375" style="135" customWidth="1"/>
    <col min="13" max="13" width="1.7109375" style="282" customWidth="1"/>
    <col min="14" max="14" width="10.7109375" style="135" customWidth="1"/>
    <col min="15" max="15" width="1.7109375" style="281" customWidth="1"/>
    <col min="16" max="16" width="10.7109375" style="135" customWidth="1"/>
    <col min="17" max="17" width="3.421875" style="282" customWidth="1"/>
    <col min="18" max="18" width="16.421875" style="135" customWidth="1"/>
    <col min="19" max="16384" width="9.140625" style="135" customWidth="1"/>
  </cols>
  <sheetData>
    <row r="1" spans="1:17" s="125" customFormat="1" ht="21.75" customHeight="1">
      <c r="A1" s="118" t="str">
        <f>'[3]vnos podatkov'!$A$6</f>
        <v>RVO DRŽAVNO PRVENSTVO</v>
      </c>
      <c r="B1" s="119"/>
      <c r="C1" s="120"/>
      <c r="D1" s="120"/>
      <c r="E1" s="120"/>
      <c r="F1" s="120"/>
      <c r="G1" s="120"/>
      <c r="H1" s="118"/>
      <c r="I1" s="121"/>
      <c r="J1" s="122" t="s">
        <v>32</v>
      </c>
      <c r="K1" s="123"/>
      <c r="L1" s="124"/>
      <c r="M1" s="121"/>
      <c r="N1" s="121" t="s">
        <v>0</v>
      </c>
      <c r="O1" s="121"/>
      <c r="P1" s="120"/>
      <c r="Q1" s="121"/>
    </row>
    <row r="2" spans="1:18" ht="15">
      <c r="A2" s="126">
        <f>'[3]vnos podatkov'!$A$8</f>
        <v>0</v>
      </c>
      <c r="B2" s="127">
        <f>'[3]vnos podatkov'!$B$8</f>
        <v>0</v>
      </c>
      <c r="C2" s="128">
        <f>'[3]vnos podatkov'!$C$8</f>
        <v>0</v>
      </c>
      <c r="D2" s="127"/>
      <c r="E2" s="127"/>
      <c r="F2" s="129"/>
      <c r="G2" s="130"/>
      <c r="H2" s="130"/>
      <c r="I2" s="131"/>
      <c r="J2" s="132" t="s">
        <v>212</v>
      </c>
      <c r="K2" s="123"/>
      <c r="L2" s="133"/>
      <c r="M2" s="131"/>
      <c r="N2" s="130"/>
      <c r="O2" s="131"/>
      <c r="P2" s="130"/>
      <c r="Q2" s="131"/>
      <c r="R2" s="134"/>
    </row>
    <row r="3" spans="1:17" s="141" customFormat="1" ht="11.25" customHeight="1">
      <c r="A3" s="136" t="s">
        <v>1</v>
      </c>
      <c r="B3" s="136"/>
      <c r="C3" s="136"/>
      <c r="D3" s="137" t="s">
        <v>33</v>
      </c>
      <c r="E3" s="136"/>
      <c r="F3" s="456" t="s">
        <v>34</v>
      </c>
      <c r="G3" s="456"/>
      <c r="H3" s="136"/>
      <c r="I3" s="138"/>
      <c r="J3" s="139" t="s">
        <v>35</v>
      </c>
      <c r="K3" s="138"/>
      <c r="L3" s="136" t="s">
        <v>36</v>
      </c>
      <c r="M3" s="138"/>
      <c r="N3" s="139" t="s">
        <v>37</v>
      </c>
      <c r="O3" s="138"/>
      <c r="P3" s="136"/>
      <c r="Q3" s="140" t="s">
        <v>38</v>
      </c>
    </row>
    <row r="4" spans="1:17" s="150" customFormat="1" ht="11.25" customHeight="1" thickBot="1">
      <c r="A4" s="142">
        <f>'[3]vnos podatkov'!$D$8</f>
        <v>0</v>
      </c>
      <c r="B4" s="142"/>
      <c r="C4" s="142"/>
      <c r="D4" s="142">
        <f>'[3]vnos podatkov'!$A$10</f>
        <v>0</v>
      </c>
      <c r="E4" s="143"/>
      <c r="F4" s="144">
        <f>'[3]vnos podatkov'!$C$10</f>
        <v>0</v>
      </c>
      <c r="G4" s="144"/>
      <c r="H4" s="144"/>
      <c r="I4" s="145"/>
      <c r="J4" s="146">
        <f>'[3]vnos podatkov'!$D$10</f>
        <v>0</v>
      </c>
      <c r="K4" s="145"/>
      <c r="L4" s="147" t="str">
        <f>'[3]vnos podatkov'!$B$10</f>
        <v>LUKA ZALAZNIK</v>
      </c>
      <c r="M4" s="145"/>
      <c r="N4" s="148">
        <f>COUNTIF(C7:C69,"&gt;0")</f>
        <v>0</v>
      </c>
      <c r="O4" s="145"/>
      <c r="P4" s="143"/>
      <c r="Q4" s="149" t="str">
        <f>'[3]vnos podatkov'!$E$10</f>
        <v>ANJA REGENT</v>
      </c>
    </row>
    <row r="5" spans="1:17" s="141" customFormat="1" ht="9.75">
      <c r="A5" s="151"/>
      <c r="B5" s="152" t="s">
        <v>39</v>
      </c>
      <c r="C5" s="152" t="s">
        <v>40</v>
      </c>
      <c r="D5" s="152" t="s">
        <v>41</v>
      </c>
      <c r="E5" s="153" t="s">
        <v>42</v>
      </c>
      <c r="F5" s="153" t="s">
        <v>43</v>
      </c>
      <c r="G5" s="153"/>
      <c r="H5" s="153" t="s">
        <v>34</v>
      </c>
      <c r="I5" s="154"/>
      <c r="J5" s="152" t="s">
        <v>44</v>
      </c>
      <c r="K5" s="155"/>
      <c r="L5" s="152" t="s">
        <v>45</v>
      </c>
      <c r="M5" s="155"/>
      <c r="N5" s="152" t="s">
        <v>46</v>
      </c>
      <c r="O5" s="155"/>
      <c r="P5" s="152" t="s">
        <v>47</v>
      </c>
      <c r="Q5" s="156"/>
    </row>
    <row r="6" spans="1:17" s="141" customFormat="1" ht="3.75" customHeight="1">
      <c r="A6" s="157"/>
      <c r="B6" s="158"/>
      <c r="C6" s="159"/>
      <c r="D6" s="158"/>
      <c r="E6" s="160"/>
      <c r="F6" s="161"/>
      <c r="G6" s="162"/>
      <c r="H6" s="160"/>
      <c r="I6" s="163"/>
      <c r="J6" s="158"/>
      <c r="K6" s="163"/>
      <c r="L6" s="158"/>
      <c r="M6" s="163"/>
      <c r="N6" s="158"/>
      <c r="O6" s="163"/>
      <c r="P6" s="158"/>
      <c r="Q6" s="164"/>
    </row>
    <row r="7" spans="1:18" s="176" customFormat="1" ht="10.5" customHeight="1">
      <c r="A7" s="165">
        <v>1</v>
      </c>
      <c r="B7" s="166">
        <f>IF($D7="","",VLOOKUP($D7,'[3]m glavni turnir žrebna lista'!$A$7:$R$38,17))</f>
        <v>0</v>
      </c>
      <c r="C7" s="166">
        <f>IF($D7="","",VLOOKUP($D7,'[3]m glavni turnir žrebna lista'!$A$7:$R$38,2))</f>
        <v>0</v>
      </c>
      <c r="D7" s="167">
        <v>1</v>
      </c>
      <c r="E7" s="166" t="str">
        <f>UPPER(IF($D7="","",VLOOKUP($D7,'[3]m glavni turnir žrebna lista'!$A$7:$R$38,3)))</f>
        <v>KOMAR TONE</v>
      </c>
      <c r="F7" s="166"/>
      <c r="G7" s="166"/>
      <c r="H7" s="166">
        <f>IF($D7="","",VLOOKUP($D7,'[3]m glavni turnir žrebna lista'!$A$7:$R$38,5))</f>
        <v>0</v>
      </c>
      <c r="I7" s="168">
        <f>IF($D7="","",VLOOKUP($D7,'[3]m glavni turnir žrebna lista'!$A$7:$R$38,14))</f>
        <v>0</v>
      </c>
      <c r="J7" s="169"/>
      <c r="K7" s="170"/>
      <c r="L7" s="169"/>
      <c r="M7" s="170"/>
      <c r="N7" s="171"/>
      <c r="O7" s="172"/>
      <c r="P7" s="173"/>
      <c r="Q7" s="174"/>
      <c r="R7" s="175"/>
    </row>
    <row r="8" spans="1:18" s="176" customFormat="1" ht="9.6" customHeight="1">
      <c r="A8" s="178"/>
      <c r="B8" s="179"/>
      <c r="C8" s="179"/>
      <c r="D8" s="179"/>
      <c r="E8" s="180"/>
      <c r="F8" s="180"/>
      <c r="G8" s="181"/>
      <c r="H8" s="182" t="s">
        <v>49</v>
      </c>
      <c r="I8" s="183" t="s">
        <v>76</v>
      </c>
      <c r="J8" s="184" t="s">
        <v>115</v>
      </c>
      <c r="K8" s="185"/>
      <c r="L8" s="169"/>
      <c r="M8" s="170"/>
      <c r="N8" s="171"/>
      <c r="O8" s="172"/>
      <c r="P8" s="173"/>
      <c r="Q8" s="174"/>
      <c r="R8" s="175"/>
    </row>
    <row r="9" spans="1:18" s="176" customFormat="1" ht="9.6" customHeight="1">
      <c r="A9" s="178">
        <v>2</v>
      </c>
      <c r="B9" s="187" t="str">
        <f>IF($D9="","",VLOOKUP($D9,'[3]m glavni turnir žrebna lista'!$A$7:$R$38,17))</f>
        <v/>
      </c>
      <c r="C9" s="187" t="str">
        <f>IF($D9="","",VLOOKUP($D9,'[3]m glavni turnir žrebna lista'!$A$7:$R$38,2))</f>
        <v/>
      </c>
      <c r="D9" s="167"/>
      <c r="E9" s="188" t="s">
        <v>3</v>
      </c>
      <c r="F9" s="188" t="str">
        <f>PROPER(IF($D9="","",VLOOKUP($D9,'[3]m glavni turnir žrebna lista'!$A$7:$R$38,4)))</f>
        <v/>
      </c>
      <c r="G9" s="188"/>
      <c r="H9" s="188" t="str">
        <f>IF($D9="","",VLOOKUP($D9,'[3]m glavni turnir žrebna lista'!$A$7:$R$38,5))</f>
        <v/>
      </c>
      <c r="I9" s="189" t="str">
        <f>IF($D9="","",VLOOKUP($D9,'[3]m glavni turnir žrebna lista'!$A$7:$R$38,14))</f>
        <v/>
      </c>
      <c r="J9" s="190"/>
      <c r="K9" s="191"/>
      <c r="L9" s="169"/>
      <c r="M9" s="170"/>
      <c r="N9" s="171"/>
      <c r="O9" s="172"/>
      <c r="P9" s="173"/>
      <c r="Q9" s="174"/>
      <c r="R9" s="175"/>
    </row>
    <row r="10" spans="1:18" s="176" customFormat="1" ht="9.6" customHeight="1">
      <c r="A10" s="178"/>
      <c r="B10" s="179"/>
      <c r="C10" s="179"/>
      <c r="D10" s="192"/>
      <c r="E10" s="180"/>
      <c r="F10" s="180"/>
      <c r="G10" s="181"/>
      <c r="H10" s="180"/>
      <c r="I10" s="193"/>
      <c r="J10" s="182"/>
      <c r="K10" s="194"/>
      <c r="L10" s="184" t="s">
        <v>115</v>
      </c>
      <c r="M10" s="196"/>
      <c r="N10" s="197"/>
      <c r="O10" s="198"/>
      <c r="P10" s="173"/>
      <c r="Q10" s="174"/>
      <c r="R10" s="175"/>
    </row>
    <row r="11" spans="1:18" s="176" customFormat="1" ht="9.6" customHeight="1">
      <c r="A11" s="178">
        <v>3</v>
      </c>
      <c r="B11" s="187">
        <f>IF($D11="","",VLOOKUP($D11,'[3]m glavni turnir žrebna lista'!$A$7:$R$38,17))</f>
        <v>0</v>
      </c>
      <c r="C11" s="187">
        <f>IF($D11="","",VLOOKUP($D11,'[3]m glavni turnir žrebna lista'!$A$7:$R$38,2))</f>
        <v>0</v>
      </c>
      <c r="D11" s="167">
        <v>19</v>
      </c>
      <c r="E11" s="188" t="s">
        <v>3</v>
      </c>
      <c r="F11" s="188" t="str">
        <f>PROPER(IF($D11="","",VLOOKUP($D11,'[3]m glavni turnir žrebna lista'!$A$7:$R$38,4)))</f>
        <v/>
      </c>
      <c r="G11" s="188"/>
      <c r="H11" s="188">
        <f>IF($D11="","",VLOOKUP($D11,'[3]m glavni turnir žrebna lista'!$A$7:$R$38,5))</f>
        <v>0</v>
      </c>
      <c r="I11" s="168">
        <f>IF($D11="","",VLOOKUP($D11,'[3]m glavni turnir žrebna lista'!$A$7:$R$38,14))</f>
        <v>0</v>
      </c>
      <c r="J11" s="169"/>
      <c r="K11" s="199"/>
      <c r="L11" s="190"/>
      <c r="M11" s="200"/>
      <c r="N11" s="197"/>
      <c r="O11" s="198"/>
      <c r="P11" s="173"/>
      <c r="Q11" s="174"/>
      <c r="R11" s="175"/>
    </row>
    <row r="12" spans="1:18" s="176" customFormat="1" ht="9.6" customHeight="1">
      <c r="A12" s="178"/>
      <c r="B12" s="179"/>
      <c r="C12" s="179"/>
      <c r="D12" s="192"/>
      <c r="E12" s="180"/>
      <c r="F12" s="180"/>
      <c r="G12" s="181"/>
      <c r="H12" s="182" t="s">
        <v>49</v>
      </c>
      <c r="I12" s="183" t="s">
        <v>51</v>
      </c>
      <c r="J12" s="188" t="s">
        <v>3</v>
      </c>
      <c r="K12" s="201"/>
      <c r="L12" s="169"/>
      <c r="M12" s="200"/>
      <c r="N12" s="197"/>
      <c r="O12" s="198"/>
      <c r="P12" s="173"/>
      <c r="Q12" s="174"/>
      <c r="R12" s="175"/>
    </row>
    <row r="13" spans="1:18" s="176" customFormat="1" ht="9.6" customHeight="1">
      <c r="A13" s="178">
        <v>4</v>
      </c>
      <c r="B13" s="187" t="str">
        <f>IF($D13="","",VLOOKUP($D13,'[3]m glavni turnir žrebna lista'!$A$7:$R$38,17))</f>
        <v/>
      </c>
      <c r="C13" s="187" t="str">
        <f>IF($D13="","",VLOOKUP($D13,'[3]m glavni turnir žrebna lista'!$A$7:$R$38,2))</f>
        <v/>
      </c>
      <c r="D13" s="167"/>
      <c r="E13" s="188" t="s">
        <v>3</v>
      </c>
      <c r="F13" s="188"/>
      <c r="G13" s="188"/>
      <c r="H13" s="188" t="str">
        <f>IF($D13="","",VLOOKUP($D13,'[3]m glavni turnir žrebna lista'!$A$7:$R$38,5))</f>
        <v/>
      </c>
      <c r="I13" s="189" t="str">
        <f>IF($D13="","",VLOOKUP($D13,'[3]m glavni turnir žrebna lista'!$A$7:$R$38,14))</f>
        <v/>
      </c>
      <c r="J13" s="190"/>
      <c r="K13" s="170"/>
      <c r="L13" s="169"/>
      <c r="M13" s="200"/>
      <c r="N13" s="197"/>
      <c r="O13" s="198"/>
      <c r="P13" s="173"/>
      <c r="Q13" s="174"/>
      <c r="R13" s="175"/>
    </row>
    <row r="14" spans="1:18" s="176" customFormat="1" ht="9.6" customHeight="1">
      <c r="A14" s="178"/>
      <c r="B14" s="179"/>
      <c r="C14" s="179"/>
      <c r="D14" s="192"/>
      <c r="E14" s="169"/>
      <c r="F14" s="169"/>
      <c r="G14" s="202"/>
      <c r="H14" s="203"/>
      <c r="I14" s="193"/>
      <c r="J14" s="169"/>
      <c r="K14" s="170"/>
      <c r="L14" s="182"/>
      <c r="M14" s="194"/>
      <c r="N14" s="184" t="s">
        <v>115</v>
      </c>
      <c r="O14" s="196"/>
      <c r="P14" s="173"/>
      <c r="Q14" s="174"/>
      <c r="R14" s="175"/>
    </row>
    <row r="15" spans="1:18" s="176" customFormat="1" ht="9.6" customHeight="1">
      <c r="A15" s="178">
        <v>5</v>
      </c>
      <c r="B15" s="187">
        <f>IF($D15="","",VLOOKUP($D15,'[3]m glavni turnir žrebna lista'!$A$7:$R$38,17))</f>
        <v>0</v>
      </c>
      <c r="C15" s="187">
        <f>IF($D15="","",VLOOKUP($D15,'[3]m glavni turnir žrebna lista'!$A$7:$R$38,2))</f>
        <v>0</v>
      </c>
      <c r="D15" s="167">
        <v>14</v>
      </c>
      <c r="E15" s="188" t="s">
        <v>197</v>
      </c>
      <c r="F15" s="188" t="str">
        <f>PROPER(IF($D15="","",VLOOKUP($D15,'[3]m glavni turnir žrebna lista'!$A$7:$R$38,4)))</f>
        <v/>
      </c>
      <c r="G15" s="188"/>
      <c r="H15" s="188">
        <f>IF($D15="","",VLOOKUP($D15,'[3]m glavni turnir žrebna lista'!$A$7:$R$38,5))</f>
        <v>0</v>
      </c>
      <c r="I15" s="168">
        <f>IF($D15="","",VLOOKUP($D15,'[3]m glavni turnir žrebna lista'!$A$7:$R$38,14))</f>
        <v>0</v>
      </c>
      <c r="J15" s="169"/>
      <c r="K15" s="170"/>
      <c r="L15" s="169"/>
      <c r="M15" s="200"/>
      <c r="N15" s="190" t="s">
        <v>311</v>
      </c>
      <c r="O15" s="204"/>
      <c r="P15" s="171"/>
      <c r="Q15" s="172"/>
      <c r="R15" s="175"/>
    </row>
    <row r="16" spans="1:18" s="176" customFormat="1" ht="9.6" customHeight="1">
      <c r="A16" s="178"/>
      <c r="B16" s="179"/>
      <c r="C16" s="179"/>
      <c r="D16" s="192"/>
      <c r="E16" s="180"/>
      <c r="F16" s="180"/>
      <c r="G16" s="181"/>
      <c r="H16" s="182" t="s">
        <v>49</v>
      </c>
      <c r="I16" s="183" t="s">
        <v>50</v>
      </c>
      <c r="J16" s="188" t="s">
        <v>198</v>
      </c>
      <c r="K16" s="185"/>
      <c r="L16" s="169"/>
      <c r="M16" s="200"/>
      <c r="N16" s="171"/>
      <c r="O16" s="204"/>
      <c r="P16" s="171"/>
      <c r="Q16" s="172"/>
      <c r="R16" s="175"/>
    </row>
    <row r="17" spans="1:18" s="176" customFormat="1" ht="9.6" customHeight="1">
      <c r="A17" s="178">
        <v>6</v>
      </c>
      <c r="B17" s="187">
        <f>IF($D17="","",VLOOKUP($D17,'[3]m glavni turnir žrebna lista'!$A$7:$R$38,17))</f>
        <v>0</v>
      </c>
      <c r="C17" s="187">
        <f>IF($D17="","",VLOOKUP($D17,'[3]m glavni turnir žrebna lista'!$A$7:$R$38,2))</f>
        <v>0</v>
      </c>
      <c r="D17" s="167">
        <v>13</v>
      </c>
      <c r="E17" s="188" t="s">
        <v>3</v>
      </c>
      <c r="F17" s="188" t="str">
        <f>PROPER(IF($D17="","",VLOOKUP($D17,'[3]m glavni turnir žrebna lista'!$A$7:$R$38,4)))</f>
        <v/>
      </c>
      <c r="G17" s="188"/>
      <c r="H17" s="188">
        <f>IF($D17="","",VLOOKUP($D17,'[3]m glavni turnir žrebna lista'!$A$7:$R$38,5))</f>
        <v>0</v>
      </c>
      <c r="I17" s="189">
        <f>IF($D17="","",VLOOKUP($D17,'[3]m glavni turnir žrebna lista'!$A$7:$R$38,14))</f>
        <v>0</v>
      </c>
      <c r="J17" s="190"/>
      <c r="K17" s="191"/>
      <c r="L17" s="169"/>
      <c r="M17" s="200"/>
      <c r="N17" s="171"/>
      <c r="O17" s="204"/>
      <c r="P17" s="171"/>
      <c r="Q17" s="172"/>
      <c r="R17" s="175"/>
    </row>
    <row r="18" spans="1:18" s="176" customFormat="1" ht="9.6" customHeight="1">
      <c r="A18" s="178"/>
      <c r="B18" s="179"/>
      <c r="C18" s="179"/>
      <c r="D18" s="192"/>
      <c r="E18" s="180"/>
      <c r="F18" s="180"/>
      <c r="G18" s="181"/>
      <c r="H18" s="169"/>
      <c r="I18" s="193"/>
      <c r="J18" s="182"/>
      <c r="K18" s="194"/>
      <c r="L18" s="195" t="s">
        <v>198</v>
      </c>
      <c r="M18" s="206"/>
      <c r="N18" s="171"/>
      <c r="O18" s="204"/>
      <c r="P18" s="171"/>
      <c r="Q18" s="172"/>
      <c r="R18" s="175"/>
    </row>
    <row r="19" spans="1:18" s="176" customFormat="1" ht="9.6" customHeight="1">
      <c r="A19" s="178">
        <v>7</v>
      </c>
      <c r="B19" s="187" t="str">
        <f>IF($D19="","",VLOOKUP($D19,'[3]m glavni turnir žrebna lista'!$A$7:$R$38,17))</f>
        <v/>
      </c>
      <c r="C19" s="187" t="str">
        <f>IF($D19="","",VLOOKUP($D19,'[3]m glavni turnir žrebna lista'!$A$7:$R$38,2))</f>
        <v/>
      </c>
      <c r="D19" s="167"/>
      <c r="E19" s="188" t="s">
        <v>3</v>
      </c>
      <c r="F19" s="188" t="str">
        <f>PROPER(IF($D19="","",VLOOKUP($D19,'[3]m glavni turnir žrebna lista'!$A$7:$R$38,4)))</f>
        <v/>
      </c>
      <c r="G19" s="188"/>
      <c r="H19" s="188" t="str">
        <f>IF($D19="","",VLOOKUP($D19,'[3]m glavni turnir žrebna lista'!$A$7:$R$38,5))</f>
        <v/>
      </c>
      <c r="I19" s="168" t="str">
        <f>IF($D19="","",VLOOKUP($D19,'[3]m glavni turnir žrebna lista'!$A$7:$R$38,14))</f>
        <v/>
      </c>
      <c r="J19" s="169"/>
      <c r="K19" s="199"/>
      <c r="L19" s="190" t="s">
        <v>340</v>
      </c>
      <c r="M19" s="198"/>
      <c r="N19" s="171"/>
      <c r="O19" s="204"/>
      <c r="P19" s="171"/>
      <c r="Q19" s="172"/>
      <c r="R19" s="175"/>
    </row>
    <row r="20" spans="1:18" s="176" customFormat="1" ht="9.6" customHeight="1">
      <c r="A20" s="178"/>
      <c r="B20" s="179"/>
      <c r="C20" s="179"/>
      <c r="D20" s="179"/>
      <c r="E20" s="180"/>
      <c r="F20" s="180"/>
      <c r="G20" s="181"/>
      <c r="H20" s="182" t="s">
        <v>49</v>
      </c>
      <c r="I20" s="183"/>
      <c r="J20" s="195" t="s">
        <v>200</v>
      </c>
      <c r="K20" s="207"/>
      <c r="L20" s="169"/>
      <c r="M20" s="198"/>
      <c r="N20" s="171"/>
      <c r="O20" s="204"/>
      <c r="P20" s="171"/>
      <c r="Q20" s="172"/>
      <c r="R20" s="175"/>
    </row>
    <row r="21" spans="1:18" s="176" customFormat="1" ht="9.6" customHeight="1">
      <c r="A21" s="165">
        <v>8</v>
      </c>
      <c r="B21" s="166" t="str">
        <f>IF($D21="","",VLOOKUP($D21,'[3]m glavni turnir žrebna lista'!$A$7:$R$38,17))</f>
        <v/>
      </c>
      <c r="C21" s="166" t="str">
        <f>IF($D21="","",VLOOKUP($D21,'[3]m glavni turnir žrebna lista'!$A$7:$R$38,2))</f>
        <v/>
      </c>
      <c r="D21" s="167"/>
      <c r="E21" s="188" t="s">
        <v>199</v>
      </c>
      <c r="F21" s="166"/>
      <c r="G21" s="166"/>
      <c r="H21" s="166" t="str">
        <f>IF($D21="","",VLOOKUP($D21,'[3]m glavni turnir žrebna lista'!$A$7:$R$38,5))</f>
        <v/>
      </c>
      <c r="I21" s="189" t="str">
        <f>IF($D21="","",VLOOKUP($D21,'[3]m glavni turnir žrebna lista'!$A$7:$R$38,14))</f>
        <v/>
      </c>
      <c r="J21" s="190"/>
      <c r="K21" s="170"/>
      <c r="L21" s="169"/>
      <c r="M21" s="198"/>
      <c r="N21" s="171"/>
      <c r="O21" s="204"/>
      <c r="P21" s="171"/>
      <c r="Q21" s="172"/>
      <c r="R21" s="175"/>
    </row>
    <row r="22" spans="1:18" s="176" customFormat="1" ht="9.6" customHeight="1">
      <c r="A22" s="178"/>
      <c r="B22" s="179"/>
      <c r="C22" s="179"/>
      <c r="D22" s="179"/>
      <c r="E22" s="203"/>
      <c r="F22" s="203"/>
      <c r="G22" s="208"/>
      <c r="H22" s="203"/>
      <c r="I22" s="193"/>
      <c r="J22" s="169"/>
      <c r="K22" s="170"/>
      <c r="L22" s="169"/>
      <c r="M22" s="198"/>
      <c r="N22" s="182"/>
      <c r="O22" s="194"/>
      <c r="P22" s="195"/>
      <c r="Q22" s="209"/>
      <c r="R22" s="175"/>
    </row>
    <row r="23" spans="1:18" s="176" customFormat="1" ht="9.6" customHeight="1">
      <c r="A23" s="165">
        <v>9</v>
      </c>
      <c r="B23" s="166" t="str">
        <f>IF($D23="","",VLOOKUP($D23,'[3]m glavni turnir žrebna lista'!$A$7:$R$38,17))</f>
        <v/>
      </c>
      <c r="C23" s="166" t="str">
        <f>IF($D23="","",VLOOKUP($D23,'[3]m glavni turnir žrebna lista'!$A$7:$R$38,2))</f>
        <v/>
      </c>
      <c r="D23" s="167"/>
      <c r="E23" s="166" t="s">
        <v>77</v>
      </c>
      <c r="F23" s="166"/>
      <c r="G23" s="166"/>
      <c r="H23" s="166" t="str">
        <f>IF($D23="","",VLOOKUP($D23,'[3]m glavni turnir žrebna lista'!$A$7:$R$38,5))</f>
        <v/>
      </c>
      <c r="I23" s="168" t="str">
        <f>IF($D23="","",VLOOKUP($D23,'[3]m glavni turnir žrebna lista'!$A$7:$R$38,14))</f>
        <v/>
      </c>
      <c r="J23" s="169"/>
      <c r="K23" s="170"/>
      <c r="L23" s="169"/>
      <c r="M23" s="198"/>
      <c r="N23" s="171"/>
      <c r="O23" s="204"/>
      <c r="P23" s="190"/>
      <c r="Q23" s="204"/>
      <c r="R23" s="175"/>
    </row>
    <row r="24" spans="1:18" s="176" customFormat="1" ht="9.6" customHeight="1">
      <c r="A24" s="178"/>
      <c r="B24" s="179"/>
      <c r="C24" s="179"/>
      <c r="D24" s="179"/>
      <c r="E24" s="180"/>
      <c r="F24" s="180"/>
      <c r="G24" s="181"/>
      <c r="H24" s="182" t="s">
        <v>49</v>
      </c>
      <c r="I24" s="183" t="s">
        <v>76</v>
      </c>
      <c r="J24" s="184" t="s">
        <v>116</v>
      </c>
      <c r="K24" s="185"/>
      <c r="L24" s="169"/>
      <c r="M24" s="198"/>
      <c r="N24" s="171"/>
      <c r="O24" s="204"/>
      <c r="P24" s="171"/>
      <c r="Q24" s="204"/>
      <c r="R24" s="175"/>
    </row>
    <row r="25" spans="1:18" s="176" customFormat="1" ht="9.6" customHeight="1">
      <c r="A25" s="178">
        <v>10</v>
      </c>
      <c r="B25" s="187" t="str">
        <f>IF($D25="","",VLOOKUP($D25,'[3]m glavni turnir žrebna lista'!$A$7:$R$38,17))</f>
        <v/>
      </c>
      <c r="C25" s="187" t="str">
        <f>IF($D25="","",VLOOKUP($D25,'[3]m glavni turnir žrebna lista'!$A$7:$R$38,2))</f>
        <v/>
      </c>
      <c r="D25" s="167"/>
      <c r="E25" s="188" t="s">
        <v>3</v>
      </c>
      <c r="F25" s="188" t="str">
        <f>PROPER(IF($D25="","",VLOOKUP($D25,'[3]m glavni turnir žrebna lista'!$A$7:$R$38,4)))</f>
        <v/>
      </c>
      <c r="G25" s="188"/>
      <c r="H25" s="188" t="str">
        <f>IF($D25="","",VLOOKUP($D25,'[3]m glavni turnir žrebna lista'!$A$7:$R$38,5))</f>
        <v/>
      </c>
      <c r="I25" s="189" t="str">
        <f>IF($D25="","",VLOOKUP($D25,'[3]m glavni turnir žrebna lista'!$A$7:$R$38,14))</f>
        <v/>
      </c>
      <c r="J25" s="190"/>
      <c r="K25" s="191"/>
      <c r="L25" s="169"/>
      <c r="M25" s="198"/>
      <c r="N25" s="171"/>
      <c r="O25" s="204"/>
      <c r="P25" s="171"/>
      <c r="Q25" s="204"/>
      <c r="R25" s="175"/>
    </row>
    <row r="26" spans="1:18" s="176" customFormat="1" ht="9.6" customHeight="1">
      <c r="A26" s="178"/>
      <c r="B26" s="179"/>
      <c r="C26" s="179"/>
      <c r="D26" s="192"/>
      <c r="E26" s="180"/>
      <c r="F26" s="180"/>
      <c r="G26" s="181"/>
      <c r="H26" s="180"/>
      <c r="I26" s="193"/>
      <c r="J26" s="182"/>
      <c r="K26" s="194"/>
      <c r="L26" s="184" t="s">
        <v>116</v>
      </c>
      <c r="M26" s="196"/>
      <c r="N26" s="171"/>
      <c r="O26" s="204"/>
      <c r="P26" s="171"/>
      <c r="Q26" s="204"/>
      <c r="R26" s="175"/>
    </row>
    <row r="27" spans="1:18" s="176" customFormat="1" ht="9.6" customHeight="1">
      <c r="A27" s="178">
        <v>11</v>
      </c>
      <c r="B27" s="187">
        <f>IF($D27="","",VLOOKUP($D27,'[3]m glavni turnir žrebna lista'!$A$7:$R$38,17))</f>
        <v>0</v>
      </c>
      <c r="C27" s="187">
        <f>IF($D27="","",VLOOKUP($D27,'[3]m glavni turnir žrebna lista'!$A$7:$R$38,2))</f>
        <v>0</v>
      </c>
      <c r="D27" s="167">
        <v>15</v>
      </c>
      <c r="E27" s="188" t="s">
        <v>201</v>
      </c>
      <c r="F27" s="188" t="str">
        <f>PROPER(IF($D27="","",VLOOKUP($D27,'[3]m glavni turnir žrebna lista'!$A$7:$R$38,4)))</f>
        <v/>
      </c>
      <c r="G27" s="188"/>
      <c r="H27" s="188">
        <f>IF($D27="","",VLOOKUP($D27,'[3]m glavni turnir žrebna lista'!$A$7:$R$38,5))</f>
        <v>0</v>
      </c>
      <c r="I27" s="168">
        <f>IF($D27="","",VLOOKUP($D27,'[3]m glavni turnir žrebna lista'!$A$7:$R$38,14))</f>
        <v>0</v>
      </c>
      <c r="J27" s="169"/>
      <c r="K27" s="199"/>
      <c r="L27" s="190" t="s">
        <v>321</v>
      </c>
      <c r="M27" s="200"/>
      <c r="N27" s="171"/>
      <c r="O27" s="204"/>
      <c r="P27" s="171"/>
      <c r="Q27" s="204"/>
      <c r="R27" s="175"/>
    </row>
    <row r="28" spans="1:18" s="176" customFormat="1" ht="9.6" customHeight="1">
      <c r="A28" s="210"/>
      <c r="B28" s="179"/>
      <c r="C28" s="179"/>
      <c r="D28" s="192"/>
      <c r="E28" s="180"/>
      <c r="F28" s="180"/>
      <c r="G28" s="181"/>
      <c r="H28" s="182" t="s">
        <v>49</v>
      </c>
      <c r="I28" s="183" t="s">
        <v>76</v>
      </c>
      <c r="J28" s="195" t="s">
        <v>202</v>
      </c>
      <c r="K28" s="201"/>
      <c r="L28" s="169"/>
      <c r="M28" s="200"/>
      <c r="N28" s="171"/>
      <c r="O28" s="204"/>
      <c r="P28" s="171"/>
      <c r="Q28" s="204"/>
      <c r="R28" s="175"/>
    </row>
    <row r="29" spans="1:18" s="176" customFormat="1" ht="9.6" customHeight="1">
      <c r="A29" s="178">
        <v>12</v>
      </c>
      <c r="B29" s="187" t="str">
        <f>IF($D29="","",VLOOKUP($D29,'[3]m glavni turnir žrebna lista'!$A$7:$R$38,17))</f>
        <v/>
      </c>
      <c r="C29" s="187" t="str">
        <f>IF($D29="","",VLOOKUP($D29,'[3]m glavni turnir žrebna lista'!$A$7:$R$38,2))</f>
        <v/>
      </c>
      <c r="D29" s="167"/>
      <c r="E29" s="188" t="s">
        <v>3</v>
      </c>
      <c r="F29" s="188" t="str">
        <f>PROPER(IF($D29="","",VLOOKUP($D29,'[3]m glavni turnir žrebna lista'!$A$7:$R$38,4)))</f>
        <v/>
      </c>
      <c r="G29" s="188"/>
      <c r="H29" s="188" t="str">
        <f>IF($D29="","",VLOOKUP($D29,'[3]m glavni turnir žrebna lista'!$A$7:$R$38,5))</f>
        <v/>
      </c>
      <c r="I29" s="189" t="str">
        <f>IF($D29="","",VLOOKUP($D29,'[3]m glavni turnir žrebna lista'!$A$7:$R$38,14))</f>
        <v/>
      </c>
      <c r="J29" s="190"/>
      <c r="K29" s="170"/>
      <c r="L29" s="169"/>
      <c r="M29" s="200"/>
      <c r="N29" s="171"/>
      <c r="O29" s="204"/>
      <c r="P29" s="171"/>
      <c r="Q29" s="204"/>
      <c r="R29" s="175"/>
    </row>
    <row r="30" spans="1:18" s="176" customFormat="1" ht="9.6" customHeight="1">
      <c r="A30" s="178"/>
      <c r="B30" s="179"/>
      <c r="C30" s="179"/>
      <c r="D30" s="192"/>
      <c r="E30" s="169"/>
      <c r="F30" s="169"/>
      <c r="G30" s="202"/>
      <c r="H30" s="203"/>
      <c r="I30" s="193"/>
      <c r="J30" s="169"/>
      <c r="K30" s="170"/>
      <c r="L30" s="182"/>
      <c r="M30" s="194"/>
      <c r="N30" s="184" t="s">
        <v>116</v>
      </c>
      <c r="O30" s="211"/>
      <c r="P30" s="171"/>
      <c r="Q30" s="204"/>
      <c r="R30" s="175"/>
    </row>
    <row r="31" spans="1:18" s="176" customFormat="1" ht="9.6" customHeight="1">
      <c r="A31" s="178">
        <v>13</v>
      </c>
      <c r="B31" s="187">
        <f>IF($D31="","",VLOOKUP($D31,'[3]m glavni turnir žrebna lista'!$A$7:$R$38,17))</f>
        <v>0</v>
      </c>
      <c r="C31" s="187">
        <f>IF($D31="","",VLOOKUP($D31,'[3]m glavni turnir žrebna lista'!$A$7:$R$38,2))</f>
        <v>0</v>
      </c>
      <c r="D31" s="167">
        <v>18</v>
      </c>
      <c r="E31" s="188" t="s">
        <v>248</v>
      </c>
      <c r="F31" s="188" t="str">
        <f>PROPER(IF($D31="","",VLOOKUP($D31,'[3]m glavni turnir žrebna lista'!$A$7:$R$38,4)))</f>
        <v/>
      </c>
      <c r="G31" s="188"/>
      <c r="H31" s="188">
        <f>IF($D31="","",VLOOKUP($D31,'[3]m glavni turnir žrebna lista'!$A$7:$R$38,5))</f>
        <v>0</v>
      </c>
      <c r="I31" s="168">
        <f>IF($D31="","",VLOOKUP($D31,'[3]m glavni turnir žrebna lista'!$A$7:$R$38,14))</f>
        <v>0</v>
      </c>
      <c r="J31" s="169"/>
      <c r="K31" s="170"/>
      <c r="L31" s="169"/>
      <c r="M31" s="200"/>
      <c r="N31" s="190" t="s">
        <v>318</v>
      </c>
      <c r="O31" s="172"/>
      <c r="P31" s="171"/>
      <c r="Q31" s="204"/>
      <c r="R31" s="175"/>
    </row>
    <row r="32" spans="1:18" s="176" customFormat="1" ht="9.6" customHeight="1">
      <c r="A32" s="178"/>
      <c r="B32" s="179"/>
      <c r="C32" s="179"/>
      <c r="D32" s="192"/>
      <c r="E32" s="180"/>
      <c r="F32" s="180"/>
      <c r="G32" s="181"/>
      <c r="H32" s="182" t="s">
        <v>49</v>
      </c>
      <c r="I32" s="183" t="s">
        <v>76</v>
      </c>
      <c r="J32" s="195" t="s">
        <v>301</v>
      </c>
      <c r="K32" s="185"/>
      <c r="L32" s="169"/>
      <c r="M32" s="200"/>
      <c r="N32" s="171"/>
      <c r="O32" s="172"/>
      <c r="P32" s="171"/>
      <c r="Q32" s="204"/>
      <c r="R32" s="175"/>
    </row>
    <row r="33" spans="1:18" s="176" customFormat="1" ht="9.6" customHeight="1">
      <c r="A33" s="178">
        <v>14</v>
      </c>
      <c r="B33" s="187">
        <f>IF($D33="","",VLOOKUP($D33,'[3]m glavni turnir žrebna lista'!$A$7:$R$38,17))</f>
        <v>0</v>
      </c>
      <c r="C33" s="187">
        <f>IF($D33="","",VLOOKUP($D33,'[3]m glavni turnir žrebna lista'!$A$7:$R$38,2))</f>
        <v>0</v>
      </c>
      <c r="D33" s="167">
        <v>17</v>
      </c>
      <c r="E33" s="188" t="s">
        <v>3</v>
      </c>
      <c r="F33" s="188"/>
      <c r="G33" s="188"/>
      <c r="H33" s="188">
        <f>IF($D33="","",VLOOKUP($D33,'[3]m glavni turnir žrebna lista'!$A$7:$R$38,5))</f>
        <v>0</v>
      </c>
      <c r="I33" s="189">
        <f>IF($D33="","",VLOOKUP($D33,'[3]m glavni turnir žrebna lista'!$A$7:$R$38,14))</f>
        <v>0</v>
      </c>
      <c r="J33" s="190"/>
      <c r="K33" s="191"/>
      <c r="L33" s="169"/>
      <c r="M33" s="200"/>
      <c r="N33" s="171"/>
      <c r="O33" s="172"/>
      <c r="P33" s="171"/>
      <c r="Q33" s="204"/>
      <c r="R33" s="175"/>
    </row>
    <row r="34" spans="1:18" s="176" customFormat="1" ht="9.6" customHeight="1">
      <c r="A34" s="178"/>
      <c r="B34" s="179"/>
      <c r="C34" s="179"/>
      <c r="D34" s="192"/>
      <c r="E34" s="180"/>
      <c r="F34" s="180"/>
      <c r="G34" s="181"/>
      <c r="H34" s="169"/>
      <c r="I34" s="193"/>
      <c r="J34" s="182"/>
      <c r="K34" s="194"/>
      <c r="L34" s="195" t="s">
        <v>301</v>
      </c>
      <c r="M34" s="206"/>
      <c r="N34" s="171"/>
      <c r="O34" s="172"/>
      <c r="P34" s="171"/>
      <c r="Q34" s="204"/>
      <c r="R34" s="175"/>
    </row>
    <row r="35" spans="1:18" s="176" customFormat="1" ht="9.6" customHeight="1">
      <c r="A35" s="178">
        <v>15</v>
      </c>
      <c r="B35" s="187" t="str">
        <f>IF($D35="","",VLOOKUP($D35,'[3]m glavni turnir žrebna lista'!$A$7:$R$38,17))</f>
        <v/>
      </c>
      <c r="C35" s="187" t="str">
        <f>IF($D35="","",VLOOKUP($D35,'[3]m glavni turnir žrebna lista'!$A$7:$R$38,2))</f>
        <v/>
      </c>
      <c r="D35" s="167"/>
      <c r="E35" s="188" t="s">
        <v>3</v>
      </c>
      <c r="F35" s="188" t="str">
        <f>PROPER(IF($D35="","",VLOOKUP($D35,'[3]m glavni turnir žrebna lista'!$A$7:$R$38,4)))</f>
        <v/>
      </c>
      <c r="G35" s="188"/>
      <c r="H35" s="188" t="str">
        <f>IF($D35="","",VLOOKUP($D35,'[3]m glavni turnir žrebna lista'!$A$7:$R$38,5))</f>
        <v/>
      </c>
      <c r="I35" s="168" t="str">
        <f>IF($D35="","",VLOOKUP($D35,'[3]m glavni turnir žrebna lista'!$A$7:$R$38,14))</f>
        <v/>
      </c>
      <c r="J35" s="169"/>
      <c r="K35" s="199"/>
      <c r="L35" s="190" t="s">
        <v>300</v>
      </c>
      <c r="M35" s="198"/>
      <c r="N35" s="171"/>
      <c r="O35" s="396"/>
      <c r="P35" s="171"/>
      <c r="Q35" s="204"/>
      <c r="R35" s="175"/>
    </row>
    <row r="36" spans="1:18" s="176" customFormat="1" ht="9.6" customHeight="1">
      <c r="A36" s="178"/>
      <c r="B36" s="179"/>
      <c r="C36" s="179"/>
      <c r="D36" s="179"/>
      <c r="E36" s="180"/>
      <c r="F36" s="180"/>
      <c r="G36" s="181"/>
      <c r="H36" s="182" t="s">
        <v>49</v>
      </c>
      <c r="I36" s="183"/>
      <c r="J36" s="195" t="s">
        <v>196</v>
      </c>
      <c r="K36" s="201"/>
      <c r="L36" s="169"/>
      <c r="M36" s="198"/>
      <c r="N36" s="171"/>
      <c r="O36" s="172"/>
      <c r="P36" s="171"/>
      <c r="Q36" s="204"/>
      <c r="R36" s="175"/>
    </row>
    <row r="37" spans="1:18" s="176" customFormat="1" ht="9.6" customHeight="1" thickBot="1">
      <c r="A37" s="165">
        <v>16</v>
      </c>
      <c r="B37" s="166" t="str">
        <f>IF($D37="","",VLOOKUP($D37,'[3]m glavni turnir žrebna lista'!$A$7:$R$38,17))</f>
        <v/>
      </c>
      <c r="C37" s="166" t="str">
        <f>IF($D37="","",VLOOKUP($D37,'[3]m glavni turnir žrebna lista'!$A$7:$R$38,2))</f>
        <v/>
      </c>
      <c r="D37" s="167"/>
      <c r="E37" s="188" t="s">
        <v>195</v>
      </c>
      <c r="F37" s="166"/>
      <c r="G37" s="166"/>
      <c r="H37" s="166" t="str">
        <f>IF($D37="","",VLOOKUP($D37,'[3]m glavni turnir žrebna lista'!$A$7:$R$38,5))</f>
        <v/>
      </c>
      <c r="I37" s="189" t="str">
        <f>IF($D37="","",VLOOKUP($D37,'[3]m glavni turnir žrebna lista'!$A$7:$R$38,14))</f>
        <v/>
      </c>
      <c r="J37" s="190"/>
      <c r="K37" s="170"/>
      <c r="L37" s="169"/>
      <c r="M37" s="198"/>
      <c r="N37" s="172"/>
      <c r="O37" s="172"/>
      <c r="P37" s="171"/>
      <c r="Q37" s="204"/>
      <c r="R37" s="175"/>
    </row>
    <row r="38" spans="1:18" s="176" customFormat="1" ht="18" customHeight="1">
      <c r="A38" s="178"/>
      <c r="B38" s="179"/>
      <c r="C38" s="179"/>
      <c r="D38" s="179"/>
      <c r="E38" s="180"/>
      <c r="F38" s="180"/>
      <c r="G38" s="181"/>
      <c r="H38" s="180"/>
      <c r="I38" s="193"/>
      <c r="J38" s="169"/>
      <c r="K38" s="170"/>
      <c r="L38" s="169"/>
      <c r="M38" s="198"/>
      <c r="N38" s="212"/>
      <c r="O38" s="213"/>
      <c r="P38" s="466"/>
      <c r="Q38" s="467"/>
      <c r="R38" s="175"/>
    </row>
    <row r="39" spans="1:18" s="176" customFormat="1" ht="15" customHeight="1" thickBot="1">
      <c r="A39" s="165">
        <v>17</v>
      </c>
      <c r="B39" s="166" t="str">
        <f>IF($D39="","",VLOOKUP($D39,'[3]m glavni turnir žrebna lista'!$A$7:$R$38,17))</f>
        <v/>
      </c>
      <c r="C39" s="166" t="str">
        <f>IF($D39="","",VLOOKUP($D39,'[3]m glavni turnir žrebna lista'!$A$7:$R$38,2))</f>
        <v/>
      </c>
      <c r="D39" s="167"/>
      <c r="E39" s="166" t="s">
        <v>113</v>
      </c>
      <c r="F39" s="166"/>
      <c r="G39" s="166"/>
      <c r="H39" s="166" t="str">
        <f>IF($D39="","",VLOOKUP($D39,'[3]m glavni turnir žrebna lista'!$A$7:$R$38,5))</f>
        <v/>
      </c>
      <c r="I39" s="168" t="str">
        <f>IF($D39="","",VLOOKUP($D39,'[3]m glavni turnir žrebna lista'!$A$7:$R$38,14))</f>
        <v/>
      </c>
      <c r="J39" s="169"/>
      <c r="K39" s="170"/>
      <c r="L39" s="169"/>
      <c r="M39" s="198"/>
      <c r="N39" s="182"/>
      <c r="O39" s="214"/>
      <c r="P39" s="464"/>
      <c r="Q39" s="465"/>
      <c r="R39" s="175"/>
    </row>
    <row r="40" spans="1:18" s="176" customFormat="1" ht="9.6" customHeight="1">
      <c r="A40" s="178"/>
      <c r="B40" s="179"/>
      <c r="C40" s="179"/>
      <c r="D40" s="179"/>
      <c r="E40" s="180"/>
      <c r="F40" s="180"/>
      <c r="G40" s="181"/>
      <c r="H40" s="182" t="s">
        <v>49</v>
      </c>
      <c r="I40" s="183" t="s">
        <v>76</v>
      </c>
      <c r="J40" s="184" t="s">
        <v>117</v>
      </c>
      <c r="K40" s="185"/>
      <c r="L40" s="169"/>
      <c r="M40" s="198"/>
      <c r="N40" s="171"/>
      <c r="O40" s="172"/>
      <c r="P40" s="171"/>
      <c r="Q40" s="204"/>
      <c r="R40" s="175"/>
    </row>
    <row r="41" spans="1:18" s="176" customFormat="1" ht="9.6" customHeight="1">
      <c r="A41" s="178">
        <v>18</v>
      </c>
      <c r="B41" s="187" t="str">
        <f>IF($D41="","",VLOOKUP($D41,'[3]m glavni turnir žrebna lista'!$A$7:$R$38,17))</f>
        <v/>
      </c>
      <c r="C41" s="187" t="str">
        <f>IF($D41="","",VLOOKUP($D41,'[3]m glavni turnir žrebna lista'!$A$7:$R$38,2))</f>
        <v/>
      </c>
      <c r="D41" s="167"/>
      <c r="E41" s="188" t="s">
        <v>3</v>
      </c>
      <c r="F41" s="188" t="str">
        <f>PROPER(IF($D41="","",VLOOKUP($D41,'[3]m glavni turnir žrebna lista'!$A$7:$R$38,4)))</f>
        <v/>
      </c>
      <c r="G41" s="188"/>
      <c r="H41" s="188" t="str">
        <f>IF($D41="","",VLOOKUP($D41,'[3]m glavni turnir žrebna lista'!$A$7:$R$38,5))</f>
        <v/>
      </c>
      <c r="I41" s="189" t="str">
        <f>IF($D41="","",VLOOKUP($D41,'[3]m glavni turnir žrebna lista'!$A$7:$R$38,14))</f>
        <v/>
      </c>
      <c r="J41" s="190"/>
      <c r="K41" s="191"/>
      <c r="L41" s="169"/>
      <c r="M41" s="198"/>
      <c r="N41" s="171"/>
      <c r="O41" s="172"/>
      <c r="P41" s="171"/>
      <c r="Q41" s="204"/>
      <c r="R41" s="175"/>
    </row>
    <row r="42" spans="1:18" s="176" customFormat="1" ht="9.6" customHeight="1">
      <c r="A42" s="178"/>
      <c r="B42" s="179"/>
      <c r="C42" s="179"/>
      <c r="D42" s="192"/>
      <c r="E42" s="180"/>
      <c r="F42" s="180"/>
      <c r="G42" s="181"/>
      <c r="H42" s="180"/>
      <c r="I42" s="193"/>
      <c r="J42" s="182"/>
      <c r="K42" s="194"/>
      <c r="L42" s="195" t="s">
        <v>328</v>
      </c>
      <c r="M42" s="196"/>
      <c r="N42" s="171"/>
      <c r="O42" s="172"/>
      <c r="P42" s="171"/>
      <c r="Q42" s="204"/>
      <c r="R42" s="175"/>
    </row>
    <row r="43" spans="1:18" s="176" customFormat="1" ht="9.6" customHeight="1">
      <c r="A43" s="178">
        <v>19</v>
      </c>
      <c r="B43" s="187">
        <f>IF($D43="","",VLOOKUP($D43,'[3]m glavni turnir žrebna lista'!$A$7:$R$38,17))</f>
        <v>0</v>
      </c>
      <c r="C43" s="187">
        <f>IF($D43="","",VLOOKUP($D43,'[3]m glavni turnir žrebna lista'!$A$7:$R$38,2))</f>
        <v>0</v>
      </c>
      <c r="D43" s="167">
        <v>12</v>
      </c>
      <c r="E43" s="188" t="s">
        <v>327</v>
      </c>
      <c r="F43" s="188" t="str">
        <f>PROPER(IF($D43="","",VLOOKUP($D43,'[3]m glavni turnir žrebna lista'!$A$7:$R$38,4)))</f>
        <v/>
      </c>
      <c r="G43" s="188"/>
      <c r="H43" s="188">
        <f>IF($D43="","",VLOOKUP($D43,'[3]m glavni turnir žrebna lista'!$A$7:$R$38,5))</f>
        <v>0</v>
      </c>
      <c r="I43" s="168">
        <f>IF($D43="","",VLOOKUP($D43,'[3]m glavni turnir žrebna lista'!$A$7:$R$38,14))</f>
        <v>0</v>
      </c>
      <c r="J43" s="169"/>
      <c r="K43" s="199"/>
      <c r="L43" s="190" t="s">
        <v>349</v>
      </c>
      <c r="M43" s="200"/>
      <c r="N43" s="171"/>
      <c r="O43" s="172"/>
      <c r="P43" s="171"/>
      <c r="Q43" s="204"/>
      <c r="R43" s="175"/>
    </row>
    <row r="44" spans="1:18" s="176" customFormat="1" ht="9.6" customHeight="1">
      <c r="A44" s="178"/>
      <c r="B44" s="179"/>
      <c r="C44" s="179"/>
      <c r="D44" s="192"/>
      <c r="E44" s="180"/>
      <c r="F44" s="180"/>
      <c r="G44" s="181"/>
      <c r="H44" s="182" t="s">
        <v>49</v>
      </c>
      <c r="I44" s="183" t="s">
        <v>76</v>
      </c>
      <c r="J44" s="195" t="s">
        <v>328</v>
      </c>
      <c r="K44" s="201"/>
      <c r="L44" s="169"/>
      <c r="M44" s="200"/>
      <c r="N44" s="171"/>
      <c r="O44" s="172"/>
      <c r="P44" s="171"/>
      <c r="Q44" s="204"/>
      <c r="R44" s="175"/>
    </row>
    <row r="45" spans="1:18" s="176" customFormat="1" ht="9.6" customHeight="1">
      <c r="A45" s="178">
        <v>20</v>
      </c>
      <c r="B45" s="187" t="str">
        <f>IF($D45="","",VLOOKUP($D45,'[3]m glavni turnir žrebna lista'!$A$7:$R$38,17))</f>
        <v/>
      </c>
      <c r="C45" s="187" t="str">
        <f>IF($D45="","",VLOOKUP($D45,'[3]m glavni turnir žrebna lista'!$A$7:$R$38,2))</f>
        <v/>
      </c>
      <c r="D45" s="167"/>
      <c r="E45" s="188" t="s">
        <v>3</v>
      </c>
      <c r="F45" s="188" t="str">
        <f>PROPER(IF($D45="","",VLOOKUP($D45,'[3]m glavni turnir žrebna lista'!$A$7:$R$38,4)))</f>
        <v/>
      </c>
      <c r="G45" s="188"/>
      <c r="H45" s="188" t="str">
        <f>IF($D45="","",VLOOKUP($D45,'[3]m glavni turnir žrebna lista'!$A$7:$R$38,5))</f>
        <v/>
      </c>
      <c r="I45" s="189" t="str">
        <f>IF($D45="","",VLOOKUP($D45,'[3]m glavni turnir žrebna lista'!$A$7:$R$38,14))</f>
        <v/>
      </c>
      <c r="J45" s="190"/>
      <c r="K45" s="170"/>
      <c r="L45" s="169"/>
      <c r="M45" s="200"/>
      <c r="N45" s="171"/>
      <c r="O45" s="172"/>
      <c r="P45" s="171"/>
      <c r="Q45" s="204"/>
      <c r="R45" s="175"/>
    </row>
    <row r="46" spans="1:18" s="176" customFormat="1" ht="9.6" customHeight="1">
      <c r="A46" s="178"/>
      <c r="B46" s="179"/>
      <c r="C46" s="179"/>
      <c r="D46" s="192"/>
      <c r="E46" s="169"/>
      <c r="F46" s="169"/>
      <c r="G46" s="202"/>
      <c r="H46" s="203"/>
      <c r="I46" s="193"/>
      <c r="J46" s="169"/>
      <c r="K46" s="170"/>
      <c r="L46" s="182"/>
      <c r="M46" s="194"/>
      <c r="N46" s="184" t="s">
        <v>118</v>
      </c>
      <c r="O46" s="217"/>
      <c r="P46" s="171"/>
      <c r="Q46" s="204"/>
      <c r="R46" s="175"/>
    </row>
    <row r="47" spans="1:18" s="176" customFormat="1" ht="9.6" customHeight="1">
      <c r="A47" s="178">
        <v>21</v>
      </c>
      <c r="B47" s="187">
        <f>IF($D47="","",VLOOKUP($D47,'[3]m glavni turnir žrebna lista'!$A$7:$R$38,17))</f>
        <v>0</v>
      </c>
      <c r="C47" s="187">
        <f>IF($D47="","",VLOOKUP($D47,'[3]m glavni turnir žrebna lista'!$A$7:$R$38,2))</f>
        <v>0</v>
      </c>
      <c r="D47" s="167">
        <v>20</v>
      </c>
      <c r="E47" s="188" t="s">
        <v>204</v>
      </c>
      <c r="F47" s="188" t="str">
        <f>PROPER(IF($D47="","",VLOOKUP($D47,'[3]m glavni turnir žrebna lista'!$A$7:$R$38,4)))</f>
        <v/>
      </c>
      <c r="G47" s="188"/>
      <c r="H47" s="188">
        <f>IF($D47="","",VLOOKUP($D47,'[3]m glavni turnir žrebna lista'!$A$7:$R$38,5))</f>
        <v>0</v>
      </c>
      <c r="I47" s="168">
        <f>IF($D47="","",VLOOKUP($D47,'[3]m glavni turnir žrebna lista'!$A$7:$R$38,14))</f>
        <v>0</v>
      </c>
      <c r="J47" s="169"/>
      <c r="K47" s="170"/>
      <c r="L47" s="169"/>
      <c r="M47" s="200"/>
      <c r="N47" s="190" t="s">
        <v>311</v>
      </c>
      <c r="O47" s="204"/>
      <c r="P47" s="171"/>
      <c r="Q47" s="204"/>
      <c r="R47" s="175"/>
    </row>
    <row r="48" spans="1:18" s="176" customFormat="1" ht="9.6" customHeight="1">
      <c r="A48" s="178"/>
      <c r="B48" s="179"/>
      <c r="C48" s="179"/>
      <c r="D48" s="192"/>
      <c r="E48" s="180"/>
      <c r="F48" s="180"/>
      <c r="G48" s="181"/>
      <c r="H48" s="182" t="s">
        <v>49</v>
      </c>
      <c r="I48" s="183" t="s">
        <v>51</v>
      </c>
      <c r="J48" s="195" t="s">
        <v>205</v>
      </c>
      <c r="K48" s="185"/>
      <c r="L48" s="169"/>
      <c r="M48" s="200"/>
      <c r="N48" s="171"/>
      <c r="O48" s="204"/>
      <c r="P48" s="171"/>
      <c r="Q48" s="204"/>
      <c r="R48" s="175"/>
    </row>
    <row r="49" spans="1:18" s="176" customFormat="1" ht="9.6" customHeight="1">
      <c r="A49" s="178">
        <v>22</v>
      </c>
      <c r="B49" s="187">
        <f>IF($D49="","",VLOOKUP($D49,'[3]m glavni turnir žrebna lista'!$A$7:$R$38,17))</f>
        <v>0</v>
      </c>
      <c r="C49" s="187">
        <f>IF($D49="","",VLOOKUP($D49,'[3]m glavni turnir žrebna lista'!$A$7:$R$38,2))</f>
        <v>0</v>
      </c>
      <c r="D49" s="167">
        <v>16</v>
      </c>
      <c r="E49" s="188" t="s">
        <v>3</v>
      </c>
      <c r="F49" s="188" t="str">
        <f>PROPER(IF($D49="","",VLOOKUP($D49,'[3]m glavni turnir žrebna lista'!$A$7:$R$38,4)))</f>
        <v/>
      </c>
      <c r="G49" s="188"/>
      <c r="H49" s="188">
        <f>IF($D49="","",VLOOKUP($D49,'[3]m glavni turnir žrebna lista'!$A$7:$R$38,5))</f>
        <v>0</v>
      </c>
      <c r="I49" s="189">
        <f>IF($D49="","",VLOOKUP($D49,'[3]m glavni turnir žrebna lista'!$A$7:$R$38,14))</f>
        <v>0</v>
      </c>
      <c r="J49" s="190"/>
      <c r="K49" s="191"/>
      <c r="L49" s="169"/>
      <c r="M49" s="200"/>
      <c r="N49" s="171"/>
      <c r="O49" s="204"/>
      <c r="P49" s="171"/>
      <c r="Q49" s="204"/>
      <c r="R49" s="175"/>
    </row>
    <row r="50" spans="1:18" s="176" customFormat="1" ht="9.6" customHeight="1">
      <c r="A50" s="178"/>
      <c r="B50" s="179"/>
      <c r="C50" s="179"/>
      <c r="D50" s="192"/>
      <c r="E50" s="180"/>
      <c r="F50" s="180"/>
      <c r="G50" s="181"/>
      <c r="H50" s="169"/>
      <c r="I50" s="193"/>
      <c r="J50" s="182"/>
      <c r="K50" s="194"/>
      <c r="L50" s="184" t="s">
        <v>118</v>
      </c>
      <c r="M50" s="206"/>
      <c r="N50" s="171"/>
      <c r="O50" s="204"/>
      <c r="P50" s="171"/>
      <c r="Q50" s="204"/>
      <c r="R50" s="175"/>
    </row>
    <row r="51" spans="1:18" s="176" customFormat="1" ht="9.6" customHeight="1">
      <c r="A51" s="178">
        <v>23</v>
      </c>
      <c r="B51" s="187" t="str">
        <f>IF($D51="","",VLOOKUP($D51,'[3]m glavni turnir žrebna lista'!$A$7:$R$38,17))</f>
        <v/>
      </c>
      <c r="C51" s="187" t="str">
        <f>IF($D51="","",VLOOKUP($D51,'[3]m glavni turnir žrebna lista'!$A$7:$R$38,2))</f>
        <v/>
      </c>
      <c r="D51" s="167"/>
      <c r="E51" s="188" t="s">
        <v>3</v>
      </c>
      <c r="F51" s="188" t="str">
        <f>PROPER(IF($D51="","",VLOOKUP($D51,'[3]m glavni turnir žrebna lista'!$A$7:$R$38,4)))</f>
        <v/>
      </c>
      <c r="G51" s="188"/>
      <c r="H51" s="188" t="str">
        <f>IF($D51="","",VLOOKUP($D51,'[3]m glavni turnir žrebna lista'!$A$7:$R$38,5))</f>
        <v/>
      </c>
      <c r="I51" s="168" t="str">
        <f>IF($D51="","",VLOOKUP($D51,'[3]m glavni turnir žrebna lista'!$A$7:$R$38,14))</f>
        <v/>
      </c>
      <c r="J51" s="169"/>
      <c r="K51" s="199"/>
      <c r="L51" s="190" t="s">
        <v>339</v>
      </c>
      <c r="M51" s="198"/>
      <c r="N51" s="171"/>
      <c r="O51" s="204"/>
      <c r="P51" s="171"/>
      <c r="Q51" s="204"/>
      <c r="R51" s="175"/>
    </row>
    <row r="52" spans="1:18" s="176" customFormat="1" ht="9.6" customHeight="1">
      <c r="A52" s="178"/>
      <c r="B52" s="179"/>
      <c r="C52" s="179"/>
      <c r="D52" s="179"/>
      <c r="E52" s="180"/>
      <c r="F52" s="180"/>
      <c r="G52" s="181"/>
      <c r="H52" s="182" t="s">
        <v>49</v>
      </c>
      <c r="I52" s="183"/>
      <c r="J52" s="184" t="s">
        <v>118</v>
      </c>
      <c r="K52" s="201"/>
      <c r="L52" s="169"/>
      <c r="M52" s="198"/>
      <c r="N52" s="171"/>
      <c r="O52" s="204"/>
      <c r="P52" s="171"/>
      <c r="Q52" s="204"/>
      <c r="R52" s="175"/>
    </row>
    <row r="53" spans="1:18" s="176" customFormat="1" ht="9.6" customHeight="1">
      <c r="A53" s="165">
        <v>24</v>
      </c>
      <c r="B53" s="166" t="str">
        <f>IF($D53="","",VLOOKUP($D53,'[3]m glavni turnir žrebna lista'!$A$7:$R$38,17))</f>
        <v/>
      </c>
      <c r="C53" s="166"/>
      <c r="D53" s="167"/>
      <c r="E53" s="166" t="s">
        <v>112</v>
      </c>
      <c r="F53" s="166"/>
      <c r="G53" s="166"/>
      <c r="H53" s="166" t="str">
        <f>IF($D53="","",VLOOKUP($D53,'[3]m glavni turnir žrebna lista'!$A$7:$R$38,5))</f>
        <v/>
      </c>
      <c r="I53" s="189" t="str">
        <f>IF($D53="","",VLOOKUP($D53,'[3]m glavni turnir žrebna lista'!$A$7:$R$38,14))</f>
        <v/>
      </c>
      <c r="J53" s="190"/>
      <c r="K53" s="170"/>
      <c r="L53" s="169"/>
      <c r="M53" s="198"/>
      <c r="N53" s="171"/>
      <c r="O53" s="204"/>
      <c r="P53" s="171"/>
      <c r="Q53" s="204"/>
      <c r="R53" s="175"/>
    </row>
    <row r="54" spans="1:18" s="176" customFormat="1" ht="9.6" customHeight="1">
      <c r="A54" s="178"/>
      <c r="B54" s="179"/>
      <c r="C54" s="179"/>
      <c r="D54" s="179"/>
      <c r="E54" s="203"/>
      <c r="F54" s="203"/>
      <c r="G54" s="208"/>
      <c r="H54" s="203"/>
      <c r="I54" s="193"/>
      <c r="J54" s="169"/>
      <c r="K54" s="170"/>
      <c r="L54" s="169"/>
      <c r="M54" s="198"/>
      <c r="N54" s="182"/>
      <c r="O54" s="194"/>
      <c r="P54" s="195"/>
      <c r="Q54" s="211"/>
      <c r="R54" s="175"/>
    </row>
    <row r="55" spans="1:18" s="176" customFormat="1" ht="9.6" customHeight="1">
      <c r="A55" s="165">
        <v>25</v>
      </c>
      <c r="B55" s="166" t="str">
        <f>IF($D55="","",VLOOKUP($D55,'[3]m glavni turnir žrebna lista'!$A$7:$R$38,17))</f>
        <v/>
      </c>
      <c r="C55" s="166" t="str">
        <f>IF($D55="","",VLOOKUP($D55,'[3]m glavni turnir žrebna lista'!$A$7:$R$38,2))</f>
        <v/>
      </c>
      <c r="D55" s="167"/>
      <c r="E55" s="188" t="s">
        <v>203</v>
      </c>
      <c r="F55" s="166"/>
      <c r="G55" s="166"/>
      <c r="H55" s="166" t="str">
        <f>IF($D55="","",VLOOKUP($D55,'[3]m glavni turnir žrebna lista'!$A$7:$R$38,5))</f>
        <v/>
      </c>
      <c r="I55" s="168" t="str">
        <f>IF($D55="","",VLOOKUP($D55,'[3]m glavni turnir žrebna lista'!$A$7:$R$38,14))</f>
        <v/>
      </c>
      <c r="J55" s="169"/>
      <c r="K55" s="170"/>
      <c r="L55" s="169"/>
      <c r="M55" s="198"/>
      <c r="N55" s="171"/>
      <c r="O55" s="204"/>
      <c r="P55" s="190"/>
      <c r="Q55" s="172"/>
      <c r="R55" s="175"/>
    </row>
    <row r="56" spans="1:18" s="176" customFormat="1" ht="9.6" customHeight="1">
      <c r="A56" s="178"/>
      <c r="B56" s="179"/>
      <c r="C56" s="179"/>
      <c r="D56" s="179"/>
      <c r="E56" s="180"/>
      <c r="F56" s="180"/>
      <c r="G56" s="181"/>
      <c r="H56" s="182" t="s">
        <v>49</v>
      </c>
      <c r="I56" s="183" t="s">
        <v>76</v>
      </c>
      <c r="J56" s="195" t="s">
        <v>206</v>
      </c>
      <c r="K56" s="185"/>
      <c r="L56" s="169"/>
      <c r="M56" s="198"/>
      <c r="N56" s="171"/>
      <c r="O56" s="204"/>
      <c r="P56" s="171"/>
      <c r="Q56" s="172"/>
      <c r="R56" s="175"/>
    </row>
    <row r="57" spans="1:18" s="176" customFormat="1" ht="9.6" customHeight="1">
      <c r="A57" s="178">
        <v>26</v>
      </c>
      <c r="B57" s="187" t="str">
        <f>IF($D57="","",VLOOKUP($D57,'[3]m glavni turnir žrebna lista'!$A$7:$R$38,17))</f>
        <v/>
      </c>
      <c r="C57" s="187" t="str">
        <f>IF($D57="","",VLOOKUP($D57,'[3]m glavni turnir žrebna lista'!$A$7:$R$38,2))</f>
        <v/>
      </c>
      <c r="D57" s="167"/>
      <c r="E57" s="188" t="s">
        <v>3</v>
      </c>
      <c r="F57" s="188" t="str">
        <f>PROPER(IF($D57="","",VLOOKUP($D57,'[3]m glavni turnir žrebna lista'!$A$7:$R$38,4)))</f>
        <v/>
      </c>
      <c r="G57" s="188"/>
      <c r="H57" s="188" t="str">
        <f>IF($D57="","",VLOOKUP($D57,'[3]m glavni turnir žrebna lista'!$A$7:$R$38,5))</f>
        <v/>
      </c>
      <c r="I57" s="189" t="str">
        <f>IF($D57="","",VLOOKUP($D57,'[3]m glavni turnir žrebna lista'!$A$7:$R$38,14))</f>
        <v/>
      </c>
      <c r="J57" s="190"/>
      <c r="K57" s="191"/>
      <c r="L57" s="169"/>
      <c r="M57" s="171"/>
      <c r="O57" s="204"/>
      <c r="P57" s="171"/>
      <c r="Q57" s="172"/>
      <c r="R57" s="175"/>
    </row>
    <row r="58" spans="1:18" s="176" customFormat="1" ht="9.6" customHeight="1">
      <c r="A58" s="178"/>
      <c r="B58" s="179"/>
      <c r="C58" s="179"/>
      <c r="D58" s="192"/>
      <c r="E58" s="180"/>
      <c r="F58" s="180"/>
      <c r="G58" s="181"/>
      <c r="H58" s="180"/>
      <c r="I58" s="193"/>
      <c r="J58" s="182"/>
      <c r="K58" s="194"/>
      <c r="L58" s="195" t="s">
        <v>206</v>
      </c>
      <c r="M58" s="196"/>
      <c r="N58" s="171"/>
      <c r="O58" s="204"/>
      <c r="P58" s="171"/>
      <c r="Q58" s="172"/>
      <c r="R58" s="175"/>
    </row>
    <row r="59" spans="1:18" s="176" customFormat="1" ht="9.6" customHeight="1">
      <c r="A59" s="178">
        <v>27</v>
      </c>
      <c r="B59" s="187">
        <f>IF($D59="","",VLOOKUP($D59,'[3]m glavni turnir žrebna lista'!$A$7:$R$38,17))</f>
        <v>0</v>
      </c>
      <c r="C59" s="187">
        <f>IF($D59="","",VLOOKUP($D59,'[3]m glavni turnir žrebna lista'!$A$7:$R$38,2))</f>
        <v>0</v>
      </c>
      <c r="D59" s="167">
        <v>10</v>
      </c>
      <c r="E59" s="188" t="s">
        <v>207</v>
      </c>
      <c r="F59" s="188" t="str">
        <f>PROPER(IF($D59="","",VLOOKUP($D59,'[3]m glavni turnir žrebna lista'!$A$7:$R$38,4)))</f>
        <v/>
      </c>
      <c r="G59" s="188"/>
      <c r="H59" s="188">
        <f>IF($D59="","",VLOOKUP($D59,'[3]m glavni turnir žrebna lista'!$A$7:$R$38,5))</f>
        <v>0</v>
      </c>
      <c r="I59" s="168">
        <f>IF($D59="","",VLOOKUP($D59,'[3]m glavni turnir žrebna lista'!$A$7:$R$38,14))</f>
        <v>0</v>
      </c>
      <c r="J59" s="169"/>
      <c r="K59" s="199"/>
      <c r="L59" s="190" t="s">
        <v>297</v>
      </c>
      <c r="M59" s="200"/>
      <c r="N59" s="171"/>
      <c r="O59" s="204"/>
      <c r="P59" s="171"/>
      <c r="Q59" s="172"/>
      <c r="R59" s="221"/>
    </row>
    <row r="60" spans="1:18" s="176" customFormat="1" ht="9.6" customHeight="1">
      <c r="A60" s="178"/>
      <c r="B60" s="179"/>
      <c r="C60" s="179"/>
      <c r="D60" s="192"/>
      <c r="E60" s="180"/>
      <c r="F60" s="180"/>
      <c r="G60" s="181"/>
      <c r="H60" s="182" t="s">
        <v>49</v>
      </c>
      <c r="I60" s="183" t="s">
        <v>52</v>
      </c>
      <c r="J60" s="195" t="s">
        <v>208</v>
      </c>
      <c r="K60" s="201"/>
      <c r="L60" s="169"/>
      <c r="M60" s="200"/>
      <c r="N60" s="171"/>
      <c r="O60" s="204"/>
      <c r="P60" s="457"/>
      <c r="Q60" s="458"/>
      <c r="R60" s="175"/>
    </row>
    <row r="61" spans="1:18" s="176" customFormat="1" ht="9.6" customHeight="1">
      <c r="A61" s="178">
        <v>28</v>
      </c>
      <c r="B61" s="187">
        <f>IF($D61="","",VLOOKUP($D61,'[3]m glavni turnir žrebna lista'!$A$7:$R$38,17))</f>
        <v>0</v>
      </c>
      <c r="C61" s="187">
        <f>IF($D61="","",VLOOKUP($D61,'[3]m glavni turnir žrebna lista'!$A$7:$R$38,2))</f>
        <v>0</v>
      </c>
      <c r="D61" s="167">
        <v>11</v>
      </c>
      <c r="E61" s="188" t="s">
        <v>3</v>
      </c>
      <c r="F61" s="188" t="str">
        <f>PROPER(IF($D61="","",VLOOKUP($D61,'[3]m glavni turnir žrebna lista'!$A$7:$R$38,4)))</f>
        <v/>
      </c>
      <c r="G61" s="188"/>
      <c r="H61" s="188">
        <f>IF($D61="","",VLOOKUP($D61,'[3]m glavni turnir žrebna lista'!$A$7:$R$38,5))</f>
        <v>0</v>
      </c>
      <c r="I61" s="189">
        <f>IF($D61="","",VLOOKUP($D61,'[3]m glavni turnir žrebna lista'!$A$7:$R$38,14))</f>
        <v>0</v>
      </c>
      <c r="J61" s="190"/>
      <c r="K61" s="170"/>
      <c r="L61" s="169"/>
      <c r="M61" s="200"/>
      <c r="N61" s="171"/>
      <c r="O61" s="222"/>
      <c r="P61" s="457" t="s">
        <v>53</v>
      </c>
      <c r="Q61" s="459"/>
      <c r="R61" s="175"/>
    </row>
    <row r="62" spans="1:18" s="176" customFormat="1" ht="9.6" customHeight="1">
      <c r="A62" s="178"/>
      <c r="B62" s="179"/>
      <c r="C62" s="179"/>
      <c r="D62" s="192"/>
      <c r="E62" s="169"/>
      <c r="F62" s="169"/>
      <c r="G62" s="202"/>
      <c r="H62" s="203"/>
      <c r="I62" s="193"/>
      <c r="J62" s="169"/>
      <c r="K62" s="170"/>
      <c r="L62" s="182"/>
      <c r="M62" s="194"/>
      <c r="N62" s="195" t="s">
        <v>210</v>
      </c>
      <c r="O62" s="217">
        <f>IF(OR(M62="a",M62="as"),M58,IF(OR(M62="b",M62="bs"),M66,))</f>
        <v>0</v>
      </c>
      <c r="P62" s="457"/>
      <c r="Q62" s="459"/>
      <c r="R62" s="223" t="str">
        <f>IF($R$63&gt;=310,1,IF($R$63&gt;=220,2,IF($R$63&gt;=10,3,"")))</f>
        <v/>
      </c>
    </row>
    <row r="63" spans="1:18" s="176" customFormat="1" ht="9.6" customHeight="1">
      <c r="A63" s="178">
        <v>29</v>
      </c>
      <c r="B63" s="187" t="str">
        <f>IF($D63="","",VLOOKUP($D63,'[3]m glavni turnir žrebna lista'!$A$7:$R$38,17))</f>
        <v/>
      </c>
      <c r="C63" s="187" t="str">
        <f>IF($D63="","",VLOOKUP($D63,'[3]m glavni turnir žrebna lista'!$A$7:$R$38,2))</f>
        <v/>
      </c>
      <c r="D63" s="167"/>
      <c r="E63" s="188" t="s">
        <v>3</v>
      </c>
      <c r="F63" s="188" t="str">
        <f>PROPER(IF($D63="","",VLOOKUP($D63,'[3]m glavni turnir žrebna lista'!$A$7:$R$38,4)))</f>
        <v/>
      </c>
      <c r="G63" s="188"/>
      <c r="H63" s="188" t="str">
        <f>IF($D63="","",VLOOKUP($D63,'[3]m glavni turnir žrebna lista'!$A$7:$R$38,5))</f>
        <v/>
      </c>
      <c r="I63" s="168" t="str">
        <f>IF($D63="","",VLOOKUP($D63,'[3]m glavni turnir žrebna lista'!$A$7:$R$38,14))</f>
        <v/>
      </c>
      <c r="J63" s="169"/>
      <c r="K63" s="170"/>
      <c r="L63" s="169"/>
      <c r="M63" s="200"/>
      <c r="N63" s="190" t="s">
        <v>318</v>
      </c>
      <c r="O63" s="198"/>
      <c r="P63" s="224" t="s">
        <v>54</v>
      </c>
      <c r="Q63" s="225">
        <f>MIN(J4,R62)</f>
        <v>0</v>
      </c>
      <c r="R63" s="223">
        <f>SUM(LARGE(H72:H79,{1}),LARGE(H72:H79,{2}),LARGE(H72:H79,{3}),LARGE(H72:H79,{4}))</f>
        <v>0</v>
      </c>
    </row>
    <row r="64" spans="1:18" s="176" customFormat="1" ht="9.6" customHeight="1">
      <c r="A64" s="178"/>
      <c r="B64" s="179"/>
      <c r="C64" s="179"/>
      <c r="D64" s="192"/>
      <c r="E64" s="180"/>
      <c r="F64" s="180"/>
      <c r="G64" s="181"/>
      <c r="H64" s="182" t="s">
        <v>49</v>
      </c>
      <c r="I64" s="183"/>
      <c r="J64" s="195" t="s">
        <v>210</v>
      </c>
      <c r="K64" s="185"/>
      <c r="L64" s="169"/>
      <c r="M64" s="200"/>
      <c r="N64" s="197"/>
      <c r="O64" s="198"/>
      <c r="P64" s="226" t="s">
        <v>55</v>
      </c>
      <c r="Q64" s="227" t="str">
        <f>IF($C$2="B turnir",16,IF($Q$63=1,480,IF($Q$63=2,240,IF($Q$63=3,160,""))))</f>
        <v/>
      </c>
      <c r="R64" s="175"/>
    </row>
    <row r="65" spans="1:18" s="176" customFormat="1" ht="9.6" customHeight="1">
      <c r="A65" s="178">
        <v>30</v>
      </c>
      <c r="B65" s="187">
        <f>IF($D65="","",VLOOKUP($D65,'[3]m glavni turnir žrebna lista'!$A$7:$R$38,17))</f>
        <v>0</v>
      </c>
      <c r="C65" s="187">
        <f>IF($D65="","",VLOOKUP($D65,'[3]m glavni turnir žrebna lista'!$A$7:$R$38,2))</f>
        <v>0</v>
      </c>
      <c r="D65" s="167">
        <v>9</v>
      </c>
      <c r="E65" s="188" t="s">
        <v>209</v>
      </c>
      <c r="F65" s="188" t="str">
        <f>PROPER(IF($D65="","",VLOOKUP($D65,'[3]m glavni turnir žrebna lista'!$A$7:$R$38,4)))</f>
        <v/>
      </c>
      <c r="G65" s="188"/>
      <c r="H65" s="188">
        <f>IF($D65="","",VLOOKUP($D65,'[3]m glavni turnir žrebna lista'!$A$7:$R$38,5))</f>
        <v>0</v>
      </c>
      <c r="I65" s="189">
        <f>IF($D65="","",VLOOKUP($D65,'[3]m glavni turnir žrebna lista'!$A$7:$R$38,14))</f>
        <v>0</v>
      </c>
      <c r="J65" s="190"/>
      <c r="K65" s="191"/>
      <c r="L65" s="169"/>
      <c r="M65" s="200"/>
      <c r="N65" s="197"/>
      <c r="O65" s="198"/>
      <c r="P65" s="228" t="s">
        <v>56</v>
      </c>
      <c r="Q65" s="229" t="str">
        <f>IF($C$2="B turnir",12,IF($Q$63=1,360,IF($Q$63=2,180,IF($Q$63=3,120,""))))</f>
        <v/>
      </c>
      <c r="R65" s="175"/>
    </row>
    <row r="66" spans="1:18" s="176" customFormat="1" ht="9.6" customHeight="1">
      <c r="A66" s="178"/>
      <c r="B66" s="179"/>
      <c r="C66" s="179"/>
      <c r="D66" s="192"/>
      <c r="E66" s="180"/>
      <c r="F66" s="180"/>
      <c r="G66" s="181"/>
      <c r="H66" s="169"/>
      <c r="I66" s="193"/>
      <c r="J66" s="182"/>
      <c r="K66" s="194"/>
      <c r="L66" s="195" t="s">
        <v>210</v>
      </c>
      <c r="M66" s="206"/>
      <c r="N66" s="197"/>
      <c r="O66" s="198"/>
      <c r="P66" s="228" t="s">
        <v>57</v>
      </c>
      <c r="Q66" s="229" t="str">
        <f>IF($C$2="B turnir",8,IF($Q$63=1,240,IF($Q$63=2,120,IF($Q$63=3,80,""))))</f>
        <v/>
      </c>
      <c r="R66" s="175"/>
    </row>
    <row r="67" spans="1:18" s="176" customFormat="1" ht="9.6" customHeight="1">
      <c r="A67" s="178">
        <v>31</v>
      </c>
      <c r="B67" s="187" t="str">
        <f>IF($D67="","",VLOOKUP($D67,'[3]m glavni turnir žrebna lista'!$A$7:$R$38,17))</f>
        <v/>
      </c>
      <c r="C67" s="187" t="str">
        <f>IF($D67="","",VLOOKUP($D67,'[3]m glavni turnir žrebna lista'!$A$7:$R$38,2))</f>
        <v/>
      </c>
      <c r="D67" s="167"/>
      <c r="E67" s="188" t="s">
        <v>3</v>
      </c>
      <c r="F67" s="188" t="str">
        <f>PROPER(IF($D67="","",VLOOKUP($D67,'[3]m glavni turnir žrebna lista'!$A$7:$R$38,4)))</f>
        <v/>
      </c>
      <c r="G67" s="188"/>
      <c r="H67" s="188" t="str">
        <f>IF($D67="","",VLOOKUP($D67,'[3]m glavni turnir žrebna lista'!$A$7:$R$38,5))</f>
        <v/>
      </c>
      <c r="I67" s="168" t="str">
        <f>IF($D67="","",VLOOKUP($D67,'[3]m glavni turnir žrebna lista'!$A$7:$R$38,14))</f>
        <v/>
      </c>
      <c r="J67" s="169"/>
      <c r="K67" s="199"/>
      <c r="L67" s="190" t="s">
        <v>292</v>
      </c>
      <c r="M67" s="198"/>
      <c r="N67" s="197"/>
      <c r="O67" s="198"/>
      <c r="P67" s="228" t="s">
        <v>58</v>
      </c>
      <c r="Q67" s="229" t="str">
        <f>IF($C$2="B turnir",4,IF($Q$63=1,120,IF($Q$63=2,60,IF($Q$63=3,40,""))))</f>
        <v/>
      </c>
      <c r="R67" s="175"/>
    </row>
    <row r="68" spans="1:18" s="176" customFormat="1" ht="9.6" customHeight="1">
      <c r="A68" s="178"/>
      <c r="B68" s="179"/>
      <c r="C68" s="179"/>
      <c r="D68" s="179"/>
      <c r="E68" s="180"/>
      <c r="F68" s="180"/>
      <c r="G68" s="181"/>
      <c r="H68" s="182" t="s">
        <v>49</v>
      </c>
      <c r="I68" s="183"/>
      <c r="J68" s="184" t="s">
        <v>119</v>
      </c>
      <c r="K68" s="201"/>
      <c r="L68" s="169"/>
      <c r="M68" s="198"/>
      <c r="N68" s="197"/>
      <c r="O68" s="198"/>
      <c r="P68" s="228" t="s">
        <v>60</v>
      </c>
      <c r="Q68" s="229" t="str">
        <f>IF($C$2="B turnir",2,IF($Q$63=1,60,IF($Q$63=2,30,IF($Q$63=3,20,""))))</f>
        <v/>
      </c>
      <c r="R68" s="175"/>
    </row>
    <row r="69" spans="1:18" s="176" customFormat="1" ht="9.6" customHeight="1">
      <c r="A69" s="165">
        <v>32</v>
      </c>
      <c r="B69" s="166">
        <f>IF($D69="","",VLOOKUP($D69,'[3]m glavni turnir žrebna lista'!$A$7:$R$38,17))</f>
        <v>0</v>
      </c>
      <c r="C69" s="166">
        <f>IF($D69="","",VLOOKUP($D69,'[3]m glavni turnir žrebna lista'!$A$7:$R$38,2))</f>
        <v>0</v>
      </c>
      <c r="D69" s="167">
        <v>2</v>
      </c>
      <c r="E69" s="166" t="str">
        <f>UPPER(IF($D69="","",VLOOKUP($D69,'[3]m glavni turnir žrebna lista'!$A$7:$R$38,3)))</f>
        <v>LEBER SEBASTJAN</v>
      </c>
      <c r="F69" s="166"/>
      <c r="G69" s="166"/>
      <c r="H69" s="166">
        <f>IF($D69="","",VLOOKUP($D69,'[3]m glavni turnir žrebna lista'!$A$7:$R$38,5))</f>
        <v>0</v>
      </c>
      <c r="I69" s="189">
        <f>IF($D69="","",VLOOKUP($D69,'[3]m glavni turnir žrebna lista'!$A$7:$R$38,14))</f>
        <v>0</v>
      </c>
      <c r="J69" s="190"/>
      <c r="K69" s="170"/>
      <c r="L69" s="169"/>
      <c r="M69" s="170"/>
      <c r="N69" s="171"/>
      <c r="O69" s="172"/>
      <c r="P69" s="228" t="s">
        <v>61</v>
      </c>
      <c r="Q69" s="229" t="str">
        <f>IF($C$2="B turnir",1,IF($Q$63=1,30,IF($Q$63=2,15,IF($Q$63=3,10,""))))</f>
        <v/>
      </c>
      <c r="R69" s="175"/>
    </row>
    <row r="70" spans="1:18" s="236" customFormat="1" ht="9" customHeight="1">
      <c r="A70" s="230"/>
      <c r="B70" s="230"/>
      <c r="C70" s="230"/>
      <c r="D70" s="230"/>
      <c r="E70" s="231"/>
      <c r="F70" s="231"/>
      <c r="G70" s="231"/>
      <c r="H70" s="231"/>
      <c r="I70" s="232"/>
      <c r="J70" s="233"/>
      <c r="K70" s="234"/>
      <c r="L70" s="233"/>
      <c r="M70" s="234"/>
      <c r="N70" s="233"/>
      <c r="O70" s="234"/>
      <c r="P70" s="233"/>
      <c r="Q70" s="234"/>
      <c r="R70" s="235"/>
    </row>
    <row r="71" spans="1:17" s="249" customFormat="1" ht="9" customHeight="1">
      <c r="A71" s="237" t="s">
        <v>62</v>
      </c>
      <c r="B71" s="238"/>
      <c r="C71" s="239"/>
      <c r="D71" s="240" t="s">
        <v>63</v>
      </c>
      <c r="E71" s="241" t="s">
        <v>64</v>
      </c>
      <c r="F71" s="240"/>
      <c r="G71" s="240" t="s">
        <v>65</v>
      </c>
      <c r="H71" s="242" t="s">
        <v>66</v>
      </c>
      <c r="I71" s="243" t="s">
        <v>63</v>
      </c>
      <c r="J71" s="241" t="s">
        <v>67</v>
      </c>
      <c r="K71" s="244"/>
      <c r="L71" s="245" t="s">
        <v>68</v>
      </c>
      <c r="M71" s="246"/>
      <c r="N71" s="247" t="s">
        <v>69</v>
      </c>
      <c r="O71" s="248"/>
      <c r="P71" s="460"/>
      <c r="Q71" s="461"/>
    </row>
    <row r="72" spans="1:17" s="249" customFormat="1" ht="9" customHeight="1">
      <c r="A72" s="250" t="s">
        <v>33</v>
      </c>
      <c r="B72" s="251"/>
      <c r="C72" s="252"/>
      <c r="D72" s="152">
        <v>1</v>
      </c>
      <c r="E72" s="253" t="str">
        <f>UPPER(IF($D72="","",VLOOKUP($D72,'[3]m glavni turnir žrebna lista'!$A$7:$R$38,3)))</f>
        <v>KOMAR TONE</v>
      </c>
      <c r="F72" s="153"/>
      <c r="G72" s="254">
        <f>IF($D72="","",VLOOKUP($D72,'[3]m glavni turnir žrebna lista'!$A$7:$R$38,10))</f>
        <v>0</v>
      </c>
      <c r="H72" s="254">
        <f>IF($D72="","",VLOOKUP($D72,'[3]m glavni turnir žrebna lista'!$A$7:$R$38,14))</f>
        <v>0</v>
      </c>
      <c r="I72" s="255" t="s">
        <v>70</v>
      </c>
      <c r="J72" s="251"/>
      <c r="K72" s="156"/>
      <c r="L72" s="251"/>
      <c r="M72" s="256"/>
      <c r="N72" s="257" t="s">
        <v>71</v>
      </c>
      <c r="O72" s="258"/>
      <c r="P72" s="259"/>
      <c r="Q72" s="256"/>
    </row>
    <row r="73" spans="1:17" s="249" customFormat="1" ht="9" customHeight="1">
      <c r="A73" s="450"/>
      <c r="B73" s="451"/>
      <c r="C73" s="260"/>
      <c r="D73" s="152">
        <v>2</v>
      </c>
      <c r="E73" s="253" t="str">
        <f>UPPER(IF($D73="","",VLOOKUP($D73,'[3]m glavni turnir žrebna lista'!$A$7:$R$38,3)))</f>
        <v>LEBER SEBASTJAN</v>
      </c>
      <c r="F73" s="152"/>
      <c r="G73" s="254">
        <f>IF($D73="","",VLOOKUP($D73,'[3]m glavni turnir žrebna lista'!$A$7:$R$38,10))</f>
        <v>0</v>
      </c>
      <c r="H73" s="254">
        <f>IF($D73="","",VLOOKUP($D73,'[3]m glavni turnir žrebna lista'!$A$7:$R$38,14))</f>
        <v>0</v>
      </c>
      <c r="I73" s="261" t="s">
        <v>2</v>
      </c>
      <c r="J73" s="262"/>
      <c r="K73" s="156"/>
      <c r="L73" s="251"/>
      <c r="M73" s="256"/>
      <c r="N73" s="263"/>
      <c r="O73" s="264"/>
      <c r="P73" s="265"/>
      <c r="Q73" s="266"/>
    </row>
    <row r="74" spans="1:17" s="249" customFormat="1" ht="9" customHeight="1">
      <c r="A74" s="267"/>
      <c r="B74" s="268"/>
      <c r="C74" s="269"/>
      <c r="D74" s="152">
        <v>3</v>
      </c>
      <c r="E74" s="253" t="s">
        <v>112</v>
      </c>
      <c r="F74" s="152"/>
      <c r="G74" s="254">
        <f>IF($D74="","",VLOOKUP($D74,'[3]m glavni turnir žrebna lista'!$A$7:$R$38,10))</f>
        <v>0</v>
      </c>
      <c r="H74" s="254">
        <f>IF($D74="","",VLOOKUP($D74,'[3]m glavni turnir žrebna lista'!$A$7:$R$38,14))</f>
        <v>0</v>
      </c>
      <c r="I74" s="261" t="s">
        <v>4</v>
      </c>
      <c r="J74" s="262"/>
      <c r="K74" s="156"/>
      <c r="L74" s="251"/>
      <c r="M74" s="256"/>
      <c r="N74" s="257" t="s">
        <v>72</v>
      </c>
      <c r="O74" s="258"/>
      <c r="P74" s="259"/>
      <c r="Q74" s="256"/>
    </row>
    <row r="75" spans="1:17" s="249" customFormat="1" ht="9" customHeight="1">
      <c r="A75" s="270"/>
      <c r="B75" s="151"/>
      <c r="C75" s="252"/>
      <c r="D75" s="152">
        <v>4</v>
      </c>
      <c r="E75" s="253" t="s">
        <v>77</v>
      </c>
      <c r="F75" s="152"/>
      <c r="G75" s="254">
        <f>IF($D75="","",VLOOKUP($D75,'[3]m glavni turnir žrebna lista'!$A$7:$R$38,10))</f>
        <v>0</v>
      </c>
      <c r="H75" s="254">
        <f>IF($D75="","",VLOOKUP($D75,'[3]m glavni turnir žrebna lista'!$A$7:$R$38,14))</f>
        <v>0</v>
      </c>
      <c r="I75" s="261" t="s">
        <v>5</v>
      </c>
      <c r="J75" s="262"/>
      <c r="K75" s="156"/>
      <c r="L75" s="251"/>
      <c r="M75" s="256"/>
      <c r="N75" s="251" t="s">
        <v>73</v>
      </c>
      <c r="O75" s="156"/>
      <c r="P75" s="251"/>
      <c r="Q75" s="256"/>
    </row>
    <row r="76" spans="1:17" s="249" customFormat="1" ht="9" customHeight="1">
      <c r="A76" s="271"/>
      <c r="B76" s="272"/>
      <c r="C76" s="273"/>
      <c r="D76" s="152">
        <v>5</v>
      </c>
      <c r="E76" s="253"/>
      <c r="F76" s="152"/>
      <c r="G76" s="254">
        <f>IF($D76="","",VLOOKUP($D76,'[3]m glavni turnir žrebna lista'!$A$7:$R$38,10))</f>
        <v>0</v>
      </c>
      <c r="H76" s="254">
        <f>IF($D76="","",VLOOKUP($D76,'[3]m glavni turnir žrebna lista'!$A$7:$R$38,14))</f>
        <v>0</v>
      </c>
      <c r="I76" s="261" t="s">
        <v>6</v>
      </c>
      <c r="J76" s="262"/>
      <c r="K76" s="156"/>
      <c r="L76" s="251"/>
      <c r="M76" s="256"/>
      <c r="N76" s="265" t="s">
        <v>211</v>
      </c>
      <c r="O76" s="264"/>
      <c r="P76" s="265"/>
      <c r="Q76" s="266"/>
    </row>
    <row r="77" spans="1:17" s="249" customFormat="1" ht="9" customHeight="1">
      <c r="A77" s="250"/>
      <c r="B77" s="251"/>
      <c r="C77" s="252"/>
      <c r="D77" s="152">
        <v>6</v>
      </c>
      <c r="E77" s="253"/>
      <c r="F77" s="152"/>
      <c r="G77" s="254">
        <f>IF($D77="","",VLOOKUP($D77,'[3]m glavni turnir žrebna lista'!$A$7:$R$38,10))</f>
        <v>0</v>
      </c>
      <c r="H77" s="254">
        <f>IF($D77="","",VLOOKUP($D77,'[3]m glavni turnir žrebna lista'!$A$7:$R$38,14))</f>
        <v>0</v>
      </c>
      <c r="I77" s="261" t="s">
        <v>7</v>
      </c>
      <c r="J77" s="262"/>
      <c r="K77" s="156"/>
      <c r="L77" s="251"/>
      <c r="M77" s="256"/>
      <c r="N77" s="257" t="s">
        <v>72</v>
      </c>
      <c r="O77" s="258"/>
      <c r="P77" s="259"/>
      <c r="Q77" s="256"/>
    </row>
    <row r="78" spans="1:17" s="249" customFormat="1" ht="9" customHeight="1">
      <c r="A78" s="250"/>
      <c r="B78" s="251"/>
      <c r="C78" s="274"/>
      <c r="D78" s="152">
        <v>7</v>
      </c>
      <c r="E78" s="253"/>
      <c r="F78" s="152"/>
      <c r="G78" s="254">
        <f>IF($D78="","",VLOOKUP($D78,'[3]m glavni turnir žrebna lista'!$A$7:$R$38,10))</f>
        <v>0</v>
      </c>
      <c r="H78" s="254">
        <f>IF($D78="","",VLOOKUP($D78,'[3]m glavni turnir žrebna lista'!$A$7:$R$38,14))</f>
        <v>0</v>
      </c>
      <c r="I78" s="261" t="s">
        <v>8</v>
      </c>
      <c r="J78" s="262"/>
      <c r="K78" s="156"/>
      <c r="L78" s="251"/>
      <c r="M78" s="256"/>
      <c r="N78" s="251" t="s">
        <v>74</v>
      </c>
      <c r="O78" s="156"/>
      <c r="P78" s="452" t="str">
        <f>'[3]vnos podatkov'!$B$10</f>
        <v>LUKA ZALAZNIK</v>
      </c>
      <c r="Q78" s="453"/>
    </row>
    <row r="79" spans="1:17" s="249" customFormat="1" ht="9" customHeight="1">
      <c r="A79" s="275"/>
      <c r="B79" s="265"/>
      <c r="C79" s="276"/>
      <c r="D79" s="277">
        <v>8</v>
      </c>
      <c r="E79" s="278"/>
      <c r="F79" s="277"/>
      <c r="G79" s="279">
        <f>IF($D79="","",VLOOKUP($D79,'[3]m glavni turnir žrebna lista'!$A$7:$R$38,10))</f>
        <v>0</v>
      </c>
      <c r="H79" s="279">
        <f>IF($D79="","",VLOOKUP($D79,'[3]m glavni turnir žrebna lista'!$A$7:$R$38,14))</f>
        <v>0</v>
      </c>
      <c r="I79" s="280" t="s">
        <v>9</v>
      </c>
      <c r="J79" s="265"/>
      <c r="K79" s="264"/>
      <c r="L79" s="265"/>
      <c r="M79" s="266"/>
      <c r="N79" s="265" t="s">
        <v>75</v>
      </c>
      <c r="O79" s="264"/>
      <c r="P79" s="454" t="str">
        <f>'[3]vnos podatkov'!$E$10</f>
        <v>ANJA REGENT</v>
      </c>
      <c r="Q79" s="455"/>
    </row>
  </sheetData>
  <mergeCells count="9">
    <mergeCell ref="A73:B73"/>
    <mergeCell ref="P78:Q78"/>
    <mergeCell ref="P79:Q79"/>
    <mergeCell ref="F3:G3"/>
    <mergeCell ref="P60:Q60"/>
    <mergeCell ref="P61:Q62"/>
    <mergeCell ref="P71:Q71"/>
    <mergeCell ref="P38:Q38"/>
    <mergeCell ref="P39:Q39"/>
  </mergeCells>
  <conditionalFormatting sqref="G39 G41 G7 G9 G11 G13 G15 G17 G19 G23 G43 G45 G47 G49 G51 G53 G21 G25 G27 G29 G31 G33 G35 G37 G55 G57 G59 G61 G63 G65 G67 G69">
    <cfRule type="expression" priority="3" dxfId="24" stopIfTrue="1">
      <formula>AND($D7&lt;9,$C7&gt;0)</formula>
    </cfRule>
  </conditionalFormatting>
  <conditionalFormatting sqref="L10 L18 L26 L34 L42 L50 L58 L66 N14 N30 N46 N62 P22 P54 J8 J16 J20 J24 J28 J32 J36 J40 J44 J48 J52 J56 J60 J64 J68">
    <cfRule type="expression" priority="4" dxfId="24" stopIfTrue="1">
      <formula>I8="as"</formula>
    </cfRule>
    <cfRule type="expression" priority="5" dxfId="24" stopIfTrue="1">
      <formula>I8="bs"</formula>
    </cfRule>
  </conditionalFormatting>
  <conditionalFormatting sqref="B57 B9 B11 B13 B15 B17 B19 B67 B59 B25 B27 B29 B31 B33 B35 B65 B63 B41 B43 B45 B47 B49 B51 B61">
    <cfRule type="cellIs" priority="6" dxfId="20" operator="equal" stopIfTrue="1">
      <formula>"QA"</formula>
    </cfRule>
    <cfRule type="cellIs" priority="7" dxfId="20" operator="equal" stopIfTrue="1">
      <formula>"DA"</formula>
    </cfRule>
  </conditionalFormatting>
  <conditionalFormatting sqref="I8 I12 I16 I20 I24 I28 I32 I36 I40 I44 I48 I52 I56 I60 I64 I68 K66 K58 K50 K42 K34 K26 K18 K10 M14 M30 M46 M62 O22 O54 O39">
    <cfRule type="expression" priority="8" dxfId="30" stopIfTrue="1">
      <formula>$N$1="CU"</formula>
    </cfRule>
  </conditionalFormatting>
  <conditionalFormatting sqref="N39 H8 H12 H16 H20 H24 H28 H32 H36 H40 H44 H48 H52 H56 H60 H64 H68 J66 J58 J50 J42 J34 J26 J18 J10 L14 L30 L46 L62 N54 N22">
    <cfRule type="expression" priority="11" dxfId="27" stopIfTrue="1">
      <formula>AND($N$1="CU",H8="Sodnik")</formula>
    </cfRule>
    <cfRule type="expression" priority="12" dxfId="26" stopIfTrue="1">
      <formula>AND($N$1="CU",H8&lt;&gt;"Sodnik",I8&lt;&gt;"")</formula>
    </cfRule>
    <cfRule type="expression" priority="13" dxfId="25" stopIfTrue="1">
      <formula>AND($N$1="CU",H8&lt;&gt;"Sodnik")</formula>
    </cfRule>
  </conditionalFormatting>
  <conditionalFormatting sqref="E7 B21 B7:C7 B23:C23 B37:C37 B39:C39 B53:C53 B55:C55 B69:C69">
    <cfRule type="expression" priority="14" dxfId="24" stopIfTrue="1">
      <formula>"IF(D7&lt;9)"</formula>
    </cfRule>
  </conditionalFormatting>
  <conditionalFormatting sqref="Q63">
    <cfRule type="cellIs" priority="16" dxfId="23" operator="equal" stopIfTrue="1">
      <formula>1</formula>
    </cfRule>
  </conditionalFormatting>
  <conditionalFormatting sqref="P63">
    <cfRule type="cellIs" priority="17" operator="equal" stopIfTrue="1">
      <formula>"Rang turnirja"</formula>
    </cfRule>
  </conditionalFormatting>
  <conditionalFormatting sqref="D9 D11 D13 D15 D17 D19 D25 D27 D29 D31 D33 D35 D41 D43 D45 D47 D49 D51 D57 D59 D61 D63 D65 D67">
    <cfRule type="expression" priority="18" dxfId="22" stopIfTrue="1">
      <formula>$D9&gt;0</formula>
    </cfRule>
  </conditionalFormatting>
  <conditionalFormatting sqref="D7 D21 D23 D37 D39 D53 D55 D69">
    <cfRule type="expression" priority="19" dxfId="21" stopIfTrue="1">
      <formula>$D7&lt;&gt;""</formula>
    </cfRule>
  </conditionalFormatting>
  <conditionalFormatting sqref="P38">
    <cfRule type="expression" priority="1" dxfId="24" stopIfTrue="1">
      <formula>O39="as"</formula>
    </cfRule>
    <cfRule type="expression" priority="2" dxfId="24" stopIfTrue="1">
      <formula>O39="bs"</formula>
    </cfRule>
  </conditionalFormatting>
  <dataValidations count="1">
    <dataValidation type="list" allowBlank="1" showInputMessage="1" sqref="H68 H16 H64 H20 H8 H32 H12 H36 H40 H44 H24 H28 H48 H52 H56 H60 J66 J58 J50 J42 J34 J26 J18 L46 J10 L14 L30 L62 N54 N39 N22">
      <formula1>#REF!</formula1>
    </dataValidation>
  </dataValidations>
  <printOptions horizontalCentered="1"/>
  <pageMargins left="0.35" right="0.35" top="0.39" bottom="0.39" header="0" footer="0"/>
  <pageSetup fitToHeight="1" fitToWidth="1" horizontalDpi="200" verticalDpi="200" orientation="portrait" paperSize="9" scale="96" r:id="rId6"/>
  <drawing r:id="rId3"/>
  <legacyDrawing r:id="rId2"/>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3]!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6146" r:id="rId5" name="Button 2">
              <controlPr defaultSize="0" print="0" autoFill="0" autoPict="0" macro="[3]!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9"/>
  <sheetViews>
    <sheetView showGridLines="0" showZeros="0" workbookViewId="0" topLeftCell="A4">
      <selection activeCell="N62" sqref="N62"/>
    </sheetView>
  </sheetViews>
  <sheetFormatPr defaultColWidth="9.140625" defaultRowHeight="15"/>
  <cols>
    <col min="1" max="1" width="3.140625" style="135" customWidth="1"/>
    <col min="2" max="2" width="3.57421875" style="135" customWidth="1"/>
    <col min="3" max="3" width="5.00390625" style="135" customWidth="1"/>
    <col min="4" max="4" width="4.28125" style="135" customWidth="1"/>
    <col min="5" max="5" width="12.7109375" style="135" customWidth="1"/>
    <col min="6" max="6" width="2.7109375" style="135" customWidth="1"/>
    <col min="7" max="7" width="7.7109375" style="135" customWidth="1"/>
    <col min="8" max="8" width="5.8515625" style="135" customWidth="1"/>
    <col min="9" max="9" width="2.7109375" style="281" customWidth="1"/>
    <col min="10" max="10" width="10.7109375" style="135" customWidth="1"/>
    <col min="11" max="11" width="2.421875" style="281" customWidth="1"/>
    <col min="12" max="12" width="10.7109375" style="135" customWidth="1"/>
    <col min="13" max="13" width="1.7109375" style="282" customWidth="1"/>
    <col min="14" max="14" width="10.7109375" style="135" customWidth="1"/>
    <col min="15" max="15" width="1.7109375" style="281" customWidth="1"/>
    <col min="16" max="16" width="10.7109375" style="135" customWidth="1"/>
    <col min="17" max="17" width="5.7109375" style="282" customWidth="1"/>
    <col min="18" max="18" width="7.8515625" style="135" customWidth="1"/>
    <col min="19" max="19" width="0.71875" style="135" hidden="1" customWidth="1"/>
    <col min="20" max="16384" width="9.140625" style="135" customWidth="1"/>
  </cols>
  <sheetData>
    <row r="1" spans="1:17" s="125" customFormat="1" ht="21.75" customHeight="1">
      <c r="A1" s="118" t="str">
        <f>'[4]vnos podatkov'!$A$6</f>
        <v>RVO DRŽAVNO PRVENSTVO</v>
      </c>
      <c r="B1" s="119"/>
      <c r="C1" s="120"/>
      <c r="D1" s="120"/>
      <c r="E1" s="120"/>
      <c r="F1" s="120"/>
      <c r="G1" s="120"/>
      <c r="H1" s="118"/>
      <c r="I1" s="121"/>
      <c r="J1" s="122" t="s">
        <v>32</v>
      </c>
      <c r="K1" s="123"/>
      <c r="L1" s="124"/>
      <c r="M1" s="121"/>
      <c r="N1" s="121" t="s">
        <v>0</v>
      </c>
      <c r="O1" s="121"/>
      <c r="P1" s="120"/>
      <c r="Q1" s="121"/>
    </row>
    <row r="2" spans="1:19" ht="15">
      <c r="A2" s="126">
        <f>'[4]vnos podatkov'!$A$8</f>
        <v>0</v>
      </c>
      <c r="B2" s="127">
        <f>'[4]vnos podatkov'!$B$8</f>
        <v>0</v>
      </c>
      <c r="C2" s="128">
        <f>'[4]vnos podatkov'!$C$8</f>
        <v>0</v>
      </c>
      <c r="D2" s="127"/>
      <c r="E2" s="127"/>
      <c r="F2" s="129"/>
      <c r="G2" s="130"/>
      <c r="H2" s="130"/>
      <c r="I2" s="131"/>
      <c r="J2" s="132" t="s">
        <v>231</v>
      </c>
      <c r="K2" s="123"/>
      <c r="L2" s="133"/>
      <c r="M2" s="131"/>
      <c r="N2" s="130"/>
      <c r="O2" s="131"/>
      <c r="P2" s="130"/>
      <c r="Q2" s="131"/>
      <c r="R2" s="134"/>
      <c r="S2" s="134"/>
    </row>
    <row r="3" spans="1:17" s="141" customFormat="1" ht="11.25" customHeight="1">
      <c r="A3" s="136" t="s">
        <v>1</v>
      </c>
      <c r="B3" s="136"/>
      <c r="C3" s="136"/>
      <c r="D3" s="137" t="s">
        <v>33</v>
      </c>
      <c r="E3" s="136"/>
      <c r="F3" s="456" t="s">
        <v>34</v>
      </c>
      <c r="G3" s="456"/>
      <c r="H3" s="136"/>
      <c r="I3" s="138"/>
      <c r="J3" s="139" t="s">
        <v>35</v>
      </c>
      <c r="K3" s="138"/>
      <c r="L3" s="136" t="s">
        <v>36</v>
      </c>
      <c r="M3" s="138"/>
      <c r="N3" s="139" t="s">
        <v>37</v>
      </c>
      <c r="O3" s="138"/>
      <c r="P3" s="136"/>
      <c r="Q3" s="140" t="s">
        <v>38</v>
      </c>
    </row>
    <row r="4" spans="1:17" s="150" customFormat="1" ht="11.25" customHeight="1" thickBot="1">
      <c r="A4" s="142">
        <f>'[4]vnos podatkov'!$D$8</f>
        <v>0</v>
      </c>
      <c r="B4" s="142"/>
      <c r="C4" s="142"/>
      <c r="D4" s="142">
        <f>'[4]vnos podatkov'!$A$10</f>
        <v>0</v>
      </c>
      <c r="E4" s="143"/>
      <c r="F4" s="144">
        <f>'[4]vnos podatkov'!$C$10</f>
        <v>0</v>
      </c>
      <c r="G4" s="144"/>
      <c r="H4" s="144"/>
      <c r="I4" s="145"/>
      <c r="J4" s="146">
        <f>'[4]vnos podatkov'!$D$10</f>
        <v>0</v>
      </c>
      <c r="K4" s="145"/>
      <c r="L4" s="147" t="str">
        <f>'[4]vnos podatkov'!$B$10</f>
        <v>LUKA ZALAZNIK</v>
      </c>
      <c r="M4" s="145"/>
      <c r="N4" s="148">
        <f>COUNTIF(C7:C69,"&gt;0")</f>
        <v>0</v>
      </c>
      <c r="O4" s="145"/>
      <c r="P4" s="143"/>
      <c r="Q4" s="149" t="str">
        <f>'[4]vnos podatkov'!$E$10</f>
        <v>ANJA REGENT</v>
      </c>
    </row>
    <row r="5" spans="1:17" s="141" customFormat="1" ht="9.75">
      <c r="A5" s="151"/>
      <c r="B5" s="152" t="s">
        <v>39</v>
      </c>
      <c r="C5" s="152" t="s">
        <v>40</v>
      </c>
      <c r="D5" s="152" t="s">
        <v>41</v>
      </c>
      <c r="E5" s="153" t="s">
        <v>42</v>
      </c>
      <c r="F5" s="153" t="s">
        <v>43</v>
      </c>
      <c r="G5" s="153"/>
      <c r="H5" s="153" t="s">
        <v>34</v>
      </c>
      <c r="I5" s="154"/>
      <c r="J5" s="152" t="s">
        <v>44</v>
      </c>
      <c r="K5" s="155"/>
      <c r="L5" s="152" t="s">
        <v>45</v>
      </c>
      <c r="M5" s="155"/>
      <c r="N5" s="152" t="s">
        <v>46</v>
      </c>
      <c r="O5" s="155"/>
      <c r="P5" s="152" t="s">
        <v>47</v>
      </c>
      <c r="Q5" s="156"/>
    </row>
    <row r="6" spans="1:17" s="141" customFormat="1" ht="3.75" customHeight="1">
      <c r="A6" s="157"/>
      <c r="B6" s="158"/>
      <c r="C6" s="159"/>
      <c r="D6" s="158"/>
      <c r="E6" s="160"/>
      <c r="F6" s="161"/>
      <c r="G6" s="162"/>
      <c r="H6" s="160"/>
      <c r="I6" s="163"/>
      <c r="J6" s="158"/>
      <c r="K6" s="163"/>
      <c r="L6" s="158"/>
      <c r="M6" s="163"/>
      <c r="N6" s="158"/>
      <c r="O6" s="163"/>
      <c r="P6" s="158"/>
      <c r="Q6" s="164"/>
    </row>
    <row r="7" spans="1:18" s="176" customFormat="1" ht="10.5" customHeight="1">
      <c r="A7" s="165">
        <v>1</v>
      </c>
      <c r="B7" s="166">
        <f>IF($D7="","",VLOOKUP($D7,'[4]m glavni turnir žrebna lista'!$A$7:$R$38,17))</f>
        <v>0</v>
      </c>
      <c r="C7" s="166">
        <f>IF($D7="","",VLOOKUP($D7,'[4]m glavni turnir žrebna lista'!$A$7:$R$38,2))</f>
        <v>0</v>
      </c>
      <c r="D7" s="167">
        <v>1</v>
      </c>
      <c r="E7" s="166" t="s">
        <v>131</v>
      </c>
      <c r="F7" s="166" t="s">
        <v>127</v>
      </c>
      <c r="G7" s="166"/>
      <c r="H7" s="166">
        <f>IF($D7="","",VLOOKUP($D7,'[4]m glavni turnir žrebna lista'!$A$7:$R$38,5))</f>
        <v>0</v>
      </c>
      <c r="I7" s="168">
        <f>IF($D7="","",VLOOKUP($D7,'[4]m glavni turnir žrebna lista'!$A$7:$R$38,14))</f>
        <v>0</v>
      </c>
      <c r="J7" s="169"/>
      <c r="K7" s="170"/>
      <c r="L7" s="169"/>
      <c r="M7" s="170"/>
      <c r="N7" s="171"/>
      <c r="O7" s="172"/>
      <c r="P7" s="173"/>
      <c r="Q7" s="174"/>
      <c r="R7" s="175"/>
    </row>
    <row r="8" spans="1:18" s="176" customFormat="1" ht="9.6" customHeight="1">
      <c r="A8" s="178"/>
      <c r="B8" s="179"/>
      <c r="C8" s="179"/>
      <c r="D8" s="179"/>
      <c r="E8" s="180"/>
      <c r="F8" s="180"/>
      <c r="G8" s="181"/>
      <c r="H8" s="182" t="s">
        <v>49</v>
      </c>
      <c r="I8" s="183" t="s">
        <v>50</v>
      </c>
      <c r="J8" s="184" t="str">
        <f>UPPER(IF(OR(I8="a",I8="as"),E7,IF(OR(I8="b",I8="bs"),E9,)))</f>
        <v xml:space="preserve">GUNA </v>
      </c>
      <c r="K8" s="185">
        <f>IF(OR(I8="a",I8="as"),I7,IF(OR(I8="b",I8="bs"),I9,))</f>
        <v>0</v>
      </c>
      <c r="L8" s="169"/>
      <c r="M8" s="170"/>
      <c r="N8" s="171"/>
      <c r="O8" s="172"/>
      <c r="P8" s="173"/>
      <c r="Q8" s="174"/>
      <c r="R8" s="175"/>
    </row>
    <row r="9" spans="1:18" s="176" customFormat="1" ht="9.6" customHeight="1">
      <c r="A9" s="178">
        <v>2</v>
      </c>
      <c r="B9" s="187" t="str">
        <f>IF($D9="","",VLOOKUP($D9,'[4]m glavni turnir žrebna lista'!$A$7:$R$38,17))</f>
        <v/>
      </c>
      <c r="C9" s="187" t="str">
        <f>IF($D9="","",VLOOKUP($D9,'[4]m glavni turnir žrebna lista'!$A$7:$R$38,2))</f>
        <v/>
      </c>
      <c r="D9" s="167"/>
      <c r="E9" s="188" t="s">
        <v>3</v>
      </c>
      <c r="F9" s="188" t="str">
        <f>PROPER(IF($D9="","",VLOOKUP($D9,'[4]m glavni turnir žrebna lista'!$A$7:$R$38,4)))</f>
        <v/>
      </c>
      <c r="G9" s="188"/>
      <c r="H9" s="188" t="str">
        <f>IF($D9="","",VLOOKUP($D9,'[4]m glavni turnir žrebna lista'!$A$7:$R$38,5))</f>
        <v/>
      </c>
      <c r="I9" s="189" t="str">
        <f>IF($D9="","",VLOOKUP($D9,'[4]m glavni turnir žrebna lista'!$A$7:$R$38,14))</f>
        <v/>
      </c>
      <c r="J9" s="190"/>
      <c r="K9" s="191"/>
      <c r="L9" s="169"/>
      <c r="M9" s="170"/>
      <c r="N9" s="171"/>
      <c r="O9" s="172"/>
      <c r="P9" s="173"/>
      <c r="Q9" s="174"/>
      <c r="R9" s="175"/>
    </row>
    <row r="10" spans="1:18" s="176" customFormat="1" ht="9.6" customHeight="1">
      <c r="A10" s="178"/>
      <c r="B10" s="179"/>
      <c r="C10" s="179"/>
      <c r="D10" s="192"/>
      <c r="E10" s="180"/>
      <c r="F10" s="180"/>
      <c r="G10" s="181"/>
      <c r="H10" s="180"/>
      <c r="I10" s="193"/>
      <c r="J10" s="182" t="s">
        <v>49</v>
      </c>
      <c r="K10" s="194" t="s">
        <v>99</v>
      </c>
      <c r="L10" s="195" t="s">
        <v>341</v>
      </c>
      <c r="M10" s="196"/>
      <c r="N10" s="197"/>
      <c r="O10" s="198"/>
      <c r="P10" s="173"/>
      <c r="Q10" s="174"/>
      <c r="R10" s="175"/>
    </row>
    <row r="11" spans="1:18" s="176" customFormat="1" ht="9.6" customHeight="1">
      <c r="A11" s="178">
        <v>3</v>
      </c>
      <c r="B11" s="187">
        <f>IF($D11="","",VLOOKUP($D11,'[4]m glavni turnir žrebna lista'!$A$7:$R$38,17))</f>
        <v>0</v>
      </c>
      <c r="C11" s="187">
        <f>IF($D11="","",VLOOKUP($D11,'[4]m glavni turnir žrebna lista'!$A$7:$R$38,2))</f>
        <v>0</v>
      </c>
      <c r="D11" s="167">
        <v>10</v>
      </c>
      <c r="E11" s="188" t="s">
        <v>216</v>
      </c>
      <c r="F11" s="188" t="str">
        <f>PROPER(IF($D11="","",VLOOKUP($D11,'[4]m glavni turnir žrebna lista'!$A$7:$R$38,4)))</f>
        <v/>
      </c>
      <c r="G11" s="188"/>
      <c r="H11" s="188">
        <f>IF($D11="","",VLOOKUP($D11,'[4]m glavni turnir žrebna lista'!$A$7:$R$38,5))</f>
        <v>0</v>
      </c>
      <c r="I11" s="168">
        <f>IF($D11="","",VLOOKUP($D11,'[4]m glavni turnir žrebna lista'!$A$7:$R$38,14))</f>
        <v>0</v>
      </c>
      <c r="J11" s="169"/>
      <c r="K11" s="199"/>
      <c r="L11" s="190" t="s">
        <v>319</v>
      </c>
      <c r="M11" s="200"/>
      <c r="N11" s="197"/>
      <c r="O11" s="198"/>
      <c r="P11" s="173"/>
      <c r="Q11" s="174"/>
      <c r="R11" s="175"/>
    </row>
    <row r="12" spans="1:18" s="176" customFormat="1" ht="9.6" customHeight="1">
      <c r="A12" s="178"/>
      <c r="B12" s="179"/>
      <c r="C12" s="179"/>
      <c r="D12" s="192"/>
      <c r="E12" s="180"/>
      <c r="F12" s="180"/>
      <c r="G12" s="181"/>
      <c r="H12" s="182" t="s">
        <v>49</v>
      </c>
      <c r="I12" s="183" t="s">
        <v>51</v>
      </c>
      <c r="J12" s="195" t="s">
        <v>322</v>
      </c>
      <c r="K12" s="201">
        <f>IF(OR(I12="a",I12="as"),I11,IF(OR(I12="b",I12="bs"),I13,))</f>
        <v>0</v>
      </c>
      <c r="L12" s="169"/>
      <c r="M12" s="200"/>
      <c r="N12" s="197"/>
      <c r="O12" s="198"/>
      <c r="P12" s="173"/>
      <c r="Q12" s="174"/>
      <c r="R12" s="175"/>
    </row>
    <row r="13" spans="1:18" s="176" customFormat="1" ht="9.6" customHeight="1">
      <c r="A13" s="178">
        <v>4</v>
      </c>
      <c r="B13" s="187">
        <f>IF($D13="","",VLOOKUP($D13,'[4]m glavni turnir žrebna lista'!$A$7:$R$38,17))</f>
        <v>0</v>
      </c>
      <c r="C13" s="187">
        <f>IF($D13="","",VLOOKUP($D13,'[4]m glavni turnir žrebna lista'!$A$7:$R$38,2))</f>
        <v>0</v>
      </c>
      <c r="D13" s="167">
        <v>18</v>
      </c>
      <c r="E13" s="188" t="s">
        <v>217</v>
      </c>
      <c r="F13" s="188" t="str">
        <f>PROPER(IF($D13="","",VLOOKUP($D13,'[4]m glavni turnir žrebna lista'!$A$7:$R$38,4)))</f>
        <v/>
      </c>
      <c r="G13" s="188"/>
      <c r="H13" s="188">
        <f>IF($D13="","",VLOOKUP($D13,'[4]m glavni turnir žrebna lista'!$A$7:$R$38,5))</f>
        <v>0</v>
      </c>
      <c r="I13" s="189">
        <f>IF($D13="","",VLOOKUP($D13,'[4]m glavni turnir žrebna lista'!$A$7:$R$38,14))</f>
        <v>0</v>
      </c>
      <c r="J13" s="190" t="s">
        <v>323</v>
      </c>
      <c r="K13" s="170"/>
      <c r="L13" s="169"/>
      <c r="M13" s="200"/>
      <c r="N13" s="197"/>
      <c r="O13" s="198"/>
      <c r="P13" s="173"/>
      <c r="Q13" s="174"/>
      <c r="R13" s="175"/>
    </row>
    <row r="14" spans="1:18" s="176" customFormat="1" ht="9.6" customHeight="1">
      <c r="A14" s="178"/>
      <c r="B14" s="179"/>
      <c r="C14" s="179"/>
      <c r="D14" s="192"/>
      <c r="E14" s="169"/>
      <c r="F14" s="169"/>
      <c r="G14" s="202"/>
      <c r="H14" s="203"/>
      <c r="I14" s="193"/>
      <c r="J14" s="169"/>
      <c r="K14" s="170"/>
      <c r="L14" s="182"/>
      <c r="M14" s="194"/>
      <c r="N14" s="184" t="s">
        <v>130</v>
      </c>
      <c r="O14" s="196"/>
      <c r="P14" s="173"/>
      <c r="Q14" s="174"/>
      <c r="R14" s="175"/>
    </row>
    <row r="15" spans="1:18" s="176" customFormat="1" ht="9.6" customHeight="1">
      <c r="A15" s="178">
        <v>5</v>
      </c>
      <c r="B15" s="187" t="str">
        <f>IF($D15="","",VLOOKUP($D15,'[4]m glavni turnir žrebna lista'!$A$7:$R$38,17))</f>
        <v/>
      </c>
      <c r="C15" s="187" t="str">
        <f>IF($D15="","",VLOOKUP($D15,'[4]m glavni turnir žrebna lista'!$A$7:$R$38,2))</f>
        <v/>
      </c>
      <c r="D15" s="167"/>
      <c r="E15" s="188" t="s">
        <v>3</v>
      </c>
      <c r="F15" s="188" t="str">
        <f>PROPER(IF($D15="","",VLOOKUP($D15,'[4]m glavni turnir žrebna lista'!$A$7:$R$38,4)))</f>
        <v/>
      </c>
      <c r="G15" s="188"/>
      <c r="H15" s="188" t="str">
        <f>IF($D15="","",VLOOKUP($D15,'[4]m glavni turnir žrebna lista'!$A$7:$R$38,5))</f>
        <v/>
      </c>
      <c r="I15" s="168" t="str">
        <f>IF($D15="","",VLOOKUP($D15,'[4]m glavni turnir žrebna lista'!$A$7:$R$38,14))</f>
        <v/>
      </c>
      <c r="J15" s="169"/>
      <c r="K15" s="170"/>
      <c r="L15" s="169"/>
      <c r="M15" s="200"/>
      <c r="N15" s="190" t="s">
        <v>369</v>
      </c>
      <c r="O15" s="204"/>
      <c r="P15" s="171"/>
      <c r="Q15" s="172"/>
      <c r="R15" s="175"/>
    </row>
    <row r="16" spans="1:18" s="176" customFormat="1" ht="9.6" customHeight="1">
      <c r="A16" s="178"/>
      <c r="B16" s="179"/>
      <c r="C16" s="179"/>
      <c r="D16" s="192"/>
      <c r="E16" s="180"/>
      <c r="F16" s="180"/>
      <c r="G16" s="181"/>
      <c r="H16" s="182" t="s">
        <v>49</v>
      </c>
      <c r="I16" s="183"/>
      <c r="J16" s="188" t="s">
        <v>219</v>
      </c>
      <c r="K16" s="185"/>
      <c r="L16" s="169"/>
      <c r="M16" s="200"/>
      <c r="N16" s="171"/>
      <c r="O16" s="204"/>
      <c r="P16" s="171"/>
      <c r="Q16" s="172"/>
      <c r="R16" s="175"/>
    </row>
    <row r="17" spans="1:18" s="176" customFormat="1" ht="9.6" customHeight="1">
      <c r="A17" s="178">
        <v>6</v>
      </c>
      <c r="B17" s="187">
        <f>IF($D17="","",VLOOKUP($D17,'[4]m glavni turnir žrebna lista'!$A$7:$R$38,17))</f>
        <v>0</v>
      </c>
      <c r="C17" s="187">
        <f>IF($D17="","",VLOOKUP($D17,'[4]m glavni turnir žrebna lista'!$A$7:$R$38,2))</f>
        <v>0</v>
      </c>
      <c r="D17" s="167">
        <v>9</v>
      </c>
      <c r="E17" s="188" t="s">
        <v>218</v>
      </c>
      <c r="F17" s="188" t="str">
        <f>PROPER(IF($D17="","",VLOOKUP($D17,'[4]m glavni turnir žrebna lista'!$A$7:$R$38,4)))</f>
        <v/>
      </c>
      <c r="G17" s="188"/>
      <c r="H17" s="188">
        <f>IF($D17="","",VLOOKUP($D17,'[4]m glavni turnir žrebna lista'!$A$7:$R$38,5))</f>
        <v>0</v>
      </c>
      <c r="I17" s="189">
        <f>IF($D17="","",VLOOKUP($D17,'[4]m glavni turnir žrebna lista'!$A$7:$R$38,14))</f>
        <v>0</v>
      </c>
      <c r="J17" s="190"/>
      <c r="K17" s="191"/>
      <c r="L17" s="439"/>
      <c r="M17" s="200"/>
      <c r="N17" s="171"/>
      <c r="O17" s="204"/>
      <c r="P17" s="171"/>
      <c r="Q17" s="172"/>
      <c r="R17" s="175"/>
    </row>
    <row r="18" spans="1:18" s="176" customFormat="1" ht="9.6" customHeight="1">
      <c r="A18" s="178"/>
      <c r="B18" s="179"/>
      <c r="C18" s="179"/>
      <c r="D18" s="192"/>
      <c r="E18" s="180"/>
      <c r="F18" s="180"/>
      <c r="G18" s="181"/>
      <c r="H18" s="169"/>
      <c r="I18" s="193"/>
      <c r="J18" s="182"/>
      <c r="K18" s="194"/>
      <c r="L18" s="184" t="s">
        <v>130</v>
      </c>
      <c r="M18" s="206"/>
      <c r="N18" s="171"/>
      <c r="O18" s="204"/>
      <c r="P18" s="171"/>
      <c r="Q18" s="172"/>
      <c r="R18" s="175"/>
    </row>
    <row r="19" spans="1:18" s="176" customFormat="1" ht="9.6" customHeight="1">
      <c r="A19" s="178">
        <v>7</v>
      </c>
      <c r="B19" s="187" t="str">
        <f>IF($D19="","",VLOOKUP($D19,'[4]m glavni turnir žrebna lista'!$A$7:$R$38,17))</f>
        <v/>
      </c>
      <c r="C19" s="187" t="str">
        <f>IF($D19="","",VLOOKUP($D19,'[4]m glavni turnir žrebna lista'!$A$7:$R$38,2))</f>
        <v/>
      </c>
      <c r="D19" s="167"/>
      <c r="E19" s="188" t="s">
        <v>3</v>
      </c>
      <c r="F19" s="188" t="str">
        <f>PROPER(IF($D19="","",VLOOKUP($D19,'[4]m glavni turnir žrebna lista'!$A$7:$R$38,4)))</f>
        <v/>
      </c>
      <c r="G19" s="188"/>
      <c r="H19" s="188" t="str">
        <f>IF($D19="","",VLOOKUP($D19,'[4]m glavni turnir žrebna lista'!$A$7:$R$38,5))</f>
        <v/>
      </c>
      <c r="I19" s="168" t="str">
        <f>IF($D19="","",VLOOKUP($D19,'[4]m glavni turnir žrebna lista'!$A$7:$R$38,14))</f>
        <v/>
      </c>
      <c r="J19" s="169"/>
      <c r="K19" s="199"/>
      <c r="L19" s="190" t="s">
        <v>310</v>
      </c>
      <c r="M19" s="198"/>
      <c r="N19" s="171"/>
      <c r="O19" s="204"/>
      <c r="P19" s="171"/>
      <c r="Q19" s="172"/>
      <c r="R19" s="175"/>
    </row>
    <row r="20" spans="1:18" s="176" customFormat="1" ht="9.6" customHeight="1">
      <c r="A20" s="178"/>
      <c r="B20" s="179"/>
      <c r="C20" s="179"/>
      <c r="D20" s="179"/>
      <c r="E20" s="180"/>
      <c r="F20" s="180"/>
      <c r="G20" s="181"/>
      <c r="H20" s="182" t="s">
        <v>49</v>
      </c>
      <c r="I20" s="183"/>
      <c r="J20" s="184" t="s">
        <v>130</v>
      </c>
      <c r="K20" s="207"/>
      <c r="L20" s="169"/>
      <c r="M20" s="198"/>
      <c r="N20" s="171"/>
      <c r="O20" s="204"/>
      <c r="P20" s="171"/>
      <c r="Q20" s="172"/>
      <c r="R20" s="175"/>
    </row>
    <row r="21" spans="1:18" s="176" customFormat="1" ht="9.6" customHeight="1">
      <c r="A21" s="165">
        <v>8</v>
      </c>
      <c r="B21" s="166" t="str">
        <f>IF($D21="","",VLOOKUP($D21,'[4]m glavni turnir žrebna lista'!$A$7:$R$38,17))</f>
        <v/>
      </c>
      <c r="C21" s="166" t="str">
        <f>IF($D21="","",VLOOKUP($D21,'[4]m glavni turnir žrebna lista'!$A$7:$R$38,2))</f>
        <v/>
      </c>
      <c r="D21" s="167"/>
      <c r="E21" s="166" t="s">
        <v>124</v>
      </c>
      <c r="F21" s="166" t="s">
        <v>125</v>
      </c>
      <c r="G21" s="166"/>
      <c r="H21" s="166" t="str">
        <f>IF($D21="","",VLOOKUP($D21,'[4]m glavni turnir žrebna lista'!$A$7:$R$38,5))</f>
        <v/>
      </c>
      <c r="I21" s="189" t="str">
        <f>IF($D21="","",VLOOKUP($D21,'[4]m glavni turnir žrebna lista'!$A$7:$R$38,14))</f>
        <v/>
      </c>
      <c r="J21" s="190"/>
      <c r="K21" s="170"/>
      <c r="L21" s="169"/>
      <c r="M21" s="198"/>
      <c r="N21" s="171"/>
      <c r="O21" s="204"/>
      <c r="P21" s="171"/>
      <c r="Q21" s="172"/>
      <c r="R21" s="175"/>
    </row>
    <row r="22" spans="1:18" s="176" customFormat="1" ht="9.6" customHeight="1">
      <c r="A22" s="178"/>
      <c r="B22" s="179"/>
      <c r="C22" s="179"/>
      <c r="D22" s="179"/>
      <c r="E22" s="203"/>
      <c r="F22" s="203"/>
      <c r="G22" s="208"/>
      <c r="H22" s="203"/>
      <c r="I22" s="193"/>
      <c r="J22" s="169"/>
      <c r="K22" s="170"/>
      <c r="L22" s="169"/>
      <c r="M22" s="198"/>
      <c r="N22" s="182"/>
      <c r="O22" s="194"/>
      <c r="P22" s="195"/>
      <c r="Q22" s="209"/>
      <c r="R22" s="175"/>
    </row>
    <row r="23" spans="1:18" s="176" customFormat="1" ht="9.6" customHeight="1">
      <c r="A23" s="165">
        <v>9</v>
      </c>
      <c r="B23" s="166" t="str">
        <f>IF($D23="","",VLOOKUP($D23,'[4]m glavni turnir žrebna lista'!$A$7:$R$38,17))</f>
        <v/>
      </c>
      <c r="C23" s="166" t="str">
        <f>IF($D23="","",VLOOKUP($D23,'[4]m glavni turnir žrebna lista'!$A$7:$R$38,2))</f>
        <v/>
      </c>
      <c r="D23" s="167"/>
      <c r="E23" s="166" t="s">
        <v>137</v>
      </c>
      <c r="F23" s="166" t="s">
        <v>138</v>
      </c>
      <c r="G23" s="166"/>
      <c r="H23" s="166" t="str">
        <f>IF($D23="","",VLOOKUP($D23,'[4]m glavni turnir žrebna lista'!$A$7:$R$38,5))</f>
        <v/>
      </c>
      <c r="I23" s="168" t="str">
        <f>IF($D23="","",VLOOKUP($D23,'[4]m glavni turnir žrebna lista'!$A$7:$R$38,14))</f>
        <v/>
      </c>
      <c r="J23" s="169"/>
      <c r="K23" s="170"/>
      <c r="L23" s="169"/>
      <c r="M23" s="198"/>
      <c r="N23" s="171"/>
      <c r="O23" s="204"/>
      <c r="P23" s="190"/>
      <c r="Q23" s="204"/>
      <c r="R23" s="175"/>
    </row>
    <row r="24" spans="1:18" s="176" customFormat="1" ht="9.6" customHeight="1">
      <c r="A24" s="178"/>
      <c r="B24" s="179"/>
      <c r="C24" s="179"/>
      <c r="D24" s="179"/>
      <c r="E24" s="180"/>
      <c r="F24" s="180"/>
      <c r="G24" s="181"/>
      <c r="H24" s="182" t="s">
        <v>49</v>
      </c>
      <c r="I24" s="183" t="s">
        <v>76</v>
      </c>
      <c r="J24" s="184" t="s">
        <v>129</v>
      </c>
      <c r="K24" s="185"/>
      <c r="L24" s="169"/>
      <c r="M24" s="198"/>
      <c r="N24" s="171"/>
      <c r="O24" s="204"/>
      <c r="P24" s="171"/>
      <c r="Q24" s="204"/>
      <c r="R24" s="175"/>
    </row>
    <row r="25" spans="1:18" s="176" customFormat="1" ht="9.6" customHeight="1">
      <c r="A25" s="178">
        <v>10</v>
      </c>
      <c r="B25" s="187" t="str">
        <f>IF($D25="","",VLOOKUP($D25,'[4]m glavni turnir žrebna lista'!$A$7:$R$38,17))</f>
        <v/>
      </c>
      <c r="C25" s="187" t="str">
        <f>IF($D25="","",VLOOKUP($D25,'[4]m glavni turnir žrebna lista'!$A$7:$R$38,2))</f>
        <v/>
      </c>
      <c r="D25" s="167"/>
      <c r="E25" s="188" t="s">
        <v>3</v>
      </c>
      <c r="F25" s="188" t="str">
        <f>PROPER(IF($D25="","",VLOOKUP($D25,'[4]m glavni turnir žrebna lista'!$A$7:$R$38,4)))</f>
        <v/>
      </c>
      <c r="G25" s="188"/>
      <c r="H25" s="188" t="str">
        <f>IF($D25="","",VLOOKUP($D25,'[4]m glavni turnir žrebna lista'!$A$7:$R$38,5))</f>
        <v/>
      </c>
      <c r="I25" s="189" t="str">
        <f>IF($D25="","",VLOOKUP($D25,'[4]m glavni turnir žrebna lista'!$A$7:$R$38,14))</f>
        <v/>
      </c>
      <c r="J25" s="190"/>
      <c r="K25" s="191"/>
      <c r="L25" s="169"/>
      <c r="M25" s="198"/>
      <c r="N25" s="171"/>
      <c r="O25" s="204"/>
      <c r="P25" s="171"/>
      <c r="Q25" s="204"/>
      <c r="R25" s="175"/>
    </row>
    <row r="26" spans="1:18" s="176" customFormat="1" ht="9.6" customHeight="1">
      <c r="A26" s="178"/>
      <c r="B26" s="179"/>
      <c r="C26" s="179"/>
      <c r="D26" s="192"/>
      <c r="E26" s="180"/>
      <c r="F26" s="180"/>
      <c r="G26" s="181"/>
      <c r="H26" s="180"/>
      <c r="I26" s="193"/>
      <c r="J26" s="182"/>
      <c r="K26" s="194"/>
      <c r="L26" s="184" t="s">
        <v>129</v>
      </c>
      <c r="M26" s="196"/>
      <c r="N26" s="171"/>
      <c r="O26" s="204"/>
      <c r="P26" s="171"/>
      <c r="Q26" s="204"/>
      <c r="R26" s="175"/>
    </row>
    <row r="27" spans="1:18" s="176" customFormat="1" ht="9.6" customHeight="1">
      <c r="A27" s="178">
        <v>11</v>
      </c>
      <c r="B27" s="187">
        <f>IF($D27="","",VLOOKUP($D27,'[4]m glavni turnir žrebna lista'!$A$7:$R$38,17))</f>
        <v>0</v>
      </c>
      <c r="C27" s="187">
        <f>IF($D27="","",VLOOKUP($D27,'[4]m glavni turnir žrebna lista'!$A$7:$R$38,2))</f>
        <v>0</v>
      </c>
      <c r="D27" s="167">
        <v>11</v>
      </c>
      <c r="E27" s="188" t="s">
        <v>220</v>
      </c>
      <c r="F27" s="188" t="str">
        <f>PROPER(IF($D27="","",VLOOKUP($D27,'[4]m glavni turnir žrebna lista'!$A$7:$R$38,4)))</f>
        <v/>
      </c>
      <c r="G27" s="188"/>
      <c r="H27" s="188">
        <f>IF($D27="","",VLOOKUP($D27,'[4]m glavni turnir žrebna lista'!$A$7:$R$38,5))</f>
        <v>0</v>
      </c>
      <c r="I27" s="168">
        <f>IF($D27="","",VLOOKUP($D27,'[4]m glavni turnir žrebna lista'!$A$7:$R$38,14))</f>
        <v>0</v>
      </c>
      <c r="J27" s="169"/>
      <c r="K27" s="199"/>
      <c r="L27" s="190" t="s">
        <v>302</v>
      </c>
      <c r="M27" s="200"/>
      <c r="N27" s="171"/>
      <c r="O27" s="204"/>
      <c r="P27" s="171"/>
      <c r="Q27" s="204"/>
      <c r="R27" s="175"/>
    </row>
    <row r="28" spans="1:18" s="176" customFormat="1" ht="9.6" customHeight="1">
      <c r="A28" s="210"/>
      <c r="B28" s="179"/>
      <c r="C28" s="179"/>
      <c r="D28" s="192"/>
      <c r="E28" s="180"/>
      <c r="F28" s="180"/>
      <c r="G28" s="181"/>
      <c r="H28" s="182" t="s">
        <v>49</v>
      </c>
      <c r="I28" s="183" t="s">
        <v>51</v>
      </c>
      <c r="J28" s="195" t="s">
        <v>221</v>
      </c>
      <c r="K28" s="201"/>
      <c r="L28" s="169"/>
      <c r="M28" s="200"/>
      <c r="N28" s="171"/>
      <c r="O28" s="204"/>
      <c r="P28" s="171"/>
      <c r="Q28" s="204"/>
      <c r="R28" s="175"/>
    </row>
    <row r="29" spans="1:18" s="176" customFormat="1" ht="9.6" customHeight="1">
      <c r="A29" s="178">
        <v>12</v>
      </c>
      <c r="B29" s="187">
        <f>IF($D29="","",VLOOKUP($D29,'[4]m glavni turnir žrebna lista'!$A$7:$R$38,17))</f>
        <v>0</v>
      </c>
      <c r="C29" s="187">
        <f>IF($D29="","",VLOOKUP($D29,'[4]m glavni turnir žrebna lista'!$A$7:$R$38,2))</f>
        <v>0</v>
      </c>
      <c r="D29" s="167">
        <v>13</v>
      </c>
      <c r="E29" s="188" t="s">
        <v>3</v>
      </c>
      <c r="F29" s="188" t="str">
        <f>PROPER(IF($D29="","",VLOOKUP($D29,'[4]m glavni turnir žrebna lista'!$A$7:$R$38,4)))</f>
        <v/>
      </c>
      <c r="G29" s="188"/>
      <c r="H29" s="188">
        <f>IF($D29="","",VLOOKUP($D29,'[4]m glavni turnir žrebna lista'!$A$7:$R$38,5))</f>
        <v>0</v>
      </c>
      <c r="I29" s="189">
        <f>IF($D29="","",VLOOKUP($D29,'[4]m glavni turnir žrebna lista'!$A$7:$R$38,14))</f>
        <v>0</v>
      </c>
      <c r="J29" s="190"/>
      <c r="K29" s="170"/>
      <c r="L29" s="169"/>
      <c r="M29" s="200"/>
      <c r="N29" s="171"/>
      <c r="O29" s="204"/>
      <c r="P29" s="171"/>
      <c r="Q29" s="204"/>
      <c r="R29" s="175"/>
    </row>
    <row r="30" spans="1:18" s="176" customFormat="1" ht="9.6" customHeight="1">
      <c r="A30" s="178"/>
      <c r="B30" s="179"/>
      <c r="C30" s="179"/>
      <c r="D30" s="192"/>
      <c r="E30" s="169"/>
      <c r="F30" s="169"/>
      <c r="G30" s="202"/>
      <c r="H30" s="203"/>
      <c r="I30" s="193"/>
      <c r="J30" s="169"/>
      <c r="K30" s="170"/>
      <c r="L30" s="182"/>
      <c r="M30" s="194"/>
      <c r="N30" s="184" t="s">
        <v>128</v>
      </c>
      <c r="O30" s="211">
        <f>IF(OR(M30="a",M30="as"),M26,IF(OR(M30="b",M30="bs"),M34,))</f>
        <v>0</v>
      </c>
      <c r="P30" s="171"/>
      <c r="Q30" s="204"/>
      <c r="R30" s="175"/>
    </row>
    <row r="31" spans="1:18" s="176" customFormat="1" ht="9.6" customHeight="1">
      <c r="A31" s="178">
        <v>13</v>
      </c>
      <c r="B31" s="187" t="str">
        <f>IF($D31="","",VLOOKUP($D31,'[4]m glavni turnir žrebna lista'!$A$7:$R$38,17))</f>
        <v/>
      </c>
      <c r="C31" s="187" t="str">
        <f>IF($D31="","",VLOOKUP($D31,'[4]m glavni turnir žrebna lista'!$A$7:$R$38,2))</f>
        <v/>
      </c>
      <c r="D31" s="167"/>
      <c r="E31" s="188" t="s">
        <v>3</v>
      </c>
      <c r="F31" s="188" t="str">
        <f>PROPER(IF($D31="","",VLOOKUP($D31,'[4]m glavni turnir žrebna lista'!$A$7:$R$38,4)))</f>
        <v/>
      </c>
      <c r="G31" s="188"/>
      <c r="H31" s="188" t="str">
        <f>IF($D31="","",VLOOKUP($D31,'[4]m glavni turnir žrebna lista'!$A$7:$R$38,5))</f>
        <v/>
      </c>
      <c r="I31" s="168" t="str">
        <f>IF($D31="","",VLOOKUP($D31,'[4]m glavni turnir žrebna lista'!$A$7:$R$38,14))</f>
        <v/>
      </c>
      <c r="J31" s="169"/>
      <c r="K31" s="170"/>
      <c r="L31" s="169"/>
      <c r="M31" s="200"/>
      <c r="N31" s="190" t="s">
        <v>370</v>
      </c>
      <c r="O31" s="172"/>
      <c r="P31" s="171"/>
      <c r="Q31" s="204"/>
      <c r="R31" s="175"/>
    </row>
    <row r="32" spans="1:18" s="176" customFormat="1" ht="9.6" customHeight="1">
      <c r="A32" s="178"/>
      <c r="B32" s="179"/>
      <c r="C32" s="179"/>
      <c r="D32" s="192"/>
      <c r="E32" s="180"/>
      <c r="F32" s="180"/>
      <c r="G32" s="181"/>
      <c r="H32" s="182" t="s">
        <v>49</v>
      </c>
      <c r="I32" s="183" t="s">
        <v>51</v>
      </c>
      <c r="J32" s="195" t="s">
        <v>223</v>
      </c>
      <c r="K32" s="185"/>
      <c r="L32" s="169"/>
      <c r="M32" s="200"/>
      <c r="N32" s="171"/>
      <c r="O32" s="172"/>
      <c r="P32" s="171"/>
      <c r="Q32" s="204"/>
      <c r="R32" s="175"/>
    </row>
    <row r="33" spans="1:18" s="176" customFormat="1" ht="9.6" customHeight="1">
      <c r="A33" s="178">
        <v>14</v>
      </c>
      <c r="B33" s="187">
        <f>IF($D33="","",VLOOKUP($D33,'[4]m glavni turnir žrebna lista'!$A$7:$R$38,17))</f>
        <v>0</v>
      </c>
      <c r="C33" s="187">
        <f>IF($D33="","",VLOOKUP($D33,'[4]m glavni turnir žrebna lista'!$A$7:$R$38,2))</f>
        <v>0</v>
      </c>
      <c r="D33" s="167">
        <v>19</v>
      </c>
      <c r="E33" s="188" t="s">
        <v>222</v>
      </c>
      <c r="F33" s="188" t="str">
        <f>PROPER(IF($D33="","",VLOOKUP($D33,'[4]m glavni turnir žrebna lista'!$A$7:$R$38,4)))</f>
        <v/>
      </c>
      <c r="G33" s="188"/>
      <c r="H33" s="188">
        <f>IF($D33="","",VLOOKUP($D33,'[4]m glavni turnir žrebna lista'!$A$7:$R$38,5))</f>
        <v>0</v>
      </c>
      <c r="I33" s="189" t="s">
        <v>51</v>
      </c>
      <c r="J33" s="190"/>
      <c r="K33" s="191"/>
      <c r="L33" s="169"/>
      <c r="M33" s="200"/>
      <c r="N33" s="171"/>
      <c r="O33" s="172"/>
      <c r="P33" s="171"/>
      <c r="Q33" s="204"/>
      <c r="R33" s="175"/>
    </row>
    <row r="34" spans="1:18" s="176" customFormat="1" ht="9.6" customHeight="1">
      <c r="A34" s="178"/>
      <c r="B34" s="179"/>
      <c r="C34" s="179"/>
      <c r="D34" s="192"/>
      <c r="E34" s="180"/>
      <c r="F34" s="180"/>
      <c r="G34" s="181"/>
      <c r="H34" s="169"/>
      <c r="I34" s="193"/>
      <c r="J34" s="182"/>
      <c r="K34" s="194"/>
      <c r="L34" s="184" t="s">
        <v>128</v>
      </c>
      <c r="M34" s="206"/>
      <c r="N34" s="171"/>
      <c r="O34" s="172"/>
      <c r="P34" s="171"/>
      <c r="Q34" s="204"/>
      <c r="R34" s="175"/>
    </row>
    <row r="35" spans="1:18" s="176" customFormat="1" ht="9.6" customHeight="1">
      <c r="A35" s="178">
        <v>15</v>
      </c>
      <c r="B35" s="187" t="str">
        <f>IF($D35="","",VLOOKUP($D35,'[4]m glavni turnir žrebna lista'!$A$7:$R$38,17))</f>
        <v/>
      </c>
      <c r="C35" s="187" t="str">
        <f>IF($D35="","",VLOOKUP($D35,'[4]m glavni turnir žrebna lista'!$A$7:$R$38,2))</f>
        <v/>
      </c>
      <c r="D35" s="167"/>
      <c r="E35" s="188" t="s">
        <v>3</v>
      </c>
      <c r="F35" s="188" t="str">
        <f>PROPER(IF($D35="","",VLOOKUP($D35,'[4]m glavni turnir žrebna lista'!$A$7:$R$38,4)))</f>
        <v/>
      </c>
      <c r="G35" s="188"/>
      <c r="H35" s="188" t="str">
        <f>IF($D35="","",VLOOKUP($D35,'[4]m glavni turnir žrebna lista'!$A$7:$R$38,5))</f>
        <v/>
      </c>
      <c r="I35" s="168" t="str">
        <f>IF($D35="","",VLOOKUP($D35,'[4]m glavni turnir žrebna lista'!$A$7:$R$38,14))</f>
        <v/>
      </c>
      <c r="J35" s="169"/>
      <c r="K35" s="199"/>
      <c r="L35" s="190" t="s">
        <v>292</v>
      </c>
      <c r="M35" s="198"/>
      <c r="N35" s="171"/>
      <c r="O35" s="172"/>
      <c r="P35" s="171"/>
      <c r="Q35" s="204"/>
      <c r="R35" s="175"/>
    </row>
    <row r="36" spans="1:18" s="176" customFormat="1" ht="9.6" customHeight="1">
      <c r="A36" s="178"/>
      <c r="B36" s="179"/>
      <c r="C36" s="179"/>
      <c r="D36" s="179"/>
      <c r="E36" s="180"/>
      <c r="F36" s="180"/>
      <c r="G36" s="181"/>
      <c r="H36" s="182" t="s">
        <v>49</v>
      </c>
      <c r="I36" s="183" t="s">
        <v>80</v>
      </c>
      <c r="J36" s="195" t="s">
        <v>128</v>
      </c>
      <c r="K36" s="201"/>
      <c r="L36" s="169"/>
      <c r="M36" s="198"/>
      <c r="N36" s="171"/>
      <c r="O36" s="172"/>
      <c r="P36" s="171"/>
      <c r="Q36" s="204"/>
      <c r="R36" s="175"/>
    </row>
    <row r="37" spans="1:18" s="176" customFormat="1" ht="9.6" customHeight="1" thickBot="1">
      <c r="A37" s="165">
        <v>16</v>
      </c>
      <c r="B37" s="166" t="str">
        <f>IF($D37="","",VLOOKUP($D37,'[4]m glavni turnir žrebna lista'!$A$7:$R$38,17))</f>
        <v/>
      </c>
      <c r="C37" s="166" t="str">
        <f>IF($D37="","",VLOOKUP($D37,'[4]m glavni turnir žrebna lista'!$A$7:$R$38,2))</f>
        <v/>
      </c>
      <c r="D37" s="167"/>
      <c r="E37" s="166" t="s">
        <v>140</v>
      </c>
      <c r="F37" s="166" t="s">
        <v>139</v>
      </c>
      <c r="G37" s="166"/>
      <c r="H37" s="166" t="str">
        <f>IF($D37="","",VLOOKUP($D37,'[4]m glavni turnir žrebna lista'!$A$7:$R$38,5))</f>
        <v/>
      </c>
      <c r="I37" s="189" t="str">
        <f>IF($D37="","",VLOOKUP($D37,'[4]m glavni turnir žrebna lista'!$A$7:$R$38,14))</f>
        <v/>
      </c>
      <c r="J37" s="190"/>
      <c r="K37" s="170"/>
      <c r="L37" s="169"/>
      <c r="M37" s="198"/>
      <c r="N37" s="172"/>
      <c r="O37" s="172"/>
      <c r="P37" s="171"/>
      <c r="Q37" s="204"/>
      <c r="R37" s="175"/>
    </row>
    <row r="38" spans="1:18" s="176" customFormat="1" ht="18" customHeight="1">
      <c r="A38" s="178"/>
      <c r="B38" s="179"/>
      <c r="C38" s="179"/>
      <c r="D38" s="179"/>
      <c r="E38" s="180"/>
      <c r="F38" s="180"/>
      <c r="G38" s="181"/>
      <c r="H38" s="180"/>
      <c r="I38" s="193"/>
      <c r="J38" s="169"/>
      <c r="K38" s="170"/>
      <c r="L38" s="169"/>
      <c r="M38" s="198"/>
      <c r="N38" s="212"/>
      <c r="O38" s="213"/>
      <c r="P38" s="466" t="str">
        <f>UPPER(IF(OR(O39="a",O39="as"),P22,IF(OR(O39="b",O39="bs"),P54,)))</f>
        <v/>
      </c>
      <c r="Q38" s="467"/>
      <c r="R38" s="175"/>
    </row>
    <row r="39" spans="1:18" s="176" customFormat="1" ht="15" customHeight="1" thickBot="1">
      <c r="A39" s="165">
        <v>17</v>
      </c>
      <c r="B39" s="166" t="str">
        <f>IF($D39="","",VLOOKUP($D39,'[4]m glavni turnir žrebna lista'!$A$7:$R$38,17))</f>
        <v/>
      </c>
      <c r="C39" s="166" t="str">
        <f>IF($D39="","",VLOOKUP($D39,'[4]m glavni turnir žrebna lista'!$A$7:$R$38,2))</f>
        <v/>
      </c>
      <c r="D39" s="167"/>
      <c r="E39" s="166" t="s">
        <v>132</v>
      </c>
      <c r="F39" s="166" t="s">
        <v>133</v>
      </c>
      <c r="G39" s="166"/>
      <c r="H39" s="166" t="str">
        <f>IF($D39="","",VLOOKUP($D39,'[4]m glavni turnir žrebna lista'!$A$7:$R$38,5))</f>
        <v/>
      </c>
      <c r="I39" s="168" t="str">
        <f>IF($D39="","",VLOOKUP($D39,'[4]m glavni turnir žrebna lista'!$A$7:$R$38,14))</f>
        <v/>
      </c>
      <c r="J39" s="169"/>
      <c r="K39" s="170"/>
      <c r="L39" s="169"/>
      <c r="M39" s="198"/>
      <c r="N39" s="182" t="s">
        <v>49</v>
      </c>
      <c r="O39" s="214" t="s">
        <v>81</v>
      </c>
      <c r="P39" s="464"/>
      <c r="Q39" s="465"/>
      <c r="R39" s="175"/>
    </row>
    <row r="40" spans="1:18" s="176" customFormat="1" ht="9.6" customHeight="1">
      <c r="A40" s="178"/>
      <c r="B40" s="179"/>
      <c r="C40" s="179"/>
      <c r="D40" s="179"/>
      <c r="E40" s="180"/>
      <c r="F40" s="180"/>
      <c r="G40" s="181"/>
      <c r="H40" s="182" t="s">
        <v>49</v>
      </c>
      <c r="I40" s="183" t="s">
        <v>81</v>
      </c>
      <c r="J40" s="195" t="str">
        <f>UPPER(IF(OR(I40="a",I40="as"),E39,IF(OR(I40="b",I40="bs"),E41,)))</f>
        <v xml:space="preserve">BRADELJ </v>
      </c>
      <c r="K40" s="185" t="str">
        <f>IF(OR(I40="a",I40="as"),I39,IF(OR(I40="b",I40="bs"),I41,))</f>
        <v/>
      </c>
      <c r="L40" s="169"/>
      <c r="M40" s="198"/>
      <c r="N40" s="171"/>
      <c r="O40" s="172"/>
      <c r="P40" s="171"/>
      <c r="Q40" s="204"/>
      <c r="R40" s="175"/>
    </row>
    <row r="41" spans="1:18" s="176" customFormat="1" ht="9.6" customHeight="1">
      <c r="A41" s="178">
        <v>18</v>
      </c>
      <c r="B41" s="187" t="str">
        <f>IF($D41="","",VLOOKUP($D41,'[4]m glavni turnir žrebna lista'!$A$7:$R$38,17))</f>
        <v/>
      </c>
      <c r="C41" s="187" t="str">
        <f>IF($D41="","",VLOOKUP($D41,'[4]m glavni turnir žrebna lista'!$A$7:$R$38,2))</f>
        <v/>
      </c>
      <c r="D41" s="167"/>
      <c r="E41" s="188" t="s">
        <v>3</v>
      </c>
      <c r="F41" s="188" t="str">
        <f>PROPER(IF($D41="","",VLOOKUP($D41,'[4]m glavni turnir žrebna lista'!$A$7:$R$38,4)))</f>
        <v/>
      </c>
      <c r="G41" s="188"/>
      <c r="H41" s="188" t="str">
        <f>IF($D41="","",VLOOKUP($D41,'[4]m glavni turnir žrebna lista'!$A$7:$R$38,5))</f>
        <v/>
      </c>
      <c r="I41" s="189" t="str">
        <f>IF($D41="","",VLOOKUP($D41,'[4]m glavni turnir žrebna lista'!$A$7:$R$38,14))</f>
        <v/>
      </c>
      <c r="J41" s="190"/>
      <c r="K41" s="191"/>
      <c r="L41" s="169"/>
      <c r="M41" s="198"/>
      <c r="N41" s="171"/>
      <c r="O41" s="172"/>
      <c r="P41" s="171"/>
      <c r="Q41" s="204"/>
      <c r="R41" s="175"/>
    </row>
    <row r="42" spans="1:18" s="176" customFormat="1" ht="9.6" customHeight="1">
      <c r="A42" s="178"/>
      <c r="B42" s="179"/>
      <c r="C42" s="179"/>
      <c r="D42" s="192"/>
      <c r="E42" s="180"/>
      <c r="F42" s="180"/>
      <c r="G42" s="181"/>
      <c r="H42" s="180"/>
      <c r="I42" s="193"/>
      <c r="J42" s="182"/>
      <c r="K42" s="194"/>
      <c r="L42" s="184" t="s">
        <v>303</v>
      </c>
      <c r="M42" s="196"/>
      <c r="N42" s="171"/>
      <c r="O42" s="172"/>
      <c r="P42" s="171"/>
      <c r="Q42" s="204"/>
      <c r="R42" s="175"/>
    </row>
    <row r="43" spans="1:18" s="176" customFormat="1" ht="9.6" customHeight="1">
      <c r="A43" s="178">
        <v>19</v>
      </c>
      <c r="B43" s="187">
        <f>IF($D43="","",VLOOKUP($D43,'[4]m glavni turnir žrebna lista'!$A$7:$R$38,17))</f>
        <v>0</v>
      </c>
      <c r="C43" s="187">
        <f>IF($D43="","",VLOOKUP($D43,'[4]m glavni turnir žrebna lista'!$A$7:$R$38,2))</f>
        <v>0</v>
      </c>
      <c r="D43" s="167">
        <v>17</v>
      </c>
      <c r="E43" s="188" t="s">
        <v>224</v>
      </c>
      <c r="F43" s="188"/>
      <c r="G43" s="188"/>
      <c r="H43" s="188">
        <f>IF($D43="","",VLOOKUP($D43,'[4]m glavni turnir žrebna lista'!$A$7:$R$38,5))</f>
        <v>0</v>
      </c>
      <c r="I43" s="168">
        <f>IF($D43="","",VLOOKUP($D43,'[4]m glavni turnir žrebna lista'!$A$7:$R$38,14))</f>
        <v>0</v>
      </c>
      <c r="J43" s="169"/>
      <c r="K43" s="199"/>
      <c r="L43" s="190" t="s">
        <v>300</v>
      </c>
      <c r="M43" s="200"/>
      <c r="N43" s="171"/>
      <c r="O43" s="172"/>
      <c r="P43" s="171"/>
      <c r="Q43" s="204"/>
      <c r="R43" s="175"/>
    </row>
    <row r="44" spans="1:19" s="176" customFormat="1" ht="9.6" customHeight="1">
      <c r="A44" s="178"/>
      <c r="B44" s="179"/>
      <c r="C44" s="179"/>
      <c r="D44" s="192">
        <v>12</v>
      </c>
      <c r="E44" s="180"/>
      <c r="F44" s="180"/>
      <c r="G44" s="181"/>
      <c r="H44" s="182" t="s">
        <v>49</v>
      </c>
      <c r="I44" s="183" t="s">
        <v>51</v>
      </c>
      <c r="J44" s="195" t="s">
        <v>225</v>
      </c>
      <c r="K44" s="201"/>
      <c r="L44" s="169"/>
      <c r="M44" s="200"/>
      <c r="N44" s="171"/>
      <c r="O44" s="172"/>
      <c r="P44" s="171"/>
      <c r="Q44" s="204"/>
      <c r="R44" s="175"/>
      <c r="S44" s="215"/>
    </row>
    <row r="45" spans="1:19" s="176" customFormat="1" ht="9.6" customHeight="1">
      <c r="A45" s="178">
        <v>20</v>
      </c>
      <c r="B45" s="187">
        <f>IF($D45="","",VLOOKUP($D45,'[4]m glavni turnir žrebna lista'!$A$7:$R$38,17))</f>
        <v>0</v>
      </c>
      <c r="C45" s="187">
        <f>IF($D45="","",VLOOKUP($D45,'[4]m glavni turnir žrebna lista'!$A$7:$R$38,2))</f>
        <v>0</v>
      </c>
      <c r="D45" s="167">
        <v>12</v>
      </c>
      <c r="E45" s="188" t="s">
        <v>3</v>
      </c>
      <c r="F45" s="188"/>
      <c r="G45" s="188"/>
      <c r="H45" s="188">
        <f>IF($D45="","",VLOOKUP($D45,'[4]m glavni turnir žrebna lista'!$A$7:$R$38,5))</f>
        <v>0</v>
      </c>
      <c r="I45" s="189">
        <f>IF($D45="","",VLOOKUP($D45,'[4]m glavni turnir žrebna lista'!$A$7:$R$38,14))</f>
        <v>0</v>
      </c>
      <c r="J45" s="190"/>
      <c r="K45" s="170"/>
      <c r="L45" s="169"/>
      <c r="M45" s="200"/>
      <c r="N45" s="171"/>
      <c r="O45" s="172"/>
      <c r="P45" s="171"/>
      <c r="Q45" s="204"/>
      <c r="R45" s="175"/>
      <c r="S45" s="216"/>
    </row>
    <row r="46" spans="1:19" s="176" customFormat="1" ht="9.6" customHeight="1">
      <c r="A46" s="178"/>
      <c r="B46" s="179"/>
      <c r="C46" s="179"/>
      <c r="D46" s="192"/>
      <c r="E46" s="169"/>
      <c r="F46" s="169"/>
      <c r="G46" s="202"/>
      <c r="H46" s="203"/>
      <c r="I46" s="193"/>
      <c r="J46" s="169"/>
      <c r="K46" s="170"/>
      <c r="L46" s="182"/>
      <c r="M46" s="194"/>
      <c r="N46" s="184" t="s">
        <v>122</v>
      </c>
      <c r="O46" s="217"/>
      <c r="P46" s="171"/>
      <c r="Q46" s="204"/>
      <c r="R46" s="175"/>
      <c r="S46" s="218"/>
    </row>
    <row r="47" spans="1:19" s="176" customFormat="1" ht="9.6" customHeight="1">
      <c r="A47" s="178">
        <v>21</v>
      </c>
      <c r="B47" s="187" t="str">
        <f>IF($D47="","",VLOOKUP($D47,'[4]m glavni turnir žrebna lista'!$A$7:$R$38,17))</f>
        <v/>
      </c>
      <c r="C47" s="187" t="str">
        <f>IF($D47="","",VLOOKUP($D47,'[4]m glavni turnir žrebna lista'!$A$7:$R$38,2))</f>
        <v/>
      </c>
      <c r="D47" s="167"/>
      <c r="E47" s="188" t="s">
        <v>3</v>
      </c>
      <c r="F47" s="188" t="str">
        <f>PROPER(IF($D47="","",VLOOKUP($D47,'[4]m glavni turnir žrebna lista'!$A$7:$R$38,4)))</f>
        <v/>
      </c>
      <c r="G47" s="188"/>
      <c r="H47" s="188" t="str">
        <f>IF($D47="","",VLOOKUP($D47,'[4]m glavni turnir žrebna lista'!$A$7:$R$38,5))</f>
        <v/>
      </c>
      <c r="I47" s="168" t="str">
        <f>IF($D47="","",VLOOKUP($D47,'[4]m glavni turnir žrebna lista'!$A$7:$R$38,14))</f>
        <v/>
      </c>
      <c r="J47" s="169"/>
      <c r="K47" s="170"/>
      <c r="L47" s="169"/>
      <c r="M47" s="200"/>
      <c r="N47" s="190" t="s">
        <v>368</v>
      </c>
      <c r="O47" s="204"/>
      <c r="P47" s="171"/>
      <c r="Q47" s="204"/>
      <c r="R47" s="175"/>
      <c r="S47" s="219"/>
    </row>
    <row r="48" spans="1:19" s="176" customFormat="1" ht="9.6" customHeight="1">
      <c r="A48" s="178"/>
      <c r="B48" s="179"/>
      <c r="C48" s="179"/>
      <c r="D48" s="192"/>
      <c r="E48" s="180"/>
      <c r="F48" s="180"/>
      <c r="G48" s="181"/>
      <c r="H48" s="182" t="s">
        <v>49</v>
      </c>
      <c r="I48" s="183" t="s">
        <v>51</v>
      </c>
      <c r="J48" s="195" t="s">
        <v>227</v>
      </c>
      <c r="K48" s="185"/>
      <c r="L48" s="169"/>
      <c r="M48" s="200"/>
      <c r="N48" s="171"/>
      <c r="O48" s="204"/>
      <c r="P48" s="171"/>
      <c r="Q48" s="204"/>
      <c r="R48" s="175"/>
      <c r="S48" s="219"/>
    </row>
    <row r="49" spans="1:19" s="176" customFormat="1" ht="9.6" customHeight="1">
      <c r="A49" s="178">
        <v>22</v>
      </c>
      <c r="B49" s="187">
        <f>IF($D49="","",VLOOKUP($D49,'[4]m glavni turnir žrebna lista'!$A$7:$R$38,17))</f>
        <v>0</v>
      </c>
      <c r="C49" s="187">
        <f>IF($D49="","",VLOOKUP($D49,'[4]m glavni turnir žrebna lista'!$A$7:$R$38,2))</f>
        <v>0</v>
      </c>
      <c r="D49" s="167">
        <v>15</v>
      </c>
      <c r="E49" s="188" t="s">
        <v>226</v>
      </c>
      <c r="F49" s="188" t="str">
        <f>PROPER(IF($D49="","",VLOOKUP($D49,'[4]m glavni turnir žrebna lista'!$A$7:$R$38,4)))</f>
        <v/>
      </c>
      <c r="G49" s="188"/>
      <c r="H49" s="188">
        <f>IF($D49="","",VLOOKUP($D49,'[4]m glavni turnir žrebna lista'!$A$7:$R$38,5))</f>
        <v>0</v>
      </c>
      <c r="I49" s="189">
        <f>IF($D49="","",VLOOKUP($D49,'[4]m glavni turnir žrebna lista'!$A$7:$R$38,14))</f>
        <v>0</v>
      </c>
      <c r="J49" s="190"/>
      <c r="K49" s="191"/>
      <c r="L49" s="169"/>
      <c r="M49" s="200"/>
      <c r="N49" s="171"/>
      <c r="O49" s="204"/>
      <c r="P49" s="171"/>
      <c r="Q49" s="204"/>
      <c r="R49" s="175"/>
      <c r="S49" s="219"/>
    </row>
    <row r="50" spans="1:19" s="176" customFormat="1" ht="9.6" customHeight="1">
      <c r="A50" s="178"/>
      <c r="B50" s="179"/>
      <c r="C50" s="179"/>
      <c r="D50" s="192"/>
      <c r="E50" s="180"/>
      <c r="F50" s="180"/>
      <c r="G50" s="181"/>
      <c r="H50" s="169"/>
      <c r="I50" s="193"/>
      <c r="J50" s="182"/>
      <c r="K50" s="194"/>
      <c r="L50" s="184" t="s">
        <v>122</v>
      </c>
      <c r="M50" s="206"/>
      <c r="N50" s="171"/>
      <c r="O50" s="204"/>
      <c r="P50" s="171"/>
      <c r="Q50" s="204"/>
      <c r="R50" s="175"/>
      <c r="S50" s="219"/>
    </row>
    <row r="51" spans="1:19" s="176" customFormat="1" ht="9.6" customHeight="1">
      <c r="A51" s="178">
        <v>23</v>
      </c>
      <c r="B51" s="187" t="str">
        <f>IF($D51="","",VLOOKUP($D51,'[4]m glavni turnir žrebna lista'!$A$7:$R$38,17))</f>
        <v/>
      </c>
      <c r="C51" s="187" t="str">
        <f>IF($D51="","",VLOOKUP($D51,'[4]m glavni turnir žrebna lista'!$A$7:$R$38,2))</f>
        <v/>
      </c>
      <c r="D51" s="167"/>
      <c r="E51" s="188" t="s">
        <v>3</v>
      </c>
      <c r="F51" s="188" t="str">
        <f>PROPER(IF($D51="","",VLOOKUP($D51,'[4]m glavni turnir žrebna lista'!$A$7:$R$38,4)))</f>
        <v/>
      </c>
      <c r="G51" s="188"/>
      <c r="H51" s="188" t="str">
        <f>IF($D51="","",VLOOKUP($D51,'[4]m glavni turnir žrebna lista'!$A$7:$R$38,5))</f>
        <v/>
      </c>
      <c r="I51" s="168" t="str">
        <f>IF($D51="","",VLOOKUP($D51,'[4]m glavni turnir žrebna lista'!$A$7:$R$38,14))</f>
        <v/>
      </c>
      <c r="J51" s="169"/>
      <c r="K51" s="199"/>
      <c r="L51" s="190" t="s">
        <v>297</v>
      </c>
      <c r="M51" s="198"/>
      <c r="N51" s="171"/>
      <c r="O51" s="204"/>
      <c r="P51" s="171"/>
      <c r="Q51" s="204"/>
      <c r="R51" s="175"/>
      <c r="S51" s="219"/>
    </row>
    <row r="52" spans="1:19" s="176" customFormat="1" ht="9.6" customHeight="1">
      <c r="A52" s="178"/>
      <c r="B52" s="179"/>
      <c r="C52" s="179"/>
      <c r="D52" s="179"/>
      <c r="E52" s="180"/>
      <c r="F52" s="180"/>
      <c r="G52" s="181"/>
      <c r="H52" s="182" t="s">
        <v>49</v>
      </c>
      <c r="I52" s="183" t="s">
        <v>80</v>
      </c>
      <c r="J52" s="195" t="s">
        <v>122</v>
      </c>
      <c r="K52" s="201"/>
      <c r="L52" s="169"/>
      <c r="M52" s="198"/>
      <c r="N52" s="171"/>
      <c r="O52" s="204"/>
      <c r="P52" s="171"/>
      <c r="Q52" s="204"/>
      <c r="R52" s="175"/>
      <c r="S52" s="220"/>
    </row>
    <row r="53" spans="1:19" s="176" customFormat="1" ht="9.6" customHeight="1">
      <c r="A53" s="165">
        <v>24</v>
      </c>
      <c r="B53" s="166" t="str">
        <f>IF($D53="","",VLOOKUP($D53,'[4]m glavni turnir žrebna lista'!$A$7:$R$38,17))</f>
        <v/>
      </c>
      <c r="C53" s="166" t="str">
        <f>IF($D53="","",VLOOKUP($D53,'[4]m glavni turnir žrebna lista'!$A$7:$R$38,2))</f>
        <v/>
      </c>
      <c r="D53" s="167"/>
      <c r="E53" s="166" t="s">
        <v>134</v>
      </c>
      <c r="F53" s="166" t="s">
        <v>123</v>
      </c>
      <c r="G53" s="166"/>
      <c r="H53" s="166" t="str">
        <f>IF($D53="","",VLOOKUP($D53,'[4]m glavni turnir žrebna lista'!$A$7:$R$38,5))</f>
        <v/>
      </c>
      <c r="I53" s="189" t="str">
        <f>IF($D53="","",VLOOKUP($D53,'[4]m glavni turnir žrebna lista'!$A$7:$R$38,14))</f>
        <v/>
      </c>
      <c r="J53" s="190"/>
      <c r="K53" s="170"/>
      <c r="L53" s="169"/>
      <c r="M53" s="198"/>
      <c r="N53" s="171"/>
      <c r="O53" s="204"/>
      <c r="P53" s="171"/>
      <c r="Q53" s="204"/>
      <c r="R53" s="175"/>
      <c r="S53" s="220"/>
    </row>
    <row r="54" spans="1:19" s="176" customFormat="1" ht="9.6" customHeight="1">
      <c r="A54" s="178"/>
      <c r="B54" s="179"/>
      <c r="C54" s="179"/>
      <c r="D54" s="179"/>
      <c r="E54" s="203"/>
      <c r="F54" s="203"/>
      <c r="G54" s="208"/>
      <c r="H54" s="203"/>
      <c r="I54" s="193"/>
      <c r="J54" s="169"/>
      <c r="K54" s="170"/>
      <c r="L54" s="169"/>
      <c r="M54" s="198"/>
      <c r="N54" s="182"/>
      <c r="O54" s="194"/>
      <c r="P54" s="195"/>
      <c r="Q54" s="211">
        <f>IF(OR(O54="a",O54="as"),O46,IF(OR(O54="b",O54="bs"),O62,))</f>
        <v>0</v>
      </c>
      <c r="R54" s="175"/>
      <c r="S54" s="220"/>
    </row>
    <row r="55" spans="1:19" s="176" customFormat="1" ht="9.6" customHeight="1">
      <c r="A55" s="165">
        <v>25</v>
      </c>
      <c r="B55" s="166" t="str">
        <f>IF($D55="","",VLOOKUP($D55,'[4]m glavni turnir žrebna lista'!$A$7:$R$38,17))</f>
        <v/>
      </c>
      <c r="C55" s="166" t="str">
        <f>IF($D55="","",VLOOKUP($D55,'[4]m glavni turnir žrebna lista'!$A$7:$R$38,2))</f>
        <v/>
      </c>
      <c r="D55" s="167"/>
      <c r="E55" s="166" t="s">
        <v>126</v>
      </c>
      <c r="F55" s="166" t="s">
        <v>127</v>
      </c>
      <c r="G55" s="166"/>
      <c r="H55" s="166" t="str">
        <f>IF($D55="","",VLOOKUP($D55,'[4]m glavni turnir žrebna lista'!$A$7:$R$38,5))</f>
        <v/>
      </c>
      <c r="I55" s="168" t="str">
        <f>IF($D55="","",VLOOKUP($D55,'[4]m glavni turnir žrebna lista'!$A$7:$R$38,14))</f>
        <v/>
      </c>
      <c r="J55" s="169"/>
      <c r="K55" s="170"/>
      <c r="L55" s="169"/>
      <c r="M55" s="198"/>
      <c r="N55" s="171"/>
      <c r="O55" s="204"/>
      <c r="P55" s="190"/>
      <c r="Q55" s="172"/>
      <c r="R55" s="175"/>
      <c r="S55" s="220"/>
    </row>
    <row r="56" spans="1:19" s="176" customFormat="1" ht="9.6" customHeight="1">
      <c r="A56" s="178"/>
      <c r="B56" s="179"/>
      <c r="C56" s="179"/>
      <c r="D56" s="179"/>
      <c r="E56" s="180"/>
      <c r="F56" s="180"/>
      <c r="G56" s="181"/>
      <c r="H56" s="182" t="s">
        <v>49</v>
      </c>
      <c r="I56" s="183" t="s">
        <v>81</v>
      </c>
      <c r="J56" s="195" t="s">
        <v>126</v>
      </c>
      <c r="K56" s="185"/>
      <c r="L56" s="169"/>
      <c r="M56" s="198"/>
      <c r="N56" s="171"/>
      <c r="O56" s="204"/>
      <c r="P56" s="171"/>
      <c r="Q56" s="172"/>
      <c r="R56" s="175"/>
      <c r="S56" s="220"/>
    </row>
    <row r="57" spans="1:19" s="176" customFormat="1" ht="9.6" customHeight="1">
      <c r="A57" s="178">
        <v>26</v>
      </c>
      <c r="B57" s="187" t="str">
        <f>IF($D57="","",VLOOKUP($D57,'[4]m glavni turnir žrebna lista'!$A$7:$R$38,17))</f>
        <v/>
      </c>
      <c r="C57" s="187" t="str">
        <f>IF($D57="","",VLOOKUP($D57,'[4]m glavni turnir žrebna lista'!$A$7:$R$38,2))</f>
        <v/>
      </c>
      <c r="D57" s="167"/>
      <c r="E57" s="188" t="s">
        <v>3</v>
      </c>
      <c r="F57" s="188" t="str">
        <f>PROPER(IF($D57="","",VLOOKUP($D57,'[4]m glavni turnir žrebna lista'!$A$7:$R$38,4)))</f>
        <v/>
      </c>
      <c r="G57" s="188"/>
      <c r="H57" s="188" t="str">
        <f>IF($D57="","",VLOOKUP($D57,'[4]m glavni turnir žrebna lista'!$A$7:$R$38,5))</f>
        <v/>
      </c>
      <c r="I57" s="189" t="s">
        <v>81</v>
      </c>
      <c r="J57" s="190"/>
      <c r="K57" s="191"/>
      <c r="L57" s="169"/>
      <c r="M57" s="171"/>
      <c r="O57" s="204"/>
      <c r="P57" s="171"/>
      <c r="Q57" s="172"/>
      <c r="R57" s="175"/>
      <c r="S57" s="220"/>
    </row>
    <row r="58" spans="1:19" s="176" customFormat="1" ht="9.6" customHeight="1">
      <c r="A58" s="178"/>
      <c r="B58" s="179"/>
      <c r="C58" s="179"/>
      <c r="D58" s="192"/>
      <c r="E58" s="180"/>
      <c r="F58" s="180"/>
      <c r="G58" s="181"/>
      <c r="H58" s="180"/>
      <c r="I58" s="193"/>
      <c r="J58" s="182"/>
      <c r="K58" s="194"/>
      <c r="L58" s="195" t="s">
        <v>314</v>
      </c>
      <c r="M58" s="196"/>
      <c r="N58" s="171"/>
      <c r="O58" s="204"/>
      <c r="P58" s="171"/>
      <c r="Q58" s="172"/>
      <c r="R58" s="175"/>
      <c r="S58" s="220"/>
    </row>
    <row r="59" spans="1:19" s="176" customFormat="1" ht="9.6" customHeight="1">
      <c r="A59" s="178">
        <v>27</v>
      </c>
      <c r="B59" s="187">
        <f>IF($D59="","",VLOOKUP($D59,'[4]m glavni turnir žrebna lista'!$A$7:$R$38,17))</f>
        <v>0</v>
      </c>
      <c r="C59" s="187">
        <f>IF($D59="","",VLOOKUP($D59,'[4]m glavni turnir žrebna lista'!$A$7:$R$38,2))</f>
        <v>0</v>
      </c>
      <c r="D59" s="167">
        <v>14</v>
      </c>
      <c r="E59" s="188" t="s">
        <v>313</v>
      </c>
      <c r="F59" s="188" t="str">
        <f>PROPER(IF($D59="","",VLOOKUP($D59,'[4]m glavni turnir žrebna lista'!$A$7:$R$38,4)))</f>
        <v/>
      </c>
      <c r="G59" s="188"/>
      <c r="H59" s="188">
        <f>IF($D59="","",VLOOKUP($D59,'[4]m glavni turnir žrebna lista'!$A$7:$R$38,5))</f>
        <v>0</v>
      </c>
      <c r="I59" s="168">
        <f>IF($D59="","",VLOOKUP($D59,'[4]m glavni turnir žrebna lista'!$A$7:$R$38,14))</f>
        <v>0</v>
      </c>
      <c r="J59" s="169"/>
      <c r="K59" s="199"/>
      <c r="L59" s="190" t="s">
        <v>315</v>
      </c>
      <c r="M59" s="200"/>
      <c r="N59" s="171"/>
      <c r="O59" s="204"/>
      <c r="P59" s="171"/>
      <c r="Q59" s="172"/>
      <c r="R59" s="221"/>
      <c r="S59" s="220"/>
    </row>
    <row r="60" spans="1:19" s="176" customFormat="1" ht="9.6" customHeight="1">
      <c r="A60" s="178"/>
      <c r="B60" s="179"/>
      <c r="C60" s="179"/>
      <c r="D60" s="192"/>
      <c r="E60" s="180"/>
      <c r="F60" s="180"/>
      <c r="G60" s="181"/>
      <c r="H60" s="182" t="s">
        <v>49</v>
      </c>
      <c r="I60" s="183" t="s">
        <v>76</v>
      </c>
      <c r="J60" s="195" t="s">
        <v>314</v>
      </c>
      <c r="K60" s="201"/>
      <c r="L60" s="169"/>
      <c r="M60" s="200"/>
      <c r="N60" s="171"/>
      <c r="O60" s="204"/>
      <c r="P60" s="457"/>
      <c r="Q60" s="458"/>
      <c r="R60" s="175"/>
      <c r="S60" s="220"/>
    </row>
    <row r="61" spans="1:19" s="176" customFormat="1" ht="9.6" customHeight="1">
      <c r="A61" s="178">
        <v>28</v>
      </c>
      <c r="B61" s="187" t="str">
        <f>IF($D61="","",VLOOKUP($D61,'[4]m glavni turnir žrebna lista'!$A$7:$R$38,17))</f>
        <v/>
      </c>
      <c r="C61" s="187" t="str">
        <f>IF($D61="","",VLOOKUP($D61,'[4]m glavni turnir žrebna lista'!$A$7:$R$38,2))</f>
        <v/>
      </c>
      <c r="D61" s="167"/>
      <c r="E61" s="188" t="s">
        <v>3</v>
      </c>
      <c r="F61" s="188" t="str">
        <f>PROPER(IF($D61="","",VLOOKUP($D61,'[4]m glavni turnir žrebna lista'!$A$7:$R$38,4)))</f>
        <v/>
      </c>
      <c r="G61" s="188"/>
      <c r="H61" s="188" t="str">
        <f>IF($D61="","",VLOOKUP($D61,'[4]m glavni turnir žrebna lista'!$A$7:$R$38,5))</f>
        <v/>
      </c>
      <c r="I61" s="189" t="str">
        <f>IF($D61="","",VLOOKUP($D61,'[4]m glavni turnir žrebna lista'!$A$7:$R$38,14))</f>
        <v/>
      </c>
      <c r="J61" s="190"/>
      <c r="K61" s="170"/>
      <c r="L61" s="169"/>
      <c r="M61" s="200"/>
      <c r="N61" s="171"/>
      <c r="O61" s="222"/>
      <c r="P61" s="457" t="s">
        <v>53</v>
      </c>
      <c r="Q61" s="459"/>
      <c r="R61" s="175"/>
      <c r="S61" s="220"/>
    </row>
    <row r="62" spans="1:19" s="176" customFormat="1" ht="9.6" customHeight="1">
      <c r="A62" s="178"/>
      <c r="B62" s="179"/>
      <c r="C62" s="179"/>
      <c r="D62" s="192"/>
      <c r="E62" s="169"/>
      <c r="F62" s="169"/>
      <c r="G62" s="202"/>
      <c r="H62" s="203"/>
      <c r="I62" s="193"/>
      <c r="J62" s="169"/>
      <c r="K62" s="170"/>
      <c r="L62" s="182"/>
      <c r="M62" s="194"/>
      <c r="N62" s="184" t="s">
        <v>308</v>
      </c>
      <c r="O62" s="217">
        <f>IF(OR(M62="a",M62="as"),M58,IF(OR(M62="b",M62="bs"),M66,))</f>
        <v>0</v>
      </c>
      <c r="P62" s="457"/>
      <c r="Q62" s="459"/>
      <c r="R62" s="223" t="str">
        <f>IF($R$63&gt;=310,1,IF($R$63&gt;=220,2,IF($R$63&gt;=10,3,"")))</f>
        <v/>
      </c>
      <c r="S62" s="220"/>
    </row>
    <row r="63" spans="1:19" s="176" customFormat="1" ht="9.6" customHeight="1">
      <c r="A63" s="178">
        <v>29</v>
      </c>
      <c r="B63" s="187">
        <f>IF($D63="","",VLOOKUP($D63,'[4]m glavni turnir žrebna lista'!$A$7:$R$38,17))</f>
        <v>0</v>
      </c>
      <c r="C63" s="187">
        <f>IF($D63="","",VLOOKUP($D63,'[4]m glavni turnir žrebna lista'!$A$7:$R$38,2))</f>
        <v>0</v>
      </c>
      <c r="D63" s="167">
        <v>16</v>
      </c>
      <c r="E63" s="188" t="s">
        <v>228</v>
      </c>
      <c r="F63" s="188" t="str">
        <f>PROPER(IF($D63="","",VLOOKUP($D63,'[4]m glavni turnir žrebna lista'!$A$7:$R$38,4)))</f>
        <v/>
      </c>
      <c r="G63" s="188"/>
      <c r="H63" s="188">
        <f>IF($D63="","",VLOOKUP($D63,'[4]m glavni turnir žrebna lista'!$A$7:$R$38,5))</f>
        <v>0</v>
      </c>
      <c r="I63" s="168">
        <f>IF($D63="","",VLOOKUP($D63,'[4]m glavni turnir žrebna lista'!$A$7:$R$38,14))</f>
        <v>0</v>
      </c>
      <c r="J63" s="169"/>
      <c r="K63" s="170"/>
      <c r="L63" s="169"/>
      <c r="M63" s="200"/>
      <c r="N63" s="190" t="s">
        <v>367</v>
      </c>
      <c r="O63" s="198"/>
      <c r="P63" s="224" t="s">
        <v>54</v>
      </c>
      <c r="Q63" s="225">
        <f>MIN(J4,R62)</f>
        <v>0</v>
      </c>
      <c r="R63" s="223">
        <f>SUM(LARGE(H72:H79,{1}),LARGE(H72:H79,{2}),LARGE(H72:H79,{3}),LARGE(H72:H79,{4}))</f>
        <v>0</v>
      </c>
      <c r="S63" s="220"/>
    </row>
    <row r="64" spans="1:19" s="176" customFormat="1" ht="9.6" customHeight="1">
      <c r="A64" s="178"/>
      <c r="B64" s="179"/>
      <c r="C64" s="179"/>
      <c r="D64" s="192"/>
      <c r="E64" s="180"/>
      <c r="F64" s="180"/>
      <c r="G64" s="181"/>
      <c r="H64" s="182" t="s">
        <v>49</v>
      </c>
      <c r="I64" s="183" t="s">
        <v>76</v>
      </c>
      <c r="J64" s="195" t="s">
        <v>229</v>
      </c>
      <c r="K64" s="185"/>
      <c r="L64" s="169"/>
      <c r="M64" s="200"/>
      <c r="N64" s="197"/>
      <c r="O64" s="198"/>
      <c r="P64" s="226" t="s">
        <v>55</v>
      </c>
      <c r="Q64" s="227" t="str">
        <f>IF($C$2="B turnir",16,IF($Q$63=1,480,IF($Q$63=2,240,IF($Q$63=3,160,""))))</f>
        <v/>
      </c>
      <c r="R64" s="175"/>
      <c r="S64" s="220"/>
    </row>
    <row r="65" spans="1:19" s="176" customFormat="1" ht="9.6" customHeight="1">
      <c r="A65" s="178">
        <v>30</v>
      </c>
      <c r="B65" s="187" t="str">
        <f>IF($D65="","",VLOOKUP($D65,'[4]m glavni turnir žrebna lista'!$A$7:$R$38,17))</f>
        <v/>
      </c>
      <c r="C65" s="187" t="str">
        <f>IF($D65="","",VLOOKUP($D65,'[4]m glavni turnir žrebna lista'!$A$7:$R$38,2))</f>
        <v/>
      </c>
      <c r="D65" s="167"/>
      <c r="E65" s="188" t="s">
        <v>3</v>
      </c>
      <c r="F65" s="188" t="str">
        <f>PROPER(IF($D65="","",VLOOKUP($D65,'[4]m glavni turnir žrebna lista'!$A$7:$R$38,4)))</f>
        <v/>
      </c>
      <c r="G65" s="188"/>
      <c r="H65" s="188" t="str">
        <f>IF($D65="","",VLOOKUP($D65,'[4]m glavni turnir žrebna lista'!$A$7:$R$38,5))</f>
        <v/>
      </c>
      <c r="I65" s="189" t="str">
        <f>IF($D65="","",VLOOKUP($D65,'[4]m glavni turnir žrebna lista'!$A$7:$R$38,14))</f>
        <v/>
      </c>
      <c r="J65" s="190"/>
      <c r="K65" s="191"/>
      <c r="L65" s="169"/>
      <c r="M65" s="200"/>
      <c r="N65" s="197"/>
      <c r="O65" s="198"/>
      <c r="P65" s="228" t="s">
        <v>56</v>
      </c>
      <c r="Q65" s="229" t="str">
        <f>IF($C$2="B turnir",12,IF($Q$63=1,360,IF($Q$63=2,180,IF($Q$63=3,120,""))))</f>
        <v/>
      </c>
      <c r="R65" s="175"/>
      <c r="S65" s="220"/>
    </row>
    <row r="66" spans="1:19" s="176" customFormat="1" ht="9.6" customHeight="1">
      <c r="A66" s="178"/>
      <c r="B66" s="179"/>
      <c r="C66" s="179"/>
      <c r="D66" s="192"/>
      <c r="E66" s="180"/>
      <c r="F66" s="180"/>
      <c r="G66" s="181"/>
      <c r="H66" s="169"/>
      <c r="I66" s="193"/>
      <c r="J66" s="182"/>
      <c r="K66" s="194"/>
      <c r="L66" s="184" t="s">
        <v>308</v>
      </c>
      <c r="M66" s="206"/>
      <c r="N66" s="197"/>
      <c r="O66" s="198"/>
      <c r="P66" s="228" t="s">
        <v>57</v>
      </c>
      <c r="Q66" s="229" t="str">
        <f>IF($C$2="B turnir",8,IF($Q$63=1,240,IF($Q$63=2,120,IF($Q$63=3,80,""))))</f>
        <v/>
      </c>
      <c r="R66" s="175"/>
      <c r="S66" s="220"/>
    </row>
    <row r="67" spans="1:19" s="176" customFormat="1" ht="9.6" customHeight="1">
      <c r="A67" s="178">
        <v>31</v>
      </c>
      <c r="B67" s="187" t="str">
        <f>IF($D67="","",VLOOKUP($D67,'[4]m glavni turnir žrebna lista'!$A$7:$R$38,17))</f>
        <v/>
      </c>
      <c r="C67" s="187" t="str">
        <f>IF($D67="","",VLOOKUP($D67,'[4]m glavni turnir žrebna lista'!$A$7:$R$38,2))</f>
        <v/>
      </c>
      <c r="D67" s="167"/>
      <c r="E67" s="188" t="s">
        <v>3</v>
      </c>
      <c r="F67" s="188" t="str">
        <f>PROPER(IF($D67="","",VLOOKUP($D67,'[4]m glavni turnir žrebna lista'!$A$7:$R$38,4)))</f>
        <v/>
      </c>
      <c r="G67" s="188"/>
      <c r="H67" s="188" t="str">
        <f>IF($D67="","",VLOOKUP($D67,'[4]m glavni turnir žrebna lista'!$A$7:$R$38,5))</f>
        <v/>
      </c>
      <c r="I67" s="168" t="str">
        <f>IF($D67="","",VLOOKUP($D67,'[4]m glavni turnir žrebna lista'!$A$7:$R$38,14))</f>
        <v/>
      </c>
      <c r="J67" s="169"/>
      <c r="K67" s="199"/>
      <c r="L67" s="190" t="s">
        <v>309</v>
      </c>
      <c r="M67" s="198"/>
      <c r="N67" s="197"/>
      <c r="O67" s="198"/>
      <c r="P67" s="228" t="s">
        <v>58</v>
      </c>
      <c r="Q67" s="229" t="str">
        <f>IF($C$2="B turnir",4,IF($Q$63=1,120,IF($Q$63=2,60,IF($Q$63=3,40,""))))</f>
        <v/>
      </c>
      <c r="R67" s="175"/>
      <c r="S67" s="220"/>
    </row>
    <row r="68" spans="1:19" s="176" customFormat="1" ht="9.6" customHeight="1">
      <c r="A68" s="178"/>
      <c r="B68" s="179"/>
      <c r="C68" s="179"/>
      <c r="D68" s="179"/>
      <c r="E68" s="180"/>
      <c r="F68" s="180"/>
      <c r="G68" s="181"/>
      <c r="H68" s="182" t="s">
        <v>49</v>
      </c>
      <c r="I68" s="183" t="s">
        <v>80</v>
      </c>
      <c r="J68" s="184" t="s">
        <v>136</v>
      </c>
      <c r="K68" s="201"/>
      <c r="L68" s="169"/>
      <c r="M68" s="198"/>
      <c r="N68" s="197"/>
      <c r="O68" s="198"/>
      <c r="P68" s="228" t="s">
        <v>60</v>
      </c>
      <c r="Q68" s="229" t="str">
        <f>IF($C$2="B turnir",2,IF($Q$63=1,60,IF($Q$63=2,30,IF($Q$63=3,20,""))))</f>
        <v/>
      </c>
      <c r="R68" s="175"/>
      <c r="S68" s="220"/>
    </row>
    <row r="69" spans="1:18" s="176" customFormat="1" ht="9.6" customHeight="1">
      <c r="A69" s="165">
        <v>32</v>
      </c>
      <c r="B69" s="166">
        <f>IF($D69="","",VLOOKUP($D69,'[4]m glavni turnir žrebna lista'!$A$7:$R$38,17))</f>
        <v>0</v>
      </c>
      <c r="C69" s="166">
        <f>IF($D69="","",VLOOKUP($D69,'[4]m glavni turnir žrebna lista'!$A$7:$R$38,2))</f>
        <v>0</v>
      </c>
      <c r="D69" s="167">
        <v>2</v>
      </c>
      <c r="E69" s="166" t="s">
        <v>136</v>
      </c>
      <c r="F69" s="166" t="s">
        <v>135</v>
      </c>
      <c r="G69" s="166"/>
      <c r="H69" s="166">
        <f>IF($D69="","",VLOOKUP($D69,'[4]m glavni turnir žrebna lista'!$A$7:$R$38,5))</f>
        <v>0</v>
      </c>
      <c r="I69" s="189">
        <f>IF($D69="","",VLOOKUP($D69,'[4]m glavni turnir žrebna lista'!$A$7:$R$38,14))</f>
        <v>0</v>
      </c>
      <c r="J69" s="190"/>
      <c r="K69" s="170"/>
      <c r="L69" s="169"/>
      <c r="M69" s="170"/>
      <c r="N69" s="171"/>
      <c r="O69" s="172"/>
      <c r="P69" s="228" t="s">
        <v>61</v>
      </c>
      <c r="Q69" s="229" t="str">
        <f>IF($C$2="B turnir",1,IF($Q$63=1,30,IF($Q$63=2,15,IF($Q$63=3,10,""))))</f>
        <v/>
      </c>
      <c r="R69" s="175"/>
    </row>
    <row r="70" spans="1:18" s="236" customFormat="1" ht="9" customHeight="1">
      <c r="A70" s="230"/>
      <c r="B70" s="230"/>
      <c r="C70" s="230"/>
      <c r="D70" s="230"/>
      <c r="E70" s="231"/>
      <c r="F70" s="231"/>
      <c r="G70" s="231"/>
      <c r="H70" s="231"/>
      <c r="I70" s="232"/>
      <c r="J70" s="233"/>
      <c r="K70" s="234"/>
      <c r="L70" s="233"/>
      <c r="M70" s="234"/>
      <c r="N70" s="233"/>
      <c r="O70" s="234"/>
      <c r="P70" s="233"/>
      <c r="Q70" s="234"/>
      <c r="R70" s="235"/>
    </row>
    <row r="71" spans="1:17" s="249" customFormat="1" ht="9" customHeight="1">
      <c r="A71" s="237" t="s">
        <v>62</v>
      </c>
      <c r="B71" s="238"/>
      <c r="C71" s="239"/>
      <c r="D71" s="240" t="s">
        <v>63</v>
      </c>
      <c r="E71" s="241" t="s">
        <v>64</v>
      </c>
      <c r="F71" s="240"/>
      <c r="G71" s="240" t="s">
        <v>65</v>
      </c>
      <c r="H71" s="242" t="s">
        <v>66</v>
      </c>
      <c r="I71" s="243" t="s">
        <v>63</v>
      </c>
      <c r="J71" s="241" t="s">
        <v>67</v>
      </c>
      <c r="K71" s="244"/>
      <c r="L71" s="245" t="s">
        <v>68</v>
      </c>
      <c r="M71" s="246"/>
      <c r="N71" s="247" t="s">
        <v>69</v>
      </c>
      <c r="O71" s="248"/>
      <c r="P71" s="460"/>
      <c r="Q71" s="461"/>
    </row>
    <row r="72" spans="1:17" s="249" customFormat="1" ht="9" customHeight="1">
      <c r="A72" s="250" t="s">
        <v>33</v>
      </c>
      <c r="B72" s="251"/>
      <c r="C72" s="252"/>
      <c r="D72" s="152">
        <v>1</v>
      </c>
      <c r="E72" s="253" t="str">
        <f>UPPER(IF($D74="","",VLOOKUP($D74,'[4]m glavni turnir žrebna lista'!$A$7:$R$38,3)))</f>
        <v>GUNA BRANKO</v>
      </c>
      <c r="F72" s="153"/>
      <c r="G72" s="254">
        <f>IF($D72="","",VLOOKUP($D72,'[4]m glavni turnir žrebna lista'!$A$7:$R$38,10))</f>
        <v>0</v>
      </c>
      <c r="H72" s="254">
        <f>IF($D72="","",VLOOKUP($D72,'[4]m glavni turnir žrebna lista'!$A$7:$R$38,14))</f>
        <v>0</v>
      </c>
      <c r="I72" s="255" t="s">
        <v>70</v>
      </c>
      <c r="J72" s="251"/>
      <c r="K72" s="156"/>
      <c r="L72" s="251"/>
      <c r="M72" s="256"/>
      <c r="N72" s="257" t="s">
        <v>71</v>
      </c>
      <c r="O72" s="258"/>
      <c r="P72" s="259"/>
      <c r="Q72" s="256"/>
    </row>
    <row r="73" spans="1:17" s="249" customFormat="1" ht="9" customHeight="1">
      <c r="A73" s="450"/>
      <c r="B73" s="451"/>
      <c r="C73" s="260"/>
      <c r="D73" s="152">
        <v>2</v>
      </c>
      <c r="E73" s="253" t="str">
        <f>UPPER(IF($D72="","",VLOOKUP($D72,'[4]m glavni turnir žrebna lista'!$A$7:$R$38,3)))</f>
        <v>BELIŠ IVO</v>
      </c>
      <c r="F73" s="152"/>
      <c r="G73" s="254">
        <f>IF($D73="","",VLOOKUP($D73,'[4]m glavni turnir žrebna lista'!$A$7:$R$38,10))</f>
        <v>0</v>
      </c>
      <c r="H73" s="254">
        <f>IF($D73="","",VLOOKUP($D73,'[4]m glavni turnir žrebna lista'!$A$7:$R$38,14))</f>
        <v>0</v>
      </c>
      <c r="I73" s="261" t="s">
        <v>2</v>
      </c>
      <c r="J73" s="262"/>
      <c r="K73" s="156"/>
      <c r="L73" s="251"/>
      <c r="M73" s="256"/>
      <c r="N73" s="263"/>
      <c r="O73" s="264"/>
      <c r="P73" s="265"/>
      <c r="Q73" s="266"/>
    </row>
    <row r="74" spans="1:17" s="249" customFormat="1" ht="9" customHeight="1">
      <c r="A74" s="267"/>
      <c r="B74" s="268"/>
      <c r="C74" s="269"/>
      <c r="D74" s="152">
        <v>3</v>
      </c>
      <c r="E74" s="253" t="str">
        <f>UPPER(IF($D75="","",VLOOKUP($D75,'[4]m glavni turnir žrebna lista'!$A$7:$R$38,3)))</f>
        <v>KUNAVAR MILOŠ</v>
      </c>
      <c r="F74" s="152"/>
      <c r="G74" s="254">
        <f>IF($D74="","",VLOOKUP($D74,'[4]m glavni turnir žrebna lista'!$A$7:$R$38,10))</f>
        <v>0</v>
      </c>
      <c r="H74" s="254">
        <f>IF($D74="","",VLOOKUP($D74,'[4]m glavni turnir žrebna lista'!$A$7:$R$38,14))</f>
        <v>0</v>
      </c>
      <c r="I74" s="261" t="s">
        <v>4</v>
      </c>
      <c r="J74" s="262"/>
      <c r="K74" s="156"/>
      <c r="L74" s="251"/>
      <c r="M74" s="256"/>
      <c r="N74" s="257" t="s">
        <v>72</v>
      </c>
      <c r="O74" s="258"/>
      <c r="P74" s="259"/>
      <c r="Q74" s="256"/>
    </row>
    <row r="75" spans="1:17" s="249" customFormat="1" ht="9" customHeight="1">
      <c r="A75" s="270"/>
      <c r="B75" s="151"/>
      <c r="C75" s="252"/>
      <c r="D75" s="152">
        <v>4</v>
      </c>
      <c r="E75" s="253" t="str">
        <f>UPPER(IF($D76="","",VLOOKUP($D76,'[4]m glavni turnir žrebna lista'!$A$7:$R$38,3)))</f>
        <v>STEFANOVIČ MIRAN</v>
      </c>
      <c r="F75" s="152"/>
      <c r="G75" s="254">
        <f>IF($D75="","",VLOOKUP($D75,'[4]m glavni turnir žrebna lista'!$A$7:$R$38,10))</f>
        <v>0</v>
      </c>
      <c r="H75" s="254">
        <f>IF($D75="","",VLOOKUP($D75,'[4]m glavni turnir žrebna lista'!$A$7:$R$38,14))</f>
        <v>0</v>
      </c>
      <c r="I75" s="261" t="s">
        <v>5</v>
      </c>
      <c r="J75" s="262"/>
      <c r="K75" s="156"/>
      <c r="L75" s="251"/>
      <c r="M75" s="256"/>
      <c r="N75" s="251" t="s">
        <v>73</v>
      </c>
      <c r="O75" s="156"/>
      <c r="P75" s="251"/>
      <c r="Q75" s="256"/>
    </row>
    <row r="76" spans="1:17" s="249" customFormat="1" ht="9" customHeight="1">
      <c r="A76" s="271"/>
      <c r="B76" s="272"/>
      <c r="C76" s="273"/>
      <c r="D76" s="152">
        <v>5</v>
      </c>
      <c r="E76" s="253" t="str">
        <f>UPPER(IF($D77="","",VLOOKUP($D77,'[4]m glavni turnir žrebna lista'!$A$7:$R$38,3)))</f>
        <v>FRECE MATJAŽ</v>
      </c>
      <c r="F76" s="152"/>
      <c r="G76" s="254">
        <f>IF($D76="","",VLOOKUP($D76,'[4]m glavni turnir žrebna lista'!$A$7:$R$38,10))</f>
        <v>0</v>
      </c>
      <c r="H76" s="254">
        <f>IF($D76="","",VLOOKUP($D76,'[4]m glavni turnir žrebna lista'!$A$7:$R$38,14))</f>
        <v>0</v>
      </c>
      <c r="I76" s="261" t="s">
        <v>6</v>
      </c>
      <c r="J76" s="262"/>
      <c r="K76" s="156"/>
      <c r="L76" s="251"/>
      <c r="M76" s="256"/>
      <c r="N76" s="265" t="s">
        <v>230</v>
      </c>
      <c r="O76" s="264"/>
      <c r="P76" s="265"/>
      <c r="Q76" s="266"/>
    </row>
    <row r="77" spans="1:17" s="249" customFormat="1" ht="9" customHeight="1">
      <c r="A77" s="250"/>
      <c r="B77" s="251"/>
      <c r="C77" s="252"/>
      <c r="D77" s="152">
        <v>6</v>
      </c>
      <c r="E77" s="249" t="s">
        <v>121</v>
      </c>
      <c r="F77" s="152"/>
      <c r="G77" s="254">
        <f>IF($D77="","",VLOOKUP($D77,'[4]m glavni turnir žrebna lista'!$A$7:$R$38,10))</f>
        <v>0</v>
      </c>
      <c r="H77" s="254">
        <f>IF($D77="","",VLOOKUP($D77,'[4]m glavni turnir žrebna lista'!$A$7:$R$38,14))</f>
        <v>0</v>
      </c>
      <c r="I77" s="261" t="s">
        <v>7</v>
      </c>
      <c r="J77" s="262"/>
      <c r="K77" s="156"/>
      <c r="L77" s="251"/>
      <c r="M77" s="256"/>
      <c r="N77" s="257" t="s">
        <v>72</v>
      </c>
      <c r="O77" s="258"/>
      <c r="P77" s="259"/>
      <c r="Q77" s="256"/>
    </row>
    <row r="78" spans="1:17" s="249" customFormat="1" ht="9" customHeight="1">
      <c r="A78" s="250"/>
      <c r="B78" s="251"/>
      <c r="C78" s="274"/>
      <c r="D78" s="152">
        <v>7</v>
      </c>
      <c r="E78" s="249" t="s">
        <v>120</v>
      </c>
      <c r="F78" s="152"/>
      <c r="G78" s="254">
        <f>IF($D78="","",VLOOKUP($D78,'[4]m glavni turnir žrebna lista'!$A$7:$R$38,10))</f>
        <v>0</v>
      </c>
      <c r="H78" s="254">
        <f>IF($D78="","",VLOOKUP($D78,'[4]m glavni turnir žrebna lista'!$A$7:$R$38,14))</f>
        <v>0</v>
      </c>
      <c r="I78" s="261" t="s">
        <v>8</v>
      </c>
      <c r="J78" s="262"/>
      <c r="K78" s="156"/>
      <c r="L78" s="251"/>
      <c r="M78" s="256"/>
      <c r="N78" s="251" t="s">
        <v>74</v>
      </c>
      <c r="O78" s="156"/>
      <c r="P78" s="452" t="str">
        <f>'[4]vnos podatkov'!$B$10</f>
        <v>LUKA ZALAZNIK</v>
      </c>
      <c r="Q78" s="453"/>
    </row>
    <row r="79" spans="1:17" s="249" customFormat="1" ht="9" customHeight="1">
      <c r="A79" s="275"/>
      <c r="B79" s="265"/>
      <c r="C79" s="276"/>
      <c r="D79" s="277">
        <v>8</v>
      </c>
      <c r="E79" s="380" t="s">
        <v>79</v>
      </c>
      <c r="F79" s="277"/>
      <c r="G79" s="279">
        <f>IF($D79="","",VLOOKUP($D79,'[4]m glavni turnir žrebna lista'!$A$7:$R$38,10))</f>
        <v>0</v>
      </c>
      <c r="H79" s="279">
        <f>IF($D79="","",VLOOKUP($D79,'[4]m glavni turnir žrebna lista'!$A$7:$R$38,14))</f>
        <v>0</v>
      </c>
      <c r="I79" s="280" t="s">
        <v>9</v>
      </c>
      <c r="J79" s="265"/>
      <c r="K79" s="264"/>
      <c r="L79" s="265"/>
      <c r="M79" s="266"/>
      <c r="N79" s="265" t="s">
        <v>75</v>
      </c>
      <c r="O79" s="264"/>
      <c r="P79" s="454" t="str">
        <f>'[4]vnos podatkov'!$E$10</f>
        <v>ANJA REGENT</v>
      </c>
      <c r="Q79" s="455"/>
    </row>
  </sheetData>
  <mergeCells count="9">
    <mergeCell ref="A73:B73"/>
    <mergeCell ref="P78:Q78"/>
    <mergeCell ref="P79:Q79"/>
    <mergeCell ref="F3:G3"/>
    <mergeCell ref="P60:Q60"/>
    <mergeCell ref="P61:Q62"/>
    <mergeCell ref="P71:Q71"/>
    <mergeCell ref="P39:Q39"/>
    <mergeCell ref="P38:Q38"/>
  </mergeCells>
  <conditionalFormatting sqref="G39 G41 G7 G9 G11 G13 G15 G17 G19 G23 G43 G45 G47 G49 G51 G53 G21 G25 G27 G29 G31 G33 G35 G37 G55 G57 G59 G61 G63 G65 G67 G69">
    <cfRule type="expression" priority="1" dxfId="24" stopIfTrue="1">
      <formula>AND($D7&lt;9,$C7&gt;0)</formula>
    </cfRule>
  </conditionalFormatting>
  <conditionalFormatting sqref="L10 L18 L26 L34 L42 L50 L58 L66 N14 N30 N46 N62 P22 P54 J8 J12 J16 J20 J24 J28 J32 J36 J40 J44 J48 J52 J56 J60 J64 J68">
    <cfRule type="expression" priority="2" dxfId="24" stopIfTrue="1">
      <formula>I8="as"</formula>
    </cfRule>
    <cfRule type="expression" priority="3" dxfId="24" stopIfTrue="1">
      <formula>I8="bs"</formula>
    </cfRule>
  </conditionalFormatting>
  <conditionalFormatting sqref="B57 B9 B11 B13 B15 B17 B19 B67 B59 B25 B27 B29 B31 B33 B35 B65 B63 B41 B43 B45 B47 B49 B51 B61">
    <cfRule type="cellIs" priority="4" dxfId="20" operator="equal" stopIfTrue="1">
      <formula>"QA"</formula>
    </cfRule>
    <cfRule type="cellIs" priority="5" dxfId="20" operator="equal" stopIfTrue="1">
      <formula>"DA"</formula>
    </cfRule>
  </conditionalFormatting>
  <conditionalFormatting sqref="I8 I12 I16 I20 I24 I28 I32 I36 I40 I44 I48 I52 I56 I60 I64 I68 K66 K58 K50 K42 K34 K26 K18 K10 M14 M30 M46 M62 O22 O54 O39">
    <cfRule type="expression" priority="6" dxfId="30" stopIfTrue="1">
      <formula>$N$1="CU"</formula>
    </cfRule>
  </conditionalFormatting>
  <conditionalFormatting sqref="P38">
    <cfRule type="expression" priority="7" dxfId="24" stopIfTrue="1">
      <formula>O39="as"</formula>
    </cfRule>
    <cfRule type="expression" priority="8" dxfId="24" stopIfTrue="1">
      <formula>O39="bs"</formula>
    </cfRule>
  </conditionalFormatting>
  <conditionalFormatting sqref="N39 H8 H12 H16 H20 H24 H28 H32 H36 H40 H44 H48 H52 H56 H60 H64 H68 J66 J58 J50 J42 J34 J26 J18 J10 L14 L30 L46 L62 N54 N22">
    <cfRule type="expression" priority="9" dxfId="27" stopIfTrue="1">
      <formula>AND($N$1="CU",H8="Sodnik")</formula>
    </cfRule>
    <cfRule type="expression" priority="10" dxfId="26" stopIfTrue="1">
      <formula>AND($N$1="CU",H8&lt;&gt;"Sodnik",I8&lt;&gt;"")</formula>
    </cfRule>
    <cfRule type="expression" priority="11" dxfId="25" stopIfTrue="1">
      <formula>AND($N$1="CU",H8&lt;&gt;"Sodnik")</formula>
    </cfRule>
  </conditionalFormatting>
  <conditionalFormatting sqref="E7 B21 B7:C7 B23:C23 B37:C37 B39:C39 B53:C53 B55:C55 B69:C69">
    <cfRule type="expression" priority="12" dxfId="24" stopIfTrue="1">
      <formula>"IF(D7&lt;9)"</formula>
    </cfRule>
  </conditionalFormatting>
  <conditionalFormatting sqref="Q63">
    <cfRule type="cellIs" priority="14" dxfId="23" operator="equal" stopIfTrue="1">
      <formula>1</formula>
    </cfRule>
  </conditionalFormatting>
  <conditionalFormatting sqref="P63">
    <cfRule type="cellIs" priority="15" operator="equal" stopIfTrue="1">
      <formula>"Rang turnirja"</formula>
    </cfRule>
  </conditionalFormatting>
  <conditionalFormatting sqref="D9 D11 D13 D15 D17 D19 D25 D27 D29 D31 D33 D35 D41 D43 D45 D47 D49 D51 D57 D59 D61 D63 D65 D67">
    <cfRule type="expression" priority="16" dxfId="22" stopIfTrue="1">
      <formula>$D9&gt;0</formula>
    </cfRule>
  </conditionalFormatting>
  <conditionalFormatting sqref="D7 D21 D23 D37 D39 D53 D55 D69">
    <cfRule type="expression" priority="17" dxfId="21" stopIfTrue="1">
      <formula>$D7&lt;&gt;""</formula>
    </cfRule>
  </conditionalFormatting>
  <dataValidations count="1">
    <dataValidation type="list" allowBlank="1" showInputMessage="1" sqref="H68 H16 H64 H20 H8 H32 H12 H36 H40 H44 H24 H28 H48 H52 H56 H60 J66 J58 J50 J42 J34 J26 J18 L46 J10 L14 L30 L62 N54 N39 N22">
      <formula1>#REF!</formula1>
    </dataValidation>
  </dataValidations>
  <printOptions horizontalCentered="1"/>
  <pageMargins left="0.35" right="0.35" top="0.39" bottom="0.39" header="0" footer="0"/>
  <pageSetup fitToHeight="1" fitToWidth="1" horizontalDpi="200" verticalDpi="200" orientation="portrait" paperSize="9" scale="97" r:id="rId6"/>
  <drawing r:id="rId3"/>
  <legacyDrawing r:id="rId2"/>
  <mc:AlternateContent xmlns:mc="http://schemas.openxmlformats.org/markup-compatibility/2006">
    <mc:Choice Requires="x14">
      <controls>
        <mc:AlternateContent>
          <mc:Choice Requires="x14">
            <control xmlns:r="http://schemas.openxmlformats.org/officeDocument/2006/relationships" shapeId="7169" r:id="rId4" name="Button 1">
              <controlPr defaultSize="0" print="0" autoFill="0" autoPict="0" macro="[4]!Jun_Show_CU">
                <anchor moveWithCells="1" sizeWithCells="1">
                  <from>
                    <xdr:col>11</xdr:col>
                    <xdr:colOff>495300</xdr:colOff>
                    <xdr:row>0</xdr:row>
                    <xdr:rowOff>9525</xdr:rowOff>
                  </from>
                  <to>
                    <xdr:col>13</xdr:col>
                    <xdr:colOff>438150</xdr:colOff>
                    <xdr:row>0</xdr:row>
                    <xdr:rowOff>171450</xdr:rowOff>
                  </to>
                </anchor>
              </controlPr>
            </control>
          </mc:Choice>
        </mc:AlternateContent>
        <mc:AlternateContent>
          <mc:Choice Requires="x14">
            <control xmlns:r="http://schemas.openxmlformats.org/officeDocument/2006/relationships" shapeId="7170" r:id="rId5" name="Button 2">
              <controlPr defaultSize="0" print="0" autoFill="0" autoPict="0" macro="[4]!Jun_Hide_CU">
                <anchor moveWithCells="1" sizeWithCells="1">
                  <from>
                    <xdr:col>11</xdr:col>
                    <xdr:colOff>504825</xdr:colOff>
                    <xdr:row>0</xdr:row>
                    <xdr:rowOff>180975</xdr:rowOff>
                  </from>
                  <to>
                    <xdr:col>13</xdr:col>
                    <xdr:colOff>428625</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I20" sqref="I20"/>
    </sheetView>
  </sheetViews>
  <sheetFormatPr defaultColWidth="9.140625" defaultRowHeight="15"/>
  <cols>
    <col min="1" max="1" width="11.28125" style="367" customWidth="1"/>
    <col min="2" max="2" width="3.57421875" style="10" customWidth="1"/>
    <col min="3" max="3" width="4.421875" style="10" customWidth="1"/>
    <col min="4" max="4" width="14.8515625" style="10" customWidth="1"/>
    <col min="5" max="5" width="12.28125" style="10" customWidth="1"/>
    <col min="6" max="6" width="9.140625" style="103" customWidth="1"/>
    <col min="7" max="7" width="15.57421875" style="40" customWidth="1"/>
    <col min="8" max="8" width="12.421875" style="40" customWidth="1"/>
    <col min="9" max="9" width="12.7109375" style="40" customWidth="1"/>
    <col min="10" max="16384" width="9.140625" style="10" customWidth="1"/>
  </cols>
  <sheetData>
    <row r="1" spans="1:10" ht="15">
      <c r="A1" s="42"/>
      <c r="B1" s="2" t="s">
        <v>17</v>
      </c>
      <c r="C1" s="3"/>
      <c r="D1" s="4"/>
      <c r="E1" s="5"/>
      <c r="F1" s="6"/>
      <c r="G1" s="7"/>
      <c r="H1" s="7"/>
      <c r="I1" s="8" t="s">
        <v>0</v>
      </c>
      <c r="J1" s="9"/>
    </row>
    <row r="2" spans="1:10" ht="18.75">
      <c r="A2" s="42"/>
      <c r="B2" s="470" t="s">
        <v>142</v>
      </c>
      <c r="C2" s="470"/>
      <c r="D2" s="11"/>
      <c r="E2" s="107" t="s">
        <v>141</v>
      </c>
      <c r="F2" s="12"/>
      <c r="G2" s="13"/>
      <c r="H2" s="7"/>
      <c r="I2" s="14"/>
      <c r="J2" s="15"/>
    </row>
    <row r="3" spans="1:10" ht="15">
      <c r="A3" s="42"/>
      <c r="B3" s="16" t="s">
        <v>1</v>
      </c>
      <c r="C3" s="16"/>
      <c r="D3" s="16"/>
      <c r="E3" s="17"/>
      <c r="F3" s="18"/>
      <c r="G3" s="19"/>
      <c r="H3" s="19"/>
      <c r="I3" s="19"/>
      <c r="J3" s="19"/>
    </row>
    <row r="4" spans="1:10" ht="13.5" thickBot="1">
      <c r="A4" s="42"/>
      <c r="B4" s="20" t="s">
        <v>18</v>
      </c>
      <c r="C4" s="20"/>
      <c r="D4" s="21"/>
      <c r="E4" s="22"/>
      <c r="F4" s="23"/>
      <c r="G4" s="24"/>
      <c r="H4" s="25"/>
      <c r="I4" s="26"/>
      <c r="J4" s="27"/>
    </row>
    <row r="5" spans="1:10" ht="15">
      <c r="A5" s="365"/>
      <c r="B5" s="28"/>
      <c r="C5" s="28"/>
      <c r="D5" s="29"/>
      <c r="E5" s="29"/>
      <c r="F5" s="30"/>
      <c r="G5" s="28"/>
      <c r="H5" s="28"/>
      <c r="I5" s="28"/>
      <c r="J5" s="28"/>
    </row>
    <row r="6" spans="1:10" ht="15">
      <c r="A6" s="366"/>
      <c r="B6" s="31">
        <v>1</v>
      </c>
      <c r="C6" s="32"/>
      <c r="D6" s="395" t="s">
        <v>232</v>
      </c>
      <c r="E6" s="32"/>
      <c r="F6" s="33"/>
      <c r="G6" s="1"/>
      <c r="H6" s="1"/>
      <c r="I6" s="1"/>
      <c r="J6" s="1"/>
    </row>
    <row r="7" spans="1:10" ht="15.75">
      <c r="A7" s="64"/>
      <c r="B7" s="364"/>
      <c r="C7" s="379"/>
      <c r="D7" s="38"/>
      <c r="E7" s="38"/>
      <c r="F7" s="39"/>
      <c r="G7" s="36" t="s">
        <v>27</v>
      </c>
      <c r="I7" s="41"/>
      <c r="J7" s="42"/>
    </row>
    <row r="8" spans="1:13" ht="15.75">
      <c r="A8" s="35"/>
      <c r="B8" s="54" t="s">
        <v>2</v>
      </c>
      <c r="C8" s="44"/>
      <c r="D8" s="393" t="s">
        <v>238</v>
      </c>
      <c r="E8" s="393"/>
      <c r="F8" s="46"/>
      <c r="G8" s="47" t="s">
        <v>297</v>
      </c>
      <c r="H8" s="48"/>
      <c r="I8" s="14"/>
      <c r="J8" s="49"/>
      <c r="K8" s="50"/>
      <c r="L8" s="50"/>
      <c r="M8" s="51"/>
    </row>
    <row r="9" spans="1:10" ht="15">
      <c r="A9" s="35"/>
      <c r="B9" s="52"/>
      <c r="C9" s="471"/>
      <c r="D9" s="471"/>
      <c r="E9" s="38"/>
      <c r="F9" s="12"/>
      <c r="G9" s="43"/>
      <c r="H9" s="36" t="s">
        <v>27</v>
      </c>
      <c r="I9" s="14"/>
      <c r="J9" s="370"/>
    </row>
    <row r="10" spans="1:10" ht="14.25" customHeight="1">
      <c r="A10" s="35"/>
      <c r="B10" s="54" t="s">
        <v>4</v>
      </c>
      <c r="C10" s="32"/>
      <c r="D10" s="32" t="s">
        <v>234</v>
      </c>
      <c r="E10" s="32"/>
      <c r="F10" s="33"/>
      <c r="G10" s="34"/>
      <c r="H10" s="55" t="s">
        <v>347</v>
      </c>
      <c r="I10" s="14"/>
      <c r="J10" s="370"/>
    </row>
    <row r="11" spans="1:10" ht="14.25" customHeight="1" thickBot="1">
      <c r="A11" s="64"/>
      <c r="B11" s="364"/>
      <c r="C11" s="471"/>
      <c r="D11" s="471"/>
      <c r="E11" s="38"/>
      <c r="F11" s="39"/>
      <c r="G11" s="36" t="s">
        <v>298</v>
      </c>
      <c r="H11" s="56"/>
      <c r="I11" s="14"/>
      <c r="J11" s="370"/>
    </row>
    <row r="12" spans="1:10" ht="12.75" customHeight="1" thickBot="1">
      <c r="A12" s="35"/>
      <c r="B12" s="54" t="s">
        <v>5</v>
      </c>
      <c r="C12" s="32"/>
      <c r="D12" s="32" t="s">
        <v>235</v>
      </c>
      <c r="E12" s="32"/>
      <c r="F12" s="33"/>
      <c r="G12" s="57" t="s">
        <v>299</v>
      </c>
      <c r="H12" s="68"/>
      <c r="I12" s="377"/>
      <c r="J12" s="370"/>
    </row>
    <row r="13" spans="1:10" ht="13.5" thickBot="1">
      <c r="A13" s="35"/>
      <c r="B13" s="52"/>
      <c r="C13" s="15"/>
      <c r="D13" s="15"/>
      <c r="E13" s="15"/>
      <c r="F13" s="12"/>
      <c r="G13" s="59"/>
      <c r="H13" s="68"/>
      <c r="I13" s="378"/>
      <c r="J13" s="370"/>
    </row>
    <row r="14" spans="1:10" ht="15">
      <c r="A14" s="35"/>
      <c r="B14" s="54" t="s">
        <v>6</v>
      </c>
      <c r="C14" s="32"/>
      <c r="D14" s="32" t="s">
        <v>236</v>
      </c>
      <c r="E14" s="32"/>
      <c r="F14" s="33"/>
      <c r="G14" s="59"/>
      <c r="H14" s="58"/>
      <c r="I14" s="104"/>
      <c r="J14" s="370"/>
    </row>
    <row r="15" spans="1:10" ht="15">
      <c r="A15" s="64"/>
      <c r="B15" s="364"/>
      <c r="C15" s="15"/>
      <c r="D15" s="15"/>
      <c r="E15" s="15"/>
      <c r="F15" s="39"/>
      <c r="G15" s="36" t="s">
        <v>105</v>
      </c>
      <c r="H15" s="58"/>
      <c r="I15" s="370"/>
      <c r="J15" s="370"/>
    </row>
    <row r="16" spans="1:10" ht="15">
      <c r="A16" s="35"/>
      <c r="B16" s="54" t="s">
        <v>7</v>
      </c>
      <c r="C16" s="32"/>
      <c r="D16" s="32" t="s">
        <v>233</v>
      </c>
      <c r="E16" s="32"/>
      <c r="F16" s="33"/>
      <c r="G16" s="60" t="s">
        <v>300</v>
      </c>
      <c r="H16" s="56"/>
      <c r="I16" s="370"/>
      <c r="J16" s="370"/>
    </row>
    <row r="17" spans="1:10" ht="15">
      <c r="A17" s="35"/>
      <c r="B17" s="52"/>
      <c r="C17" s="15"/>
      <c r="D17" s="15"/>
      <c r="E17" s="15"/>
      <c r="F17" s="12"/>
      <c r="G17" s="58"/>
      <c r="H17" s="36" t="s">
        <v>293</v>
      </c>
      <c r="I17" s="48"/>
      <c r="J17" s="370"/>
    </row>
    <row r="18" spans="1:10" ht="15">
      <c r="A18" s="35"/>
      <c r="B18" s="54" t="s">
        <v>8</v>
      </c>
      <c r="C18" s="32"/>
      <c r="D18" s="32" t="s">
        <v>237</v>
      </c>
      <c r="E18" s="32"/>
      <c r="F18" s="33"/>
      <c r="G18" s="59"/>
      <c r="H18" s="61" t="s">
        <v>348</v>
      </c>
      <c r="I18" s="370"/>
      <c r="J18" s="370"/>
    </row>
    <row r="19" spans="1:10" ht="15">
      <c r="A19" s="64"/>
      <c r="B19" s="364"/>
      <c r="C19" s="15"/>
      <c r="D19" s="15"/>
      <c r="E19" s="15"/>
      <c r="F19" s="39"/>
      <c r="G19" s="36" t="s">
        <v>293</v>
      </c>
      <c r="H19" s="61"/>
      <c r="I19" s="370"/>
      <c r="J19" s="38"/>
    </row>
    <row r="20" spans="1:10" ht="15">
      <c r="A20" s="35"/>
      <c r="B20" s="54" t="s">
        <v>9</v>
      </c>
      <c r="C20" s="32"/>
      <c r="D20" s="394" t="s">
        <v>264</v>
      </c>
      <c r="E20" s="32"/>
      <c r="F20" s="33"/>
      <c r="G20" s="57" t="s">
        <v>294</v>
      </c>
      <c r="H20" s="59"/>
      <c r="I20" s="370"/>
      <c r="J20" s="370"/>
    </row>
    <row r="21" spans="1:10" ht="15">
      <c r="A21" s="35"/>
      <c r="B21" s="38"/>
      <c r="C21" s="38"/>
      <c r="D21" s="38"/>
      <c r="E21" s="38"/>
      <c r="F21" s="69"/>
      <c r="G21" s="65"/>
      <c r="H21" s="472"/>
      <c r="I21" s="472"/>
      <c r="J21" s="472"/>
    </row>
    <row r="22" spans="1:10" ht="13.5" customHeight="1">
      <c r="A22" s="35"/>
      <c r="B22" s="70"/>
      <c r="C22" s="38"/>
      <c r="D22" s="70"/>
      <c r="F22" s="72"/>
      <c r="G22" s="73"/>
      <c r="H22" s="473"/>
      <c r="I22" s="473"/>
      <c r="J22" s="473"/>
    </row>
    <row r="23" spans="1:10" ht="12.75" customHeight="1">
      <c r="A23" s="35"/>
      <c r="B23" s="74"/>
      <c r="C23" s="75"/>
      <c r="D23" s="75"/>
      <c r="E23" s="76"/>
      <c r="F23" s="77"/>
      <c r="G23" s="73"/>
      <c r="H23" s="473"/>
      <c r="I23" s="473"/>
      <c r="J23" s="473"/>
    </row>
    <row r="24" spans="1:10" ht="13.5" customHeight="1">
      <c r="A24" s="35"/>
      <c r="B24" s="78"/>
      <c r="C24" s="78"/>
      <c r="D24" s="78"/>
      <c r="E24" s="65"/>
      <c r="F24" s="79"/>
      <c r="G24" s="65"/>
      <c r="H24" s="80"/>
      <c r="I24" s="80"/>
      <c r="J24" s="81"/>
    </row>
    <row r="25" spans="1:10" ht="15">
      <c r="A25" s="35"/>
      <c r="B25" s="82"/>
      <c r="C25" s="82"/>
      <c r="D25" s="83"/>
      <c r="E25" s="84"/>
      <c r="F25" s="85"/>
      <c r="G25" s="86"/>
      <c r="H25" s="87"/>
      <c r="I25" s="88"/>
      <c r="J25" s="88"/>
    </row>
    <row r="26" spans="1:10" ht="15">
      <c r="A26" s="35"/>
      <c r="B26" s="66"/>
      <c r="C26" s="63"/>
      <c r="D26" s="63"/>
      <c r="E26" s="63"/>
      <c r="F26" s="67"/>
      <c r="G26" s="370"/>
      <c r="H26" s="370"/>
      <c r="I26" s="370"/>
      <c r="J26" s="370"/>
    </row>
    <row r="27" spans="1:10" ht="15">
      <c r="A27" s="89"/>
      <c r="B27" s="66"/>
      <c r="C27" s="369"/>
      <c r="D27" s="38"/>
      <c r="E27" s="38"/>
      <c r="F27" s="77"/>
      <c r="G27" s="64"/>
      <c r="H27" s="370"/>
      <c r="I27" s="370"/>
      <c r="J27" s="370"/>
    </row>
    <row r="28" spans="1:10" ht="15">
      <c r="A28" s="35"/>
      <c r="B28" s="66"/>
      <c r="C28" s="90"/>
      <c r="D28" s="91"/>
      <c r="E28" s="90"/>
      <c r="F28" s="92"/>
      <c r="G28" s="35"/>
      <c r="H28" s="370"/>
      <c r="I28" s="370"/>
      <c r="J28" s="370"/>
    </row>
    <row r="29" spans="1:10" ht="15">
      <c r="A29" s="35"/>
      <c r="B29" s="93"/>
      <c r="C29" s="38"/>
      <c r="D29" s="38"/>
      <c r="E29" s="38"/>
      <c r="F29" s="77"/>
      <c r="G29" s="35"/>
      <c r="H29" s="64"/>
      <c r="I29" s="370"/>
      <c r="J29" s="370"/>
    </row>
    <row r="30" spans="1:10" ht="15">
      <c r="A30" s="35"/>
      <c r="B30" s="66"/>
      <c r="C30" s="63"/>
      <c r="D30" s="63"/>
      <c r="E30" s="63"/>
      <c r="F30" s="67"/>
      <c r="G30" s="35"/>
      <c r="H30" s="370"/>
      <c r="I30" s="370"/>
      <c r="J30" s="370"/>
    </row>
    <row r="31" spans="1:10" ht="15">
      <c r="A31" s="64"/>
      <c r="B31" s="66"/>
      <c r="C31" s="38"/>
      <c r="D31" s="369"/>
      <c r="E31" s="38"/>
      <c r="F31" s="77"/>
      <c r="G31" s="64"/>
      <c r="H31" s="370"/>
      <c r="I31" s="370"/>
      <c r="J31" s="370"/>
    </row>
    <row r="32" spans="1:10" ht="15">
      <c r="A32" s="35"/>
      <c r="B32" s="66"/>
      <c r="C32" s="63"/>
      <c r="D32" s="63"/>
      <c r="E32" s="63"/>
      <c r="F32" s="67"/>
      <c r="G32" s="68"/>
      <c r="H32" s="370"/>
      <c r="I32" s="370"/>
      <c r="J32" s="370"/>
    </row>
    <row r="33" spans="1:10" ht="15">
      <c r="A33" s="35"/>
      <c r="B33" s="66"/>
      <c r="C33" s="38"/>
      <c r="D33" s="38"/>
      <c r="E33" s="38"/>
      <c r="F33" s="77"/>
      <c r="G33" s="68"/>
      <c r="H33" s="370"/>
      <c r="I33" s="64"/>
      <c r="J33" s="370"/>
    </row>
    <row r="34" spans="1:10" ht="15">
      <c r="A34" s="35"/>
      <c r="B34" s="66"/>
      <c r="C34" s="63"/>
      <c r="D34" s="63"/>
      <c r="E34" s="63"/>
      <c r="F34" s="67"/>
      <c r="G34" s="68"/>
      <c r="H34" s="370"/>
      <c r="I34" s="370"/>
      <c r="J34" s="370"/>
    </row>
    <row r="35" spans="1:10" ht="15">
      <c r="A35" s="64"/>
      <c r="B35" s="93"/>
      <c r="C35" s="38"/>
      <c r="D35" s="38"/>
      <c r="E35" s="38"/>
      <c r="F35" s="77"/>
      <c r="G35" s="64"/>
      <c r="H35" s="370"/>
      <c r="I35" s="370"/>
      <c r="J35" s="370"/>
    </row>
    <row r="36" spans="1:10" ht="15">
      <c r="A36" s="35"/>
      <c r="B36" s="66"/>
      <c r="C36" s="63"/>
      <c r="D36" s="63"/>
      <c r="E36" s="63"/>
      <c r="F36" s="67"/>
      <c r="G36" s="35"/>
      <c r="H36" s="370"/>
      <c r="I36" s="370"/>
      <c r="J36" s="370"/>
    </row>
    <row r="37" spans="1:10" ht="15">
      <c r="A37" s="35"/>
      <c r="B37" s="66"/>
      <c r="C37" s="38"/>
      <c r="D37" s="38"/>
      <c r="E37" s="38"/>
      <c r="F37" s="77"/>
      <c r="G37" s="35"/>
      <c r="H37" s="64"/>
      <c r="I37" s="370"/>
      <c r="J37" s="370"/>
    </row>
    <row r="38" spans="1:10" ht="12.75" customHeight="1">
      <c r="A38" s="35"/>
      <c r="B38" s="66"/>
      <c r="C38" s="63"/>
      <c r="D38" s="63"/>
      <c r="E38" s="63"/>
      <c r="F38" s="67"/>
      <c r="G38" s="35"/>
      <c r="H38" s="370"/>
      <c r="I38" s="370"/>
      <c r="J38" s="370"/>
    </row>
    <row r="39" spans="1:10" ht="15">
      <c r="A39" s="64"/>
      <c r="B39" s="66"/>
      <c r="C39" s="38"/>
      <c r="D39" s="38"/>
      <c r="E39" s="38"/>
      <c r="F39" s="77"/>
      <c r="G39" s="64"/>
      <c r="H39" s="370"/>
      <c r="I39" s="370"/>
      <c r="J39" s="370"/>
    </row>
    <row r="40" spans="1:10" ht="15">
      <c r="A40" s="35"/>
      <c r="B40" s="66"/>
      <c r="C40" s="63"/>
      <c r="D40" s="63"/>
      <c r="E40" s="63"/>
      <c r="F40" s="67"/>
      <c r="G40" s="35"/>
      <c r="H40" s="370"/>
      <c r="I40" s="370"/>
      <c r="J40" s="370"/>
    </row>
    <row r="41" spans="1:11" ht="15">
      <c r="A41" s="35"/>
      <c r="B41" s="66"/>
      <c r="C41" s="38"/>
      <c r="D41" s="38"/>
      <c r="E41" s="38"/>
      <c r="F41" s="77"/>
      <c r="G41" s="35"/>
      <c r="H41" s="370"/>
      <c r="I41" s="370"/>
      <c r="J41" s="63"/>
      <c r="K41" s="94"/>
    </row>
    <row r="42" spans="1:10" ht="15">
      <c r="A42" s="35"/>
      <c r="B42" s="66"/>
      <c r="C42" s="63"/>
      <c r="D42" s="63"/>
      <c r="E42" s="63"/>
      <c r="F42" s="67"/>
      <c r="G42" s="95"/>
      <c r="H42" s="370"/>
      <c r="I42" s="370"/>
      <c r="J42" s="370"/>
    </row>
    <row r="43" spans="1:10" ht="16.5" customHeight="1">
      <c r="A43" s="64"/>
      <c r="B43" s="66"/>
      <c r="C43" s="369"/>
      <c r="D43" s="38"/>
      <c r="E43" s="38"/>
      <c r="F43" s="77"/>
      <c r="G43" s="64"/>
      <c r="H43" s="370"/>
      <c r="I43" s="370"/>
      <c r="J43" s="370"/>
    </row>
    <row r="44" spans="1:10" ht="15">
      <c r="A44" s="35"/>
      <c r="B44" s="66"/>
      <c r="C44" s="90"/>
      <c r="D44" s="63"/>
      <c r="E44" s="63"/>
      <c r="F44" s="67"/>
      <c r="G44" s="68"/>
      <c r="H44" s="370"/>
      <c r="I44" s="370"/>
      <c r="J44" s="370"/>
    </row>
    <row r="45" spans="1:10" ht="15">
      <c r="A45" s="35"/>
      <c r="B45" s="66"/>
      <c r="C45" s="38"/>
      <c r="D45" s="38"/>
      <c r="E45" s="38"/>
      <c r="F45" s="77"/>
      <c r="G45" s="68"/>
      <c r="H45" s="64"/>
      <c r="I45" s="370"/>
      <c r="J45" s="370"/>
    </row>
    <row r="46" spans="1:10" ht="15">
      <c r="A46" s="35"/>
      <c r="B46" s="66"/>
      <c r="C46" s="63"/>
      <c r="D46" s="63"/>
      <c r="E46" s="63"/>
      <c r="F46" s="67"/>
      <c r="G46" s="68"/>
      <c r="H46" s="370"/>
      <c r="I46" s="370"/>
      <c r="J46" s="370"/>
    </row>
    <row r="47" spans="1:10" ht="15">
      <c r="A47" s="64"/>
      <c r="B47" s="66"/>
      <c r="C47" s="38"/>
      <c r="D47" s="38"/>
      <c r="E47" s="38"/>
      <c r="F47" s="77"/>
      <c r="G47" s="64"/>
      <c r="H47" s="370"/>
      <c r="I47" s="370"/>
      <c r="J47" s="370"/>
    </row>
    <row r="48" spans="1:10" ht="15">
      <c r="A48" s="35"/>
      <c r="B48" s="66"/>
      <c r="C48" s="63"/>
      <c r="D48" s="63"/>
      <c r="E48" s="63"/>
      <c r="F48" s="67"/>
      <c r="G48" s="68"/>
      <c r="H48" s="370"/>
      <c r="I48" s="370"/>
      <c r="J48" s="370"/>
    </row>
    <row r="49" spans="1:10" ht="15">
      <c r="A49" s="35"/>
      <c r="B49" s="66"/>
      <c r="C49" s="38"/>
      <c r="D49" s="38"/>
      <c r="E49" s="38"/>
      <c r="F49" s="77"/>
      <c r="G49" s="35"/>
      <c r="H49" s="370"/>
      <c r="I49" s="64"/>
      <c r="J49" s="370"/>
    </row>
    <row r="50" spans="1:10" ht="15">
      <c r="A50" s="35"/>
      <c r="B50" s="66"/>
      <c r="C50" s="90"/>
      <c r="D50" s="96"/>
      <c r="E50" s="96"/>
      <c r="F50" s="67"/>
      <c r="G50" s="35"/>
      <c r="H50" s="370"/>
      <c r="I50" s="370"/>
      <c r="J50" s="370"/>
    </row>
    <row r="51" spans="1:10" ht="15">
      <c r="A51" s="89"/>
      <c r="B51" s="66"/>
      <c r="C51" s="93"/>
      <c r="D51" s="38"/>
      <c r="E51" s="38"/>
      <c r="F51" s="77"/>
      <c r="G51" s="64"/>
      <c r="H51" s="370"/>
      <c r="I51" s="370"/>
      <c r="J51" s="370"/>
    </row>
    <row r="52" spans="1:10" ht="15">
      <c r="A52" s="35"/>
      <c r="B52" s="66"/>
      <c r="C52" s="63"/>
      <c r="D52" s="63"/>
      <c r="E52" s="63"/>
      <c r="F52" s="67"/>
      <c r="G52" s="35"/>
      <c r="H52" s="370"/>
      <c r="I52" s="370"/>
      <c r="J52" s="65"/>
    </row>
    <row r="53" spans="1:10" ht="15">
      <c r="A53" s="35"/>
      <c r="B53" s="66"/>
      <c r="C53" s="38"/>
      <c r="D53" s="38"/>
      <c r="E53" s="38"/>
      <c r="F53" s="77"/>
      <c r="G53" s="35"/>
      <c r="H53" s="64"/>
      <c r="I53" s="370"/>
      <c r="J53" s="65"/>
    </row>
    <row r="54" spans="1:10" ht="15">
      <c r="A54" s="35"/>
      <c r="B54" s="66"/>
      <c r="C54" s="90"/>
      <c r="D54" s="91"/>
      <c r="E54" s="90"/>
      <c r="F54" s="92"/>
      <c r="G54" s="35"/>
      <c r="H54" s="370"/>
      <c r="I54" s="370"/>
      <c r="J54" s="65"/>
    </row>
    <row r="55" spans="1:10" ht="15">
      <c r="A55" s="97"/>
      <c r="B55" s="66"/>
      <c r="C55" s="468"/>
      <c r="D55" s="469"/>
      <c r="E55" s="38"/>
      <c r="F55" s="77"/>
      <c r="G55" s="64"/>
      <c r="H55" s="370"/>
      <c r="I55" s="98"/>
      <c r="J55" s="99"/>
    </row>
    <row r="56" spans="1:10" ht="15">
      <c r="A56" s="35"/>
      <c r="B56" s="66"/>
      <c r="C56" s="63"/>
      <c r="D56" s="63"/>
      <c r="E56" s="63"/>
      <c r="F56" s="67"/>
      <c r="G56" s="35"/>
      <c r="H56" s="370"/>
      <c r="I56" s="98"/>
      <c r="J56" s="99"/>
    </row>
    <row r="57" spans="1:10" ht="15">
      <c r="A57" s="42"/>
      <c r="B57" s="100"/>
      <c r="C57" s="101"/>
      <c r="D57" s="101"/>
      <c r="E57" s="101"/>
      <c r="F57" s="102"/>
      <c r="G57" s="42"/>
      <c r="H57" s="42"/>
      <c r="I57" s="42"/>
      <c r="J57" s="42"/>
    </row>
    <row r="58" spans="1:10" ht="15">
      <c r="A58" s="42"/>
      <c r="B58" s="100"/>
      <c r="C58" s="101"/>
      <c r="D58" s="101"/>
      <c r="E58" s="101"/>
      <c r="F58" s="102"/>
      <c r="G58" s="42"/>
      <c r="H58" s="42"/>
      <c r="I58" s="42"/>
      <c r="J58" s="42"/>
    </row>
  </sheetData>
  <mergeCells count="6">
    <mergeCell ref="C55:D55"/>
    <mergeCell ref="B2:C2"/>
    <mergeCell ref="C9:D9"/>
    <mergeCell ref="C11:D11"/>
    <mergeCell ref="H21:J21"/>
    <mergeCell ref="H22:J23"/>
  </mergeCell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3">
      <selection activeCell="J28" sqref="J28"/>
    </sheetView>
  </sheetViews>
  <sheetFormatPr defaultColWidth="9.140625" defaultRowHeight="15"/>
  <cols>
    <col min="1" max="1" width="11.28125" style="40" customWidth="1"/>
    <col min="2" max="2" width="3.57421875" style="10" customWidth="1"/>
    <col min="3" max="3" width="6.28125" style="10" customWidth="1"/>
    <col min="4" max="4" width="14.8515625" style="10" customWidth="1"/>
    <col min="5" max="5" width="10.00390625" style="10" customWidth="1"/>
    <col min="6" max="6" width="9.140625" style="103" customWidth="1"/>
    <col min="7" max="7" width="15.57421875" style="40" customWidth="1"/>
    <col min="8" max="8" width="12.421875" style="40" customWidth="1"/>
    <col min="9" max="9" width="12.7109375" style="40" customWidth="1"/>
    <col min="10" max="10" width="11.8515625" style="10" customWidth="1"/>
    <col min="11" max="16384" width="9.140625" style="10" customWidth="1"/>
  </cols>
  <sheetData>
    <row r="1" spans="1:10" ht="15">
      <c r="A1" s="1"/>
      <c r="B1" s="2" t="s">
        <v>17</v>
      </c>
      <c r="C1" s="3"/>
      <c r="D1" s="4"/>
      <c r="E1" s="5"/>
      <c r="F1" s="6"/>
      <c r="G1" s="7"/>
      <c r="H1" s="7"/>
      <c r="I1" s="8" t="s">
        <v>0</v>
      </c>
      <c r="J1" s="9"/>
    </row>
    <row r="2" spans="1:10" ht="24" customHeight="1">
      <c r="A2" s="1"/>
      <c r="B2" s="470" t="s">
        <v>142</v>
      </c>
      <c r="C2" s="470"/>
      <c r="D2" s="11"/>
      <c r="E2" s="105" t="s">
        <v>149</v>
      </c>
      <c r="F2" s="12"/>
      <c r="G2" s="13"/>
      <c r="H2" s="7"/>
      <c r="I2" s="14"/>
      <c r="J2" s="15"/>
    </row>
    <row r="3" spans="1:10" ht="15">
      <c r="A3" s="42"/>
      <c r="B3" s="16" t="s">
        <v>1</v>
      </c>
      <c r="C3" s="16"/>
      <c r="D3" s="16"/>
      <c r="E3" s="17"/>
      <c r="F3" s="18"/>
      <c r="G3" s="19"/>
      <c r="H3" s="19"/>
      <c r="I3" s="19"/>
      <c r="J3" s="19"/>
    </row>
    <row r="4" spans="1:10" ht="13.5" thickBot="1">
      <c r="A4" s="42"/>
      <c r="B4" s="20" t="s">
        <v>18</v>
      </c>
      <c r="C4" s="20"/>
      <c r="D4" s="21"/>
      <c r="E4" s="22"/>
      <c r="F4" s="23"/>
      <c r="G4" s="24"/>
      <c r="H4" s="25"/>
      <c r="I4" s="26"/>
      <c r="J4" s="27"/>
    </row>
    <row r="5" spans="1:10" ht="15">
      <c r="A5" s="365"/>
      <c r="B5" s="28"/>
      <c r="C5" s="28"/>
      <c r="D5" s="29"/>
      <c r="E5" s="29"/>
      <c r="F5" s="30"/>
      <c r="G5" s="28"/>
      <c r="H5" s="28"/>
      <c r="I5" s="28"/>
      <c r="J5" s="28"/>
    </row>
    <row r="6" spans="1:10" ht="15">
      <c r="A6" s="366"/>
      <c r="B6" s="31">
        <v>1</v>
      </c>
      <c r="C6" s="32"/>
      <c r="D6" s="32" t="s">
        <v>239</v>
      </c>
      <c r="E6" s="117"/>
      <c r="F6" s="33"/>
      <c r="G6" s="1"/>
      <c r="H6" s="1"/>
      <c r="I6" s="1"/>
      <c r="J6" s="1"/>
    </row>
    <row r="7" spans="1:10" ht="15.75">
      <c r="A7" s="64"/>
      <c r="B7" s="364"/>
      <c r="C7" s="379"/>
      <c r="D7" s="38"/>
      <c r="E7" s="38"/>
      <c r="F7" s="39"/>
      <c r="G7" s="32" t="s">
        <v>239</v>
      </c>
      <c r="I7" s="41"/>
      <c r="J7" s="42"/>
    </row>
    <row r="8" spans="1:13" ht="15.75">
      <c r="A8" s="35"/>
      <c r="B8" s="54" t="s">
        <v>2</v>
      </c>
      <c r="C8" s="44"/>
      <c r="D8" s="393" t="s">
        <v>3</v>
      </c>
      <c r="E8" s="393"/>
      <c r="F8" s="46"/>
      <c r="G8" s="47"/>
      <c r="H8" s="48"/>
      <c r="I8" s="14"/>
      <c r="J8" s="49"/>
      <c r="K8" s="50"/>
      <c r="L8" s="50"/>
      <c r="M8" s="51"/>
    </row>
    <row r="9" spans="1:10" ht="15">
      <c r="A9" s="35"/>
      <c r="B9" s="52"/>
      <c r="C9" s="471"/>
      <c r="D9" s="471"/>
      <c r="E9" s="38"/>
      <c r="F9" s="12"/>
      <c r="G9" s="43"/>
      <c r="H9" s="36" t="s">
        <v>239</v>
      </c>
      <c r="I9" s="14"/>
      <c r="J9" s="53"/>
    </row>
    <row r="10" spans="1:10" ht="15">
      <c r="A10" s="35"/>
      <c r="B10" s="54" t="s">
        <v>4</v>
      </c>
      <c r="C10" s="32"/>
      <c r="D10" s="32" t="s">
        <v>240</v>
      </c>
      <c r="E10" s="32"/>
      <c r="F10" s="33"/>
      <c r="G10" s="34"/>
      <c r="H10" s="55" t="s">
        <v>342</v>
      </c>
      <c r="I10" s="14"/>
      <c r="J10" s="53"/>
    </row>
    <row r="11" spans="1:10" ht="15">
      <c r="A11" s="64"/>
      <c r="B11" s="364"/>
      <c r="C11" s="471"/>
      <c r="D11" s="471"/>
      <c r="E11" s="38"/>
      <c r="F11" s="39"/>
      <c r="G11" s="32" t="s">
        <v>329</v>
      </c>
      <c r="H11" s="56"/>
      <c r="I11" s="14"/>
      <c r="J11" s="53"/>
    </row>
    <row r="12" spans="1:10" ht="15">
      <c r="A12" s="35"/>
      <c r="B12" s="54" t="s">
        <v>5</v>
      </c>
      <c r="C12" s="32"/>
      <c r="D12" s="394" t="s">
        <v>241</v>
      </c>
      <c r="E12" s="394"/>
      <c r="F12" s="33"/>
      <c r="G12" s="57" t="s">
        <v>330</v>
      </c>
      <c r="H12" s="68"/>
      <c r="I12" s="48"/>
      <c r="J12" s="53"/>
    </row>
    <row r="13" spans="1:10" ht="13.5" thickBot="1">
      <c r="A13" s="35"/>
      <c r="B13" s="52"/>
      <c r="C13" s="15"/>
      <c r="D13" s="15"/>
      <c r="E13" s="15"/>
      <c r="F13" s="12"/>
      <c r="G13" s="59"/>
      <c r="H13" s="68"/>
      <c r="I13" s="111"/>
      <c r="J13" s="53"/>
    </row>
    <row r="14" spans="1:10" ht="13.5" thickBot="1">
      <c r="A14" s="35"/>
      <c r="B14" s="54" t="s">
        <v>6</v>
      </c>
      <c r="C14" s="32"/>
      <c r="D14" s="393" t="s">
        <v>242</v>
      </c>
      <c r="E14" s="32"/>
      <c r="F14" s="33"/>
      <c r="G14" s="59"/>
      <c r="H14" s="68"/>
      <c r="I14" s="371"/>
      <c r="J14" s="368"/>
    </row>
    <row r="15" spans="1:10" ht="15">
      <c r="A15" s="64"/>
      <c r="B15" s="364"/>
      <c r="C15" s="15"/>
      <c r="D15" s="15"/>
      <c r="E15" s="15"/>
      <c r="F15" s="39"/>
      <c r="G15" s="45" t="s">
        <v>306</v>
      </c>
      <c r="H15" s="58"/>
      <c r="I15" s="53"/>
      <c r="J15" s="48"/>
    </row>
    <row r="16" spans="1:10" ht="15">
      <c r="A16" s="35"/>
      <c r="B16" s="54" t="s">
        <v>7</v>
      </c>
      <c r="C16" s="32"/>
      <c r="D16" s="393" t="s">
        <v>243</v>
      </c>
      <c r="E16" s="32"/>
      <c r="F16" s="33"/>
      <c r="G16" s="60" t="s">
        <v>307</v>
      </c>
      <c r="H16" s="56"/>
      <c r="I16" s="53"/>
      <c r="J16" s="48"/>
    </row>
    <row r="17" spans="1:10" ht="15">
      <c r="A17" s="35"/>
      <c r="B17" s="52"/>
      <c r="C17" s="15"/>
      <c r="D17" s="15"/>
      <c r="E17" s="15"/>
      <c r="F17" s="12"/>
      <c r="G17" s="58"/>
      <c r="H17" s="36" t="s">
        <v>244</v>
      </c>
      <c r="I17" s="48"/>
      <c r="J17" s="48"/>
    </row>
    <row r="18" spans="1:10" ht="15">
      <c r="A18" s="35"/>
      <c r="B18" s="54" t="s">
        <v>8</v>
      </c>
      <c r="C18" s="32"/>
      <c r="D18" s="393" t="s">
        <v>244</v>
      </c>
      <c r="E18" s="32"/>
      <c r="F18" s="33"/>
      <c r="G18" s="59"/>
      <c r="H18" s="61" t="s">
        <v>342</v>
      </c>
      <c r="I18" s="53"/>
      <c r="J18" s="48"/>
    </row>
    <row r="19" spans="1:10" ht="15">
      <c r="A19" s="64"/>
      <c r="B19" s="364"/>
      <c r="C19" s="15"/>
      <c r="D19" s="15"/>
      <c r="E19" s="15"/>
      <c r="F19" s="39"/>
      <c r="G19" s="32" t="s">
        <v>244</v>
      </c>
      <c r="H19" s="61"/>
      <c r="I19" s="53"/>
      <c r="J19" s="62"/>
    </row>
    <row r="20" spans="1:10" ht="13.5" thickBot="1">
      <c r="A20" s="35"/>
      <c r="B20" s="54" t="s">
        <v>9</v>
      </c>
      <c r="C20" s="32"/>
      <c r="D20" s="32" t="s">
        <v>245</v>
      </c>
      <c r="E20" s="117"/>
      <c r="F20" s="33"/>
      <c r="G20" s="57" t="s">
        <v>342</v>
      </c>
      <c r="H20" s="59"/>
      <c r="I20" s="53"/>
      <c r="J20" s="48"/>
    </row>
    <row r="21" spans="1:10" ht="16.5" thickBot="1">
      <c r="A21" s="35"/>
      <c r="B21" s="38"/>
      <c r="C21" s="38"/>
      <c r="D21" s="38"/>
      <c r="E21" s="38"/>
      <c r="F21" s="69"/>
      <c r="G21" s="65"/>
      <c r="H21" s="359"/>
      <c r="I21" s="112"/>
      <c r="J21" s="375"/>
    </row>
    <row r="22" spans="1:10" ht="13.5" customHeight="1" thickBot="1">
      <c r="A22" s="35"/>
      <c r="B22" s="31">
        <v>9</v>
      </c>
      <c r="C22" s="32"/>
      <c r="D22" s="32" t="s">
        <v>246</v>
      </c>
      <c r="E22" s="117"/>
      <c r="F22" s="33"/>
      <c r="G22" s="73"/>
      <c r="H22" s="358"/>
      <c r="I22" s="113"/>
      <c r="J22" s="376"/>
    </row>
    <row r="23" spans="1:10" ht="12.75" customHeight="1">
      <c r="A23" s="35"/>
      <c r="B23" s="364"/>
      <c r="C23" s="379"/>
      <c r="D23" s="38"/>
      <c r="E23" s="38"/>
      <c r="F23" s="39"/>
      <c r="G23" s="32" t="s">
        <v>181</v>
      </c>
      <c r="H23" s="358"/>
      <c r="I23" s="113"/>
      <c r="J23" s="114"/>
    </row>
    <row r="24" spans="1:10" ht="13.5" customHeight="1">
      <c r="A24" s="35"/>
      <c r="B24" s="54" t="s">
        <v>10</v>
      </c>
      <c r="C24" s="44"/>
      <c r="D24" s="393" t="s">
        <v>247</v>
      </c>
      <c r="E24" s="393"/>
      <c r="F24" s="46"/>
      <c r="G24" s="109" t="s">
        <v>305</v>
      </c>
      <c r="H24" s="108"/>
      <c r="I24" s="80"/>
      <c r="J24" s="115"/>
    </row>
    <row r="25" spans="1:10" ht="15">
      <c r="A25" s="35"/>
      <c r="B25" s="52"/>
      <c r="C25" s="471"/>
      <c r="D25" s="471"/>
      <c r="E25" s="38"/>
      <c r="F25" s="12"/>
      <c r="G25" s="86"/>
      <c r="H25" s="493" t="s">
        <v>181</v>
      </c>
      <c r="I25" s="88"/>
      <c r="J25" s="116"/>
    </row>
    <row r="26" spans="1:10" ht="15">
      <c r="A26" s="35"/>
      <c r="B26" s="54" t="s">
        <v>11</v>
      </c>
      <c r="C26" s="32"/>
      <c r="D26" s="32" t="s">
        <v>248</v>
      </c>
      <c r="E26" s="32"/>
      <c r="F26" s="33"/>
      <c r="G26" s="53"/>
      <c r="H26" s="48" t="s">
        <v>351</v>
      </c>
      <c r="I26" s="48"/>
      <c r="J26" s="48"/>
    </row>
    <row r="27" spans="1:10" ht="15">
      <c r="A27" s="89"/>
      <c r="B27" s="364"/>
      <c r="C27" s="471"/>
      <c r="D27" s="471"/>
      <c r="E27" s="38"/>
      <c r="F27" s="39"/>
      <c r="G27" s="361" t="s">
        <v>249</v>
      </c>
      <c r="H27" s="48"/>
      <c r="I27" s="48"/>
      <c r="J27" s="48"/>
    </row>
    <row r="28" spans="1:10" ht="13.5" thickBot="1">
      <c r="A28" s="35"/>
      <c r="B28" s="54" t="s">
        <v>12</v>
      </c>
      <c r="C28" s="32"/>
      <c r="D28" s="32" t="s">
        <v>249</v>
      </c>
      <c r="E28" s="32" t="s">
        <v>250</v>
      </c>
      <c r="F28" s="33"/>
      <c r="G28" s="362" t="s">
        <v>300</v>
      </c>
      <c r="H28" s="360"/>
      <c r="I28" s="48"/>
      <c r="J28" s="48"/>
    </row>
    <row r="29" spans="1:10" ht="13.5" thickBot="1">
      <c r="A29" s="35"/>
      <c r="B29" s="52"/>
      <c r="C29" s="15"/>
      <c r="D29" s="15"/>
      <c r="E29" s="15"/>
      <c r="F29" s="12"/>
      <c r="G29" s="35"/>
      <c r="H29" s="64"/>
      <c r="I29" s="372"/>
      <c r="J29" s="368"/>
    </row>
    <row r="30" spans="1:10" ht="15">
      <c r="A30" s="35"/>
      <c r="B30" s="54" t="s">
        <v>13</v>
      </c>
      <c r="C30" s="32"/>
      <c r="D30" s="32" t="s">
        <v>251</v>
      </c>
      <c r="E30" s="32"/>
      <c r="F30" s="33"/>
      <c r="G30" s="35"/>
      <c r="H30" s="360"/>
      <c r="I30" s="48"/>
      <c r="J30" s="53"/>
    </row>
    <row r="31" spans="1:10" ht="15">
      <c r="A31" s="64"/>
      <c r="B31" s="364"/>
      <c r="C31" s="15"/>
      <c r="D31" s="15"/>
      <c r="E31" s="15"/>
      <c r="F31" s="39"/>
      <c r="G31" s="32" t="s">
        <v>331</v>
      </c>
      <c r="H31" s="360"/>
      <c r="I31" s="48"/>
      <c r="J31" s="53"/>
    </row>
    <row r="32" spans="1:10" ht="15">
      <c r="A32" s="35"/>
      <c r="B32" s="54" t="s">
        <v>14</v>
      </c>
      <c r="C32" s="32"/>
      <c r="D32" s="393" t="s">
        <v>252</v>
      </c>
      <c r="E32" s="32"/>
      <c r="F32" s="33"/>
      <c r="G32" s="60" t="s">
        <v>332</v>
      </c>
      <c r="H32" s="48"/>
      <c r="I32" s="48"/>
      <c r="J32" s="53"/>
    </row>
    <row r="33" spans="1:10" ht="15">
      <c r="A33" s="35"/>
      <c r="B33" s="52"/>
      <c r="C33" s="15"/>
      <c r="D33" s="15"/>
      <c r="E33" s="15"/>
      <c r="F33" s="12"/>
      <c r="G33" s="68"/>
      <c r="H33" s="494" t="s">
        <v>304</v>
      </c>
      <c r="I33" s="111"/>
      <c r="J33" s="53"/>
    </row>
    <row r="34" spans="1:10" ht="15">
      <c r="A34" s="35"/>
      <c r="B34" s="54" t="s">
        <v>15</v>
      </c>
      <c r="C34" s="32"/>
      <c r="D34" s="393" t="s">
        <v>3</v>
      </c>
      <c r="E34" s="32"/>
      <c r="F34" s="33"/>
      <c r="G34" s="68"/>
      <c r="H34" s="48" t="s">
        <v>352</v>
      </c>
      <c r="I34" s="53"/>
      <c r="J34" s="53"/>
    </row>
    <row r="35" spans="1:10" ht="15">
      <c r="A35" s="64"/>
      <c r="B35" s="364"/>
      <c r="C35" s="15"/>
      <c r="D35" s="15"/>
      <c r="E35" s="15"/>
      <c r="F35" s="39"/>
      <c r="G35" s="32" t="s">
        <v>304</v>
      </c>
      <c r="H35" s="48"/>
      <c r="I35" s="53"/>
      <c r="J35" s="53"/>
    </row>
    <row r="36" spans="1:10" ht="15">
      <c r="A36" s="35"/>
      <c r="B36" s="54" t="s">
        <v>16</v>
      </c>
      <c r="C36" s="32"/>
      <c r="D36" s="32" t="s">
        <v>253</v>
      </c>
      <c r="E36" s="117"/>
      <c r="F36" s="33"/>
      <c r="G36" s="110"/>
      <c r="H36" s="360"/>
      <c r="I36" s="53"/>
      <c r="J36" s="53"/>
    </row>
    <row r="37" spans="1:10" ht="15">
      <c r="A37" s="35"/>
      <c r="B37" s="66"/>
      <c r="C37" s="38"/>
      <c r="D37" s="38"/>
      <c r="E37" s="38"/>
      <c r="F37" s="77"/>
      <c r="G37" s="35"/>
      <c r="H37" s="64"/>
      <c r="I37" s="53"/>
      <c r="J37" s="53"/>
    </row>
    <row r="38" spans="1:10" ht="12.75" customHeight="1">
      <c r="A38" s="35"/>
      <c r="B38" s="66"/>
      <c r="C38" s="63"/>
      <c r="D38" s="63"/>
      <c r="E38" s="63"/>
      <c r="F38" s="67"/>
      <c r="G38" s="35"/>
      <c r="H38" s="360"/>
      <c r="I38" s="53"/>
      <c r="J38" s="53"/>
    </row>
    <row r="39" spans="1:10" ht="15">
      <c r="A39" s="64"/>
      <c r="B39" s="66"/>
      <c r="C39" s="38"/>
      <c r="D39" s="38"/>
      <c r="E39" s="38"/>
      <c r="F39" s="77"/>
      <c r="G39" s="64"/>
      <c r="H39" s="360"/>
      <c r="I39" s="53"/>
      <c r="J39" s="53"/>
    </row>
    <row r="40" spans="1:10" ht="15">
      <c r="A40" s="35"/>
      <c r="B40" s="66"/>
      <c r="C40" s="63"/>
      <c r="D40" s="63"/>
      <c r="E40" s="63"/>
      <c r="F40" s="67"/>
      <c r="G40" s="35"/>
      <c r="H40" s="360"/>
      <c r="I40" s="53"/>
      <c r="J40" s="53"/>
    </row>
    <row r="41" spans="1:11" ht="15">
      <c r="A41" s="35"/>
      <c r="B41" s="66"/>
      <c r="C41" s="38"/>
      <c r="D41" s="38"/>
      <c r="E41" s="38"/>
      <c r="F41" s="77"/>
      <c r="G41" s="35"/>
      <c r="H41" s="360"/>
      <c r="I41" s="53"/>
      <c r="J41" s="63"/>
      <c r="K41" s="94"/>
    </row>
    <row r="42" spans="1:10" ht="15">
      <c r="A42" s="35"/>
      <c r="B42" s="66"/>
      <c r="C42" s="63"/>
      <c r="D42" s="63"/>
      <c r="E42" s="63"/>
      <c r="F42" s="67"/>
      <c r="G42" s="95"/>
      <c r="H42" s="360"/>
      <c r="I42" s="53"/>
      <c r="J42" s="53"/>
    </row>
    <row r="43" spans="1:10" ht="16.5" customHeight="1">
      <c r="A43" s="64"/>
      <c r="B43" s="66"/>
      <c r="C43" s="37"/>
      <c r="D43" s="38"/>
      <c r="E43" s="38"/>
      <c r="F43" s="77"/>
      <c r="G43" s="64"/>
      <c r="H43" s="360"/>
      <c r="I43" s="53"/>
      <c r="J43" s="53"/>
    </row>
    <row r="44" spans="1:10" ht="15">
      <c r="A44" s="35"/>
      <c r="B44" s="66"/>
      <c r="C44" s="90"/>
      <c r="D44" s="63"/>
      <c r="E44" s="63"/>
      <c r="F44" s="67"/>
      <c r="G44" s="68"/>
      <c r="H44" s="360"/>
      <c r="I44" s="53"/>
      <c r="J44" s="53"/>
    </row>
    <row r="45" spans="1:10" ht="15">
      <c r="A45" s="35"/>
      <c r="B45" s="66"/>
      <c r="C45" s="38"/>
      <c r="D45" s="38"/>
      <c r="E45" s="38"/>
      <c r="F45" s="77"/>
      <c r="G45" s="68"/>
      <c r="H45" s="64"/>
      <c r="I45" s="53"/>
      <c r="J45" s="53"/>
    </row>
    <row r="46" spans="1:10" ht="15">
      <c r="A46" s="35"/>
      <c r="B46" s="66"/>
      <c r="C46" s="63"/>
      <c r="D46" s="63"/>
      <c r="E46" s="63"/>
      <c r="F46" s="67"/>
      <c r="G46" s="68"/>
      <c r="H46" s="360"/>
      <c r="I46" s="53"/>
      <c r="J46" s="53"/>
    </row>
    <row r="47" spans="1:10" ht="15">
      <c r="A47" s="64"/>
      <c r="B47" s="66"/>
      <c r="C47" s="38"/>
      <c r="D47" s="38"/>
      <c r="E47" s="38"/>
      <c r="F47" s="77"/>
      <c r="G47" s="64"/>
      <c r="H47" s="360"/>
      <c r="I47" s="53"/>
      <c r="J47" s="53"/>
    </row>
    <row r="48" spans="1:10" ht="15">
      <c r="A48" s="35"/>
      <c r="B48" s="66"/>
      <c r="C48" s="63"/>
      <c r="D48" s="63"/>
      <c r="E48" s="63"/>
      <c r="F48" s="67"/>
      <c r="G48" s="68"/>
      <c r="H48" s="360"/>
      <c r="I48" s="53"/>
      <c r="J48" s="53"/>
    </row>
    <row r="49" spans="1:10" ht="15">
      <c r="A49" s="35"/>
      <c r="B49" s="66"/>
      <c r="C49" s="38"/>
      <c r="D49" s="38"/>
      <c r="E49" s="38"/>
      <c r="F49" s="77"/>
      <c r="G49" s="35"/>
      <c r="H49" s="360"/>
      <c r="I49" s="64"/>
      <c r="J49" s="53"/>
    </row>
    <row r="50" spans="1:10" ht="15">
      <c r="A50" s="35"/>
      <c r="B50" s="66"/>
      <c r="C50" s="90"/>
      <c r="D50" s="96"/>
      <c r="E50" s="96"/>
      <c r="F50" s="67"/>
      <c r="G50" s="35"/>
      <c r="H50" s="360"/>
      <c r="I50" s="53"/>
      <c r="J50" s="53"/>
    </row>
    <row r="51" spans="1:10" ht="15">
      <c r="A51" s="89"/>
      <c r="B51" s="66"/>
      <c r="C51" s="93"/>
      <c r="D51" s="38"/>
      <c r="E51" s="38"/>
      <c r="F51" s="77"/>
      <c r="G51" s="64"/>
      <c r="H51" s="360"/>
      <c r="I51" s="53"/>
      <c r="J51" s="53"/>
    </row>
    <row r="52" spans="1:10" ht="15">
      <c r="A52" s="35"/>
      <c r="B52" s="66"/>
      <c r="C52" s="63"/>
      <c r="D52" s="63"/>
      <c r="E52" s="63"/>
      <c r="F52" s="67"/>
      <c r="G52" s="35"/>
      <c r="H52" s="360"/>
      <c r="I52" s="53"/>
      <c r="J52" s="65"/>
    </row>
    <row r="53" spans="1:10" ht="15">
      <c r="A53" s="35"/>
      <c r="B53" s="66"/>
      <c r="C53" s="38"/>
      <c r="D53" s="38"/>
      <c r="E53" s="38"/>
      <c r="F53" s="77"/>
      <c r="G53" s="35"/>
      <c r="H53" s="64"/>
      <c r="I53" s="53"/>
      <c r="J53" s="65"/>
    </row>
    <row r="54" spans="1:10" ht="15">
      <c r="A54" s="35"/>
      <c r="B54" s="66"/>
      <c r="C54" s="90"/>
      <c r="D54" s="91"/>
      <c r="E54" s="90"/>
      <c r="F54" s="92"/>
      <c r="G54" s="35"/>
      <c r="H54" s="360"/>
      <c r="I54" s="53"/>
      <c r="J54" s="65"/>
    </row>
    <row r="55" spans="1:10" ht="15">
      <c r="A55" s="97"/>
      <c r="B55" s="66"/>
      <c r="C55" s="468"/>
      <c r="D55" s="469"/>
      <c r="E55" s="38"/>
      <c r="F55" s="77"/>
      <c r="G55" s="64"/>
      <c r="H55" s="360"/>
      <c r="I55" s="98"/>
      <c r="J55" s="99"/>
    </row>
    <row r="56" spans="1:10" ht="15">
      <c r="A56" s="35"/>
      <c r="B56" s="66"/>
      <c r="C56" s="63"/>
      <c r="D56" s="63"/>
      <c r="E56" s="63"/>
      <c r="F56" s="67"/>
      <c r="G56" s="35"/>
      <c r="H56" s="360"/>
      <c r="I56" s="98"/>
      <c r="J56" s="99"/>
    </row>
    <row r="57" spans="1:10" ht="15">
      <c r="A57" s="1"/>
      <c r="B57" s="100"/>
      <c r="C57" s="101"/>
      <c r="D57" s="101"/>
      <c r="E57" s="101"/>
      <c r="F57" s="102"/>
      <c r="G57" s="42"/>
      <c r="H57" s="42"/>
      <c r="I57" s="42"/>
      <c r="J57" s="42"/>
    </row>
    <row r="58" spans="1:10" ht="15">
      <c r="A58" s="1"/>
      <c r="B58" s="100"/>
      <c r="C58" s="101"/>
      <c r="D58" s="101"/>
      <c r="E58" s="101"/>
      <c r="F58" s="102"/>
      <c r="G58" s="42"/>
      <c r="H58" s="42"/>
      <c r="I58" s="42"/>
      <c r="J58" s="42"/>
    </row>
  </sheetData>
  <mergeCells count="6">
    <mergeCell ref="C55:D55"/>
    <mergeCell ref="C25:D25"/>
    <mergeCell ref="C27:D27"/>
    <mergeCell ref="B2:C2"/>
    <mergeCell ref="C9:D9"/>
    <mergeCell ref="C11:D11"/>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0"/>
  <sheetViews>
    <sheetView showGridLines="0" showZeros="0" zoomScale="50" zoomScaleNormal="50" workbookViewId="0" topLeftCell="A4">
      <selection activeCell="J11" sqref="J11"/>
    </sheetView>
  </sheetViews>
  <sheetFormatPr defaultColWidth="15.28125" defaultRowHeight="15"/>
  <cols>
    <col min="1" max="1" width="10.421875" style="352" customWidth="1"/>
    <col min="2" max="2" width="5.57421875" style="352" customWidth="1"/>
    <col min="3" max="3" width="18.8515625" style="352" customWidth="1"/>
    <col min="4" max="4" width="46.421875" style="352" customWidth="1"/>
    <col min="5" max="5" width="31.7109375" style="352" customWidth="1"/>
    <col min="6" max="6" width="19.28125" style="352" customWidth="1"/>
    <col min="7" max="11" width="18.57421875" style="352" customWidth="1"/>
    <col min="12" max="12" width="18.8515625" style="352" customWidth="1"/>
    <col min="13" max="13" width="4.140625" style="353" customWidth="1"/>
    <col min="14" max="15" width="14.57421875" style="288" customWidth="1"/>
    <col min="16" max="16" width="11.140625" style="342" hidden="1" customWidth="1"/>
    <col min="17" max="17" width="24.8515625" style="342" hidden="1" customWidth="1"/>
    <col min="18" max="18" width="18.8515625" style="342" hidden="1" customWidth="1"/>
    <col min="19" max="25" width="14.57421875" style="342" hidden="1" customWidth="1"/>
    <col min="26" max="26" width="24.421875" style="342" hidden="1" customWidth="1"/>
    <col min="27" max="27" width="20.421875" style="342" hidden="1" customWidth="1"/>
    <col min="28" max="33" width="15.28125" style="342" hidden="1" customWidth="1"/>
    <col min="34" max="205" width="15.28125" style="288" customWidth="1"/>
    <col min="206" max="206" width="3.140625" style="288" customWidth="1"/>
    <col min="207" max="16384" width="15.28125" style="288" customWidth="1"/>
  </cols>
  <sheetData>
    <row r="1" spans="1:256" ht="45.75" customHeight="1">
      <c r="A1" s="284"/>
      <c r="B1" s="284"/>
      <c r="C1" s="284"/>
      <c r="D1" s="284"/>
      <c r="E1" s="284"/>
      <c r="F1" s="284"/>
      <c r="G1" s="284"/>
      <c r="H1" s="486" t="s">
        <v>82</v>
      </c>
      <c r="I1" s="486"/>
      <c r="J1" s="486"/>
      <c r="K1" s="486"/>
      <c r="L1" s="486"/>
      <c r="M1" s="285"/>
      <c r="N1" s="286"/>
      <c r="O1" s="286"/>
      <c r="P1" s="287"/>
      <c r="Q1" s="287"/>
      <c r="R1" s="287"/>
      <c r="S1" s="287"/>
      <c r="T1" s="287"/>
      <c r="U1" s="287"/>
      <c r="V1" s="287"/>
      <c r="W1" s="287"/>
      <c r="X1" s="287"/>
      <c r="Y1" s="287"/>
      <c r="Z1" s="287"/>
      <c r="AA1" s="287"/>
      <c r="AB1" s="287"/>
      <c r="AC1" s="287"/>
      <c r="AD1" s="287"/>
      <c r="AE1" s="287"/>
      <c r="AF1" s="287"/>
      <c r="AG1" s="287"/>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HO1" s="286"/>
      <c r="HP1" s="286"/>
      <c r="HQ1" s="286"/>
      <c r="HR1" s="286"/>
      <c r="HS1" s="286"/>
      <c r="HT1" s="286"/>
      <c r="HU1" s="286"/>
      <c r="HV1" s="286"/>
      <c r="HW1" s="286"/>
      <c r="HX1" s="286"/>
      <c r="HY1" s="286"/>
      <c r="HZ1" s="286"/>
      <c r="IA1" s="286"/>
      <c r="IB1" s="286"/>
      <c r="IC1" s="286"/>
      <c r="ID1" s="286"/>
      <c r="IE1" s="286"/>
      <c r="IF1" s="286"/>
      <c r="IG1" s="286"/>
      <c r="IH1" s="286"/>
      <c r="II1" s="286"/>
      <c r="IJ1" s="286"/>
      <c r="IK1" s="286"/>
      <c r="IL1" s="286"/>
      <c r="IM1" s="286"/>
      <c r="IN1" s="286"/>
      <c r="IO1" s="286"/>
      <c r="IP1" s="286"/>
      <c r="IQ1" s="286"/>
      <c r="IR1" s="286"/>
      <c r="IS1" s="286"/>
      <c r="IT1" s="286"/>
      <c r="IU1" s="286"/>
      <c r="IV1" s="286"/>
    </row>
    <row r="2" spans="1:256" ht="50.1" customHeight="1">
      <c r="A2" s="284"/>
      <c r="B2" s="284"/>
      <c r="C2" s="284"/>
      <c r="D2" s="284"/>
      <c r="E2" s="284"/>
      <c r="F2" s="284"/>
      <c r="G2" s="284"/>
      <c r="H2" s="487"/>
      <c r="I2" s="289" t="s">
        <v>83</v>
      </c>
      <c r="J2" s="289"/>
      <c r="K2" s="290"/>
      <c r="L2" s="291"/>
      <c r="M2" s="285"/>
      <c r="N2" s="286"/>
      <c r="O2" s="286"/>
      <c r="P2" s="292" t="str">
        <f>'[7]vnos podatkov'!$A$6</f>
        <v>RVO - DRŽAVNO PRVENSTVO</v>
      </c>
      <c r="Q2" s="293"/>
      <c r="R2" s="293"/>
      <c r="S2" s="287"/>
      <c r="T2" s="287"/>
      <c r="U2" s="287"/>
      <c r="V2" s="287"/>
      <c r="W2" s="287"/>
      <c r="X2" s="287"/>
      <c r="Y2" s="287"/>
      <c r="Z2" s="287"/>
      <c r="AA2" s="287"/>
      <c r="AB2" s="287"/>
      <c r="AC2" s="287"/>
      <c r="AD2" s="287"/>
      <c r="AE2" s="287"/>
      <c r="AF2" s="287"/>
      <c r="AG2" s="287"/>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286"/>
      <c r="DA2" s="286"/>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c r="EP2" s="286"/>
      <c r="EQ2" s="286"/>
      <c r="ER2" s="286"/>
      <c r="ES2" s="286"/>
      <c r="ET2" s="286"/>
      <c r="EU2" s="286"/>
      <c r="EV2" s="286"/>
      <c r="EW2" s="286"/>
      <c r="EX2" s="286"/>
      <c r="EY2" s="286"/>
      <c r="EZ2" s="286"/>
      <c r="FA2" s="286"/>
      <c r="FB2" s="286"/>
      <c r="FC2" s="286"/>
      <c r="FD2" s="286"/>
      <c r="FE2" s="286"/>
      <c r="FF2" s="286"/>
      <c r="FG2" s="286"/>
      <c r="FH2" s="286"/>
      <c r="FI2" s="286"/>
      <c r="FJ2" s="286"/>
      <c r="FK2" s="286"/>
      <c r="FL2" s="286"/>
      <c r="FM2" s="286"/>
      <c r="FN2" s="286"/>
      <c r="FO2" s="286"/>
      <c r="FP2" s="286"/>
      <c r="FQ2" s="286"/>
      <c r="FR2" s="286"/>
      <c r="FS2" s="286"/>
      <c r="FT2" s="286"/>
      <c r="FU2" s="286"/>
      <c r="FV2" s="286"/>
      <c r="FW2" s="286"/>
      <c r="FX2" s="286"/>
      <c r="FY2" s="286"/>
      <c r="FZ2" s="286"/>
      <c r="GA2" s="286"/>
      <c r="GB2" s="286"/>
      <c r="GC2" s="286"/>
      <c r="GD2" s="286"/>
      <c r="GE2" s="286"/>
      <c r="GF2" s="286"/>
      <c r="GG2" s="286"/>
      <c r="GH2" s="286"/>
      <c r="GI2" s="286"/>
      <c r="GJ2" s="286"/>
      <c r="GK2" s="286"/>
      <c r="GL2" s="286"/>
      <c r="GM2" s="286"/>
      <c r="GN2" s="286"/>
      <c r="GO2" s="286"/>
      <c r="GP2" s="286"/>
      <c r="GQ2" s="286"/>
      <c r="GR2" s="286"/>
      <c r="GS2" s="286"/>
      <c r="GT2" s="286"/>
      <c r="GU2" s="286"/>
      <c r="GV2" s="286"/>
      <c r="GW2" s="286"/>
      <c r="GX2" s="286"/>
      <c r="GY2" s="286"/>
      <c r="GZ2" s="286"/>
      <c r="HA2" s="286"/>
      <c r="HB2" s="286"/>
      <c r="HC2" s="286"/>
      <c r="HD2" s="286"/>
      <c r="HE2" s="286"/>
      <c r="HF2" s="286"/>
      <c r="HG2" s="286"/>
      <c r="HH2" s="286"/>
      <c r="HI2" s="286"/>
      <c r="HJ2" s="286"/>
      <c r="HK2" s="286"/>
      <c r="HL2" s="286"/>
      <c r="HM2" s="286"/>
      <c r="HN2" s="286"/>
      <c r="HO2" s="286"/>
      <c r="HP2" s="286"/>
      <c r="HQ2" s="286"/>
      <c r="HR2" s="286"/>
      <c r="HS2" s="286"/>
      <c r="HT2" s="286"/>
      <c r="HU2" s="286"/>
      <c r="HV2" s="286"/>
      <c r="HW2" s="286"/>
      <c r="HX2" s="286"/>
      <c r="HY2" s="286"/>
      <c r="HZ2" s="286"/>
      <c r="IA2" s="286"/>
      <c r="IB2" s="286"/>
      <c r="IC2" s="286"/>
      <c r="ID2" s="286"/>
      <c r="IE2" s="286"/>
      <c r="IF2" s="286"/>
      <c r="IG2" s="286"/>
      <c r="IH2" s="286"/>
      <c r="II2" s="286"/>
      <c r="IJ2" s="286"/>
      <c r="IK2" s="286"/>
      <c r="IL2" s="286"/>
      <c r="IM2" s="286"/>
      <c r="IN2" s="286"/>
      <c r="IO2" s="286"/>
      <c r="IP2" s="286"/>
      <c r="IQ2" s="286"/>
      <c r="IR2" s="286"/>
      <c r="IS2" s="286"/>
      <c r="IT2" s="286"/>
      <c r="IU2" s="286"/>
      <c r="IV2" s="286"/>
    </row>
    <row r="3" spans="1:256" ht="50.1" customHeight="1">
      <c r="A3" s="284"/>
      <c r="B3" s="284"/>
      <c r="C3" s="284"/>
      <c r="D3" s="284"/>
      <c r="E3" s="284"/>
      <c r="F3" s="284"/>
      <c r="G3" s="284"/>
      <c r="H3" s="487"/>
      <c r="I3" s="294" t="s">
        <v>84</v>
      </c>
      <c r="J3" s="294"/>
      <c r="K3" s="295">
        <f>'[7]vnos podatkov'!$A$8</f>
        <v>0</v>
      </c>
      <c r="L3" s="290">
        <f>'[7]vnos podatkov'!$B$8</f>
        <v>0</v>
      </c>
      <c r="M3" s="285"/>
      <c r="N3" s="286"/>
      <c r="O3" s="286"/>
      <c r="P3" s="296">
        <f>'[7]vnos podatkov'!$A$8</f>
        <v>0</v>
      </c>
      <c r="Q3" s="296">
        <f>'[7]vnos podatkov'!$B$8</f>
        <v>0</v>
      </c>
      <c r="R3" s="296">
        <f>'[7]vnos podatkov'!$A$10</f>
        <v>0</v>
      </c>
      <c r="S3" s="287"/>
      <c r="T3" s="287"/>
      <c r="U3" s="287"/>
      <c r="V3" s="287"/>
      <c r="W3" s="287"/>
      <c r="X3" s="287"/>
      <c r="Y3" s="287"/>
      <c r="Z3" s="287"/>
      <c r="AA3" s="287"/>
      <c r="AB3" s="287"/>
      <c r="AC3" s="287"/>
      <c r="AD3" s="287"/>
      <c r="AE3" s="287"/>
      <c r="AF3" s="287"/>
      <c r="AG3" s="287"/>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c r="HO3" s="286"/>
      <c r="HP3" s="286"/>
      <c r="HQ3" s="286"/>
      <c r="HR3" s="286"/>
      <c r="HS3" s="286"/>
      <c r="HT3" s="286"/>
      <c r="HU3" s="286"/>
      <c r="HV3" s="286"/>
      <c r="HW3" s="286"/>
      <c r="HX3" s="286"/>
      <c r="HY3" s="286"/>
      <c r="HZ3" s="286"/>
      <c r="IA3" s="286"/>
      <c r="IB3" s="286"/>
      <c r="IC3" s="286"/>
      <c r="ID3" s="286"/>
      <c r="IE3" s="286"/>
      <c r="IF3" s="286"/>
      <c r="IG3" s="286"/>
      <c r="IH3" s="286"/>
      <c r="II3" s="286"/>
      <c r="IJ3" s="286"/>
      <c r="IK3" s="286"/>
      <c r="IL3" s="286"/>
      <c r="IM3" s="286"/>
      <c r="IN3" s="286"/>
      <c r="IO3" s="286"/>
      <c r="IP3" s="286"/>
      <c r="IQ3" s="286"/>
      <c r="IR3" s="286"/>
      <c r="IS3" s="286"/>
      <c r="IT3" s="286"/>
      <c r="IU3" s="286"/>
      <c r="IV3" s="286"/>
    </row>
    <row r="4" spans="1:256" ht="50.1" customHeight="1">
      <c r="A4" s="284"/>
      <c r="B4" s="284"/>
      <c r="C4" s="488" t="s">
        <v>85</v>
      </c>
      <c r="D4" s="488"/>
      <c r="E4" s="489" t="s">
        <v>147</v>
      </c>
      <c r="F4" s="489">
        <f>'[7]vnos podatkov'!$C$10</f>
        <v>0</v>
      </c>
      <c r="G4" s="490">
        <f>'[7]vnos podatkov'!$C$10</f>
        <v>0</v>
      </c>
      <c r="H4" s="490">
        <f>'[7]vnos podatkov'!$C$10</f>
        <v>0</v>
      </c>
      <c r="I4" s="297" t="s">
        <v>86</v>
      </c>
      <c r="J4" s="298"/>
      <c r="K4" s="299">
        <f>'[7]vnos podatkov'!$A$10</f>
        <v>0</v>
      </c>
      <c r="L4" s="300"/>
      <c r="M4" s="285"/>
      <c r="N4" s="286"/>
      <c r="O4" s="286"/>
      <c r="P4" s="287"/>
      <c r="Q4" s="287"/>
      <c r="R4" s="287"/>
      <c r="S4" s="287"/>
      <c r="T4" s="287"/>
      <c r="U4" s="287"/>
      <c r="V4" s="287"/>
      <c r="W4" s="287"/>
      <c r="X4" s="287"/>
      <c r="Y4" s="287"/>
      <c r="Z4" s="287"/>
      <c r="AA4" s="287"/>
      <c r="AB4" s="287"/>
      <c r="AC4" s="287"/>
      <c r="AD4" s="287"/>
      <c r="AE4" s="287"/>
      <c r="AF4" s="287"/>
      <c r="AG4" s="287"/>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O4" s="286"/>
      <c r="HP4" s="286"/>
      <c r="HQ4" s="286"/>
      <c r="HR4" s="286"/>
      <c r="HS4" s="286"/>
      <c r="HT4" s="286"/>
      <c r="HU4" s="286"/>
      <c r="HV4" s="286"/>
      <c r="HW4" s="286"/>
      <c r="HX4" s="286"/>
      <c r="HY4" s="286"/>
      <c r="HZ4" s="286"/>
      <c r="IA4" s="286"/>
      <c r="IB4" s="286"/>
      <c r="IC4" s="286"/>
      <c r="ID4" s="286"/>
      <c r="IE4" s="286"/>
      <c r="IF4" s="286"/>
      <c r="IG4" s="286"/>
      <c r="IH4" s="286"/>
      <c r="II4" s="286"/>
      <c r="IJ4" s="286"/>
      <c r="IK4" s="286"/>
      <c r="IL4" s="286"/>
      <c r="IM4" s="286"/>
      <c r="IN4" s="286"/>
      <c r="IO4" s="286"/>
      <c r="IP4" s="286"/>
      <c r="IQ4" s="286"/>
      <c r="IR4" s="286"/>
      <c r="IS4" s="286"/>
      <c r="IT4" s="286"/>
      <c r="IU4" s="286"/>
      <c r="IV4" s="286"/>
    </row>
    <row r="5" spans="1:256" ht="50.1" customHeight="1">
      <c r="A5" s="284"/>
      <c r="B5" s="284"/>
      <c r="C5" s="488" t="s">
        <v>87</v>
      </c>
      <c r="D5" s="488"/>
      <c r="E5" s="489" t="str">
        <f>'[7]vnos podatkov'!$A$6</f>
        <v>RVO - DRŽAVNO PRVENSTVO</v>
      </c>
      <c r="F5" s="489"/>
      <c r="G5" s="490"/>
      <c r="H5" s="490"/>
      <c r="I5" s="491" t="s">
        <v>88</v>
      </c>
      <c r="J5" s="491"/>
      <c r="K5" s="299"/>
      <c r="L5" s="291"/>
      <c r="M5" s="285"/>
      <c r="N5" s="286"/>
      <c r="O5" s="286"/>
      <c r="P5" s="287"/>
      <c r="Q5" s="287"/>
      <c r="R5" s="287"/>
      <c r="S5" s="287"/>
      <c r="T5" s="287"/>
      <c r="U5" s="287"/>
      <c r="V5" s="287"/>
      <c r="W5" s="287"/>
      <c r="X5" s="287"/>
      <c r="Y5" s="287"/>
      <c r="Z5" s="287"/>
      <c r="AA5" s="287"/>
      <c r="AB5" s="287"/>
      <c r="AC5" s="287"/>
      <c r="AD5" s="287"/>
      <c r="AE5" s="287"/>
      <c r="AF5" s="287"/>
      <c r="AG5" s="287"/>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c r="HO5" s="286"/>
      <c r="HP5" s="286"/>
      <c r="HQ5" s="286"/>
      <c r="HR5" s="286"/>
      <c r="HS5" s="286"/>
      <c r="HT5" s="286"/>
      <c r="HU5" s="286"/>
      <c r="HV5" s="286"/>
      <c r="HW5" s="286"/>
      <c r="HX5" s="286"/>
      <c r="HY5" s="286"/>
      <c r="HZ5" s="286"/>
      <c r="IA5" s="286"/>
      <c r="IB5" s="286"/>
      <c r="IC5" s="286"/>
      <c r="ID5" s="286"/>
      <c r="IE5" s="286"/>
      <c r="IF5" s="286"/>
      <c r="IG5" s="286"/>
      <c r="IH5" s="286"/>
      <c r="II5" s="286"/>
      <c r="IJ5" s="286"/>
      <c r="IK5" s="286"/>
      <c r="IL5" s="286"/>
      <c r="IM5" s="286"/>
      <c r="IN5" s="286"/>
      <c r="IO5" s="286"/>
      <c r="IP5" s="286"/>
      <c r="IQ5" s="286"/>
      <c r="IR5" s="286"/>
      <c r="IS5" s="286"/>
      <c r="IT5" s="286"/>
      <c r="IU5" s="286"/>
      <c r="IV5" s="286"/>
    </row>
    <row r="6" spans="1:256" s="306" customFormat="1" ht="90" customHeight="1">
      <c r="A6" s="284"/>
      <c r="B6" s="284"/>
      <c r="C6" s="301" t="s">
        <v>143</v>
      </c>
      <c r="D6" s="301"/>
      <c r="E6" s="302"/>
      <c r="F6" s="303"/>
      <c r="G6" s="477"/>
      <c r="H6" s="477"/>
      <c r="I6" s="477"/>
      <c r="J6" s="477"/>
      <c r="K6" s="478" t="s">
        <v>89</v>
      </c>
      <c r="L6" s="478" t="s">
        <v>90</v>
      </c>
      <c r="M6" s="285"/>
      <c r="N6" s="304"/>
      <c r="O6" s="304"/>
      <c r="P6" s="483" t="s">
        <v>91</v>
      </c>
      <c r="Q6" s="484"/>
      <c r="R6" s="484"/>
      <c r="S6" s="484"/>
      <c r="T6" s="485"/>
      <c r="U6" s="305"/>
      <c r="V6" s="296"/>
      <c r="W6" s="296"/>
      <c r="X6" s="296"/>
      <c r="Y6" s="296"/>
      <c r="Z6" s="296"/>
      <c r="AA6" s="296"/>
      <c r="AB6" s="296"/>
      <c r="AC6" s="296"/>
      <c r="AD6" s="296"/>
      <c r="AE6" s="296"/>
      <c r="AF6" s="296"/>
      <c r="AG6" s="296"/>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FD6" s="304"/>
      <c r="FE6" s="304"/>
      <c r="FF6" s="304"/>
      <c r="FG6" s="304"/>
      <c r="FH6" s="304"/>
      <c r="FI6" s="304"/>
      <c r="FJ6" s="304"/>
      <c r="FK6" s="304"/>
      <c r="FL6" s="304"/>
      <c r="FM6" s="304"/>
      <c r="FN6" s="304"/>
      <c r="FO6" s="304"/>
      <c r="FP6" s="304"/>
      <c r="FQ6" s="304"/>
      <c r="FR6" s="304"/>
      <c r="FS6" s="304"/>
      <c r="FT6" s="304"/>
      <c r="FU6" s="304"/>
      <c r="FV6" s="304"/>
      <c r="FW6" s="304"/>
      <c r="FX6" s="304"/>
      <c r="FY6" s="304"/>
      <c r="FZ6" s="304"/>
      <c r="GA6" s="304"/>
      <c r="GB6" s="304"/>
      <c r="GC6" s="304"/>
      <c r="GD6" s="304"/>
      <c r="GE6" s="304"/>
      <c r="GF6" s="304"/>
      <c r="GG6" s="304"/>
      <c r="GH6" s="304"/>
      <c r="GI6" s="304"/>
      <c r="GJ6" s="304"/>
      <c r="GK6" s="304"/>
      <c r="GL6" s="304"/>
      <c r="GM6" s="304"/>
      <c r="GN6" s="304"/>
      <c r="GO6" s="304"/>
      <c r="GP6" s="304"/>
      <c r="GQ6" s="304"/>
      <c r="GR6" s="304"/>
      <c r="GS6" s="304"/>
      <c r="GT6" s="304"/>
      <c r="GU6" s="304"/>
      <c r="GV6" s="304"/>
      <c r="GW6" s="304"/>
      <c r="GX6" s="304"/>
      <c r="GY6" s="304"/>
      <c r="GZ6" s="304"/>
      <c r="HA6" s="304"/>
      <c r="HB6" s="304"/>
      <c r="HC6" s="304"/>
      <c r="HD6" s="304"/>
      <c r="HE6" s="304"/>
      <c r="HF6" s="304"/>
      <c r="HG6" s="304"/>
      <c r="HH6" s="304"/>
      <c r="HI6" s="304"/>
      <c r="HJ6" s="304"/>
      <c r="HK6" s="304"/>
      <c r="HL6" s="304"/>
      <c r="HM6" s="304"/>
      <c r="HN6" s="304"/>
      <c r="HO6" s="304"/>
      <c r="HP6" s="304"/>
      <c r="HQ6" s="304"/>
      <c r="HR6" s="304"/>
      <c r="HS6" s="304"/>
      <c r="HT6" s="304"/>
      <c r="HU6" s="304"/>
      <c r="HV6" s="304"/>
      <c r="HW6" s="304"/>
      <c r="HX6" s="304"/>
      <c r="HY6" s="304"/>
      <c r="HZ6" s="304"/>
      <c r="IA6" s="304"/>
      <c r="IB6" s="304"/>
      <c r="IC6" s="304"/>
      <c r="ID6" s="304"/>
      <c r="IE6" s="304"/>
      <c r="IF6" s="304"/>
      <c r="IG6" s="304"/>
      <c r="IH6" s="304"/>
      <c r="II6" s="304"/>
      <c r="IJ6" s="304"/>
      <c r="IK6" s="304"/>
      <c r="IL6" s="304"/>
      <c r="IM6" s="304"/>
      <c r="IN6" s="304"/>
      <c r="IO6" s="304"/>
      <c r="IP6" s="304"/>
      <c r="IQ6" s="304"/>
      <c r="IR6" s="304"/>
      <c r="IS6" s="304"/>
      <c r="IT6" s="304"/>
      <c r="IU6" s="304"/>
      <c r="IV6" s="304"/>
    </row>
    <row r="7" spans="1:256" s="314" customFormat="1" ht="40.5" customHeight="1">
      <c r="A7" s="284"/>
      <c r="B7" s="284"/>
      <c r="C7" s="307" t="s">
        <v>40</v>
      </c>
      <c r="D7" s="308" t="s">
        <v>42</v>
      </c>
      <c r="E7" s="308" t="s">
        <v>43</v>
      </c>
      <c r="F7" s="308" t="s">
        <v>34</v>
      </c>
      <c r="G7" s="477"/>
      <c r="H7" s="477"/>
      <c r="I7" s="477"/>
      <c r="J7" s="477"/>
      <c r="K7" s="478"/>
      <c r="L7" s="478"/>
      <c r="M7" s="285"/>
      <c r="N7" s="309" t="s">
        <v>92</v>
      </c>
      <c r="O7" s="310"/>
      <c r="P7" s="311" t="s">
        <v>40</v>
      </c>
      <c r="Q7" s="311" t="s">
        <v>42</v>
      </c>
      <c r="R7" s="311" t="s">
        <v>43</v>
      </c>
      <c r="S7" s="311" t="s">
        <v>34</v>
      </c>
      <c r="T7" s="312"/>
      <c r="U7" s="312"/>
      <c r="V7" s="312"/>
      <c r="W7" s="312"/>
      <c r="X7" s="311"/>
      <c r="Y7" s="311" t="s">
        <v>40</v>
      </c>
      <c r="Z7" s="311" t="s">
        <v>42</v>
      </c>
      <c r="AA7" s="311" t="s">
        <v>43</v>
      </c>
      <c r="AB7" s="311" t="s">
        <v>34</v>
      </c>
      <c r="AC7" s="311"/>
      <c r="AD7" s="311"/>
      <c r="AE7" s="311"/>
      <c r="AF7" s="311"/>
      <c r="AG7" s="313" t="s">
        <v>48</v>
      </c>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c r="DS7" s="310"/>
      <c r="DT7" s="310"/>
      <c r="DU7" s="310"/>
      <c r="DV7" s="310"/>
      <c r="DW7" s="310"/>
      <c r="DX7" s="310"/>
      <c r="DY7" s="310"/>
      <c r="DZ7" s="310"/>
      <c r="EA7" s="310"/>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c r="FL7" s="310"/>
      <c r="FM7" s="310"/>
      <c r="FN7" s="310"/>
      <c r="FO7" s="310"/>
      <c r="FP7" s="310"/>
      <c r="FQ7" s="310"/>
      <c r="FR7" s="310"/>
      <c r="FS7" s="310"/>
      <c r="FT7" s="310"/>
      <c r="FU7" s="310"/>
      <c r="FV7" s="310"/>
      <c r="FW7" s="310"/>
      <c r="FX7" s="310"/>
      <c r="FY7" s="310"/>
      <c r="FZ7" s="310"/>
      <c r="GA7" s="310"/>
      <c r="GB7" s="310"/>
      <c r="GC7" s="310"/>
      <c r="GD7" s="310"/>
      <c r="GE7" s="310"/>
      <c r="GF7" s="310"/>
      <c r="GG7" s="310"/>
      <c r="GH7" s="310"/>
      <c r="GI7" s="310"/>
      <c r="GJ7" s="310"/>
      <c r="GK7" s="310"/>
      <c r="GL7" s="310"/>
      <c r="GM7" s="310"/>
      <c r="GN7" s="310"/>
      <c r="GO7" s="310"/>
      <c r="GP7" s="310"/>
      <c r="GQ7" s="310"/>
      <c r="GR7" s="310"/>
      <c r="GS7" s="310"/>
      <c r="GT7" s="310"/>
      <c r="GU7" s="310"/>
      <c r="GV7" s="310"/>
      <c r="GW7" s="310"/>
      <c r="GX7" s="310"/>
      <c r="GY7" s="310"/>
      <c r="GZ7" s="310"/>
      <c r="HA7" s="310"/>
      <c r="HB7" s="310"/>
      <c r="HC7" s="310"/>
      <c r="HD7" s="310"/>
      <c r="HE7" s="310"/>
      <c r="HF7" s="310"/>
      <c r="HG7" s="310"/>
      <c r="HH7" s="310"/>
      <c r="HI7" s="310"/>
      <c r="HJ7" s="310"/>
      <c r="HK7" s="310"/>
      <c r="HL7" s="310"/>
      <c r="HM7" s="310"/>
      <c r="HN7" s="310"/>
      <c r="HO7" s="310"/>
      <c r="HP7" s="310"/>
      <c r="HQ7" s="310"/>
      <c r="HR7" s="310"/>
      <c r="HS7" s="310"/>
      <c r="HT7" s="310"/>
      <c r="HU7" s="310"/>
      <c r="HV7" s="310"/>
      <c r="HW7" s="310"/>
      <c r="HX7" s="310"/>
      <c r="HY7" s="310"/>
      <c r="HZ7" s="310"/>
      <c r="IA7" s="310"/>
      <c r="IB7" s="310"/>
      <c r="IC7" s="310"/>
      <c r="ID7" s="310"/>
      <c r="IE7" s="310"/>
      <c r="IF7" s="310"/>
      <c r="IG7" s="310"/>
      <c r="IH7" s="310"/>
      <c r="II7" s="310"/>
      <c r="IJ7" s="310"/>
      <c r="IK7" s="310"/>
      <c r="IL7" s="310"/>
      <c r="IM7" s="310"/>
      <c r="IN7" s="310"/>
      <c r="IO7" s="310"/>
      <c r="IP7" s="310"/>
      <c r="IQ7" s="310"/>
      <c r="IR7" s="310"/>
      <c r="IS7" s="310"/>
      <c r="IT7" s="310"/>
      <c r="IU7" s="310"/>
      <c r="IV7" s="310"/>
    </row>
    <row r="8" spans="1:256" ht="72" customHeight="1">
      <c r="A8" s="315">
        <v>1</v>
      </c>
      <c r="B8" s="316">
        <v>1</v>
      </c>
      <c r="C8" s="317" t="str">
        <f>UPPER(IF($A8="","",VLOOKUP($A8,'[7]m round robin žrebna lista'!$A$7:$R$128,2)))</f>
        <v/>
      </c>
      <c r="D8" s="381" t="s">
        <v>115</v>
      </c>
      <c r="E8" s="382" t="s">
        <v>144</v>
      </c>
      <c r="F8" s="319" t="str">
        <f>UPPER(IF($A8="","",VLOOKUP($A8,'[7]m round robin žrebna lista'!$A$7:$R$128,5)))</f>
        <v/>
      </c>
      <c r="G8" s="320"/>
      <c r="H8" s="321" t="s">
        <v>321</v>
      </c>
      <c r="I8" s="321"/>
      <c r="J8" s="321" t="s">
        <v>334</v>
      </c>
      <c r="K8" s="322"/>
      <c r="L8" s="322"/>
      <c r="M8" s="323">
        <f>IF($A8="","",VLOOKUP($A8,'[7]m round robin žrebna lista'!$A$7:$R$128,14))</f>
        <v>0</v>
      </c>
      <c r="N8" s="322" t="str">
        <f>IF(L8="","",IF(L8=1,8,IF(L8=2,6,IF(L8=3,4,2))))</f>
        <v/>
      </c>
      <c r="O8" s="287"/>
      <c r="P8" s="324" t="str">
        <f>UPPER(IF($A8="","",VLOOKUP($A8,'[7]m round robin žrebna lista'!$A$7:$R$128,2)))</f>
        <v/>
      </c>
      <c r="Q8" s="324" t="str">
        <f>UPPER(IF($A8="","",VLOOKUP($A8,'[7]m round robin žrebna lista'!$A$7:$R$128,3)))</f>
        <v>BOH MOJMIR</v>
      </c>
      <c r="R8" s="324" t="str">
        <f>PROPER(IF($A8="","",VLOOKUP($A8,'[7]m round robin žrebna lista'!$A$7:$R$128,4)))</f>
        <v/>
      </c>
      <c r="S8" s="324" t="str">
        <f>UPPER(IF($A8="","",VLOOKUP($A8,'[7]m round robin žrebna lista'!$A$7:$R$128,5)))</f>
        <v/>
      </c>
      <c r="T8" s="325"/>
      <c r="U8" s="326"/>
      <c r="V8" s="326"/>
      <c r="W8" s="326"/>
      <c r="X8" s="293"/>
      <c r="Y8" s="324" t="str">
        <f>UPPER(IF($A8="","",VLOOKUP($A8,'[7]m round robin žrebna lista'!$A$7:$R$128,2)))</f>
        <v/>
      </c>
      <c r="Z8" s="324" t="str">
        <f>UPPER(IF($A8="","",VLOOKUP($A8,'[7]m round robin žrebna lista'!$A$7:$R$128,3)))</f>
        <v>BOH MOJMIR</v>
      </c>
      <c r="AA8" s="324" t="str">
        <f>PROPER(IF($A8="","",VLOOKUP($A8,'[7]m round robin žrebna lista'!$A$7:$R$128,4)))</f>
        <v/>
      </c>
      <c r="AB8" s="324" t="str">
        <f>UPPER(IF($A8="","",VLOOKUP($A8,'[7]m round robin žrebna lista'!$A$7:$R$128,5)))</f>
        <v/>
      </c>
      <c r="AC8" s="325"/>
      <c r="AD8" s="327" t="str">
        <f>IF(U8="","",IF(U8="1bb","1bb",IF(U8="2bb","2bb",IF(U8=1,$M9,0))))</f>
        <v/>
      </c>
      <c r="AE8" s="327" t="str">
        <f>IF(V8="","",IF(V8="1bb","1bb",IF(V8="3bb","3bb",IF(V8=1,$M10,0))))</f>
        <v/>
      </c>
      <c r="AF8" s="327" t="str">
        <f>IF(W8="","",IF(W8="1bb","1bb",IF(W8="4bb","4bb",IF(W8=1,$M11,0))))</f>
        <v/>
      </c>
      <c r="AG8" s="328">
        <f>SUM(AD8:AF8)</f>
        <v>0</v>
      </c>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6"/>
      <c r="DH8" s="286"/>
      <c r="DI8" s="286"/>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O8" s="286"/>
      <c r="HP8" s="286"/>
      <c r="HQ8" s="286"/>
      <c r="HR8" s="286"/>
      <c r="HS8" s="286"/>
      <c r="HT8" s="286"/>
      <c r="HU8" s="286"/>
      <c r="HV8" s="286"/>
      <c r="HW8" s="286"/>
      <c r="HX8" s="286"/>
      <c r="HY8" s="286"/>
      <c r="HZ8" s="286"/>
      <c r="IA8" s="286"/>
      <c r="IB8" s="286"/>
      <c r="IC8" s="286"/>
      <c r="ID8" s="286"/>
      <c r="IE8" s="286"/>
      <c r="IF8" s="286"/>
      <c r="IG8" s="286"/>
      <c r="IH8" s="286"/>
      <c r="II8" s="286"/>
      <c r="IJ8" s="286"/>
      <c r="IK8" s="286"/>
      <c r="IL8" s="286"/>
      <c r="IM8" s="286"/>
      <c r="IN8" s="286"/>
      <c r="IO8" s="286"/>
      <c r="IP8" s="286"/>
      <c r="IQ8" s="286"/>
      <c r="IR8" s="286"/>
      <c r="IS8" s="286"/>
      <c r="IT8" s="286"/>
      <c r="IU8" s="286"/>
      <c r="IV8" s="286"/>
    </row>
    <row r="9" spans="1:256" ht="72" customHeight="1">
      <c r="A9" s="315">
        <v>2</v>
      </c>
      <c r="B9" s="316">
        <v>2</v>
      </c>
      <c r="C9" s="317" t="str">
        <f>UPPER(IF($A9="","",VLOOKUP($A9,'[7]m round robin žrebna lista'!$A$7:$R$128,2)))</f>
        <v/>
      </c>
      <c r="D9" s="381" t="s">
        <v>20</v>
      </c>
      <c r="E9" s="382" t="s">
        <v>21</v>
      </c>
      <c r="F9" s="319" t="str">
        <f>UPPER(IF($A9="","",VLOOKUP($A9,'[7]m round robin žrebna lista'!$A$7:$R$128,5)))</f>
        <v/>
      </c>
      <c r="G9" s="321" t="s">
        <v>374</v>
      </c>
      <c r="H9" s="320"/>
      <c r="I9" s="321" t="s">
        <v>336</v>
      </c>
      <c r="J9" s="321"/>
      <c r="K9" s="363"/>
      <c r="L9" s="322"/>
      <c r="M9" s="323">
        <f>IF($A9="","",VLOOKUP($A9,'[7]m round robin žrebna lista'!$A$7:$R$128,14))</f>
        <v>0</v>
      </c>
      <c r="N9" s="322"/>
      <c r="O9" s="287"/>
      <c r="P9" s="324" t="str">
        <f>UPPER(IF($A9="","",VLOOKUP($A9,'[7]m round robin žrebna lista'!$A$7:$R$128,2)))</f>
        <v/>
      </c>
      <c r="Q9" s="324" t="str">
        <f>UPPER(IF($A9="","",VLOOKUP($A9,'[7]m round robin žrebna lista'!$A$7:$R$128,3)))</f>
        <v>SLAVINEC IGOR</v>
      </c>
      <c r="R9" s="324" t="str">
        <f>PROPER(IF($A9="","",VLOOKUP($A9,'[7]m round robin žrebna lista'!$A$7:$R$128,4)))</f>
        <v/>
      </c>
      <c r="S9" s="324" t="str">
        <f>UPPER(IF($A9="","",VLOOKUP($A9,'[7]m round robin žrebna lista'!$A$7:$R$128,5)))</f>
        <v/>
      </c>
      <c r="T9" s="326"/>
      <c r="U9" s="325"/>
      <c r="V9" s="326"/>
      <c r="W9" s="326"/>
      <c r="X9" s="293"/>
      <c r="Y9" s="324" t="str">
        <f>UPPER(IF($A9="","",VLOOKUP($A9,'[7]m round robin žrebna lista'!$A$7:$R$128,2)))</f>
        <v/>
      </c>
      <c r="Z9" s="324" t="str">
        <f>UPPER(IF($A9="","",VLOOKUP($A9,'[7]m round robin žrebna lista'!$A$7:$R$128,3)))</f>
        <v>SLAVINEC IGOR</v>
      </c>
      <c r="AA9" s="324" t="str">
        <f>PROPER(IF($A9="","",VLOOKUP($A9,'[7]m round robin žrebna lista'!$A$7:$R$128,4)))</f>
        <v/>
      </c>
      <c r="AB9" s="324" t="str">
        <f>UPPER(IF($A9="","",VLOOKUP($A9,'[7]m round robin žrebna lista'!$A$7:$R$128,5)))</f>
        <v/>
      </c>
      <c r="AC9" s="327" t="str">
        <f>IF(T9="","",IF(T9="1bb","1bb",IF(T9="2bb","2bb",IF(T9=1,0,M8))))</f>
        <v/>
      </c>
      <c r="AD9" s="325"/>
      <c r="AE9" s="327" t="str">
        <f>IF(V9="","",IF(V9="2bb","2bb",IF(V9="3bb","3bb",IF(V9=2,M10,0))))</f>
        <v/>
      </c>
      <c r="AF9" s="327" t="str">
        <f>IF(W9="","",IF(W9="2bb","2bb",IF(W9="4bb","4bb",IF(W9=2,M11,0))))</f>
        <v/>
      </c>
      <c r="AG9" s="328">
        <f>SUM(AC9:AF9)</f>
        <v>0</v>
      </c>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286"/>
      <c r="EB9" s="286"/>
      <c r="EC9" s="286"/>
      <c r="ED9" s="286"/>
      <c r="EE9" s="286"/>
      <c r="EF9" s="286"/>
      <c r="EG9" s="286"/>
      <c r="EH9" s="286"/>
      <c r="EI9" s="286"/>
      <c r="EJ9" s="286"/>
      <c r="EK9" s="286"/>
      <c r="EL9" s="286"/>
      <c r="EM9" s="286"/>
      <c r="EN9" s="286"/>
      <c r="EO9" s="286"/>
      <c r="EP9" s="286"/>
      <c r="EQ9" s="286"/>
      <c r="ER9" s="286"/>
      <c r="ES9" s="286"/>
      <c r="ET9" s="286"/>
      <c r="EU9" s="286"/>
      <c r="EV9" s="286"/>
      <c r="EW9" s="286"/>
      <c r="EX9" s="286"/>
      <c r="EY9" s="286"/>
      <c r="EZ9" s="286"/>
      <c r="FA9" s="286"/>
      <c r="FB9" s="286"/>
      <c r="FC9" s="286"/>
      <c r="FD9" s="286"/>
      <c r="FE9" s="286"/>
      <c r="FF9" s="286"/>
      <c r="FG9" s="286"/>
      <c r="FH9" s="286"/>
      <c r="FI9" s="286"/>
      <c r="FJ9" s="286"/>
      <c r="FK9" s="286"/>
      <c r="FL9" s="286"/>
      <c r="FM9" s="286"/>
      <c r="FN9" s="286"/>
      <c r="FO9" s="286"/>
      <c r="FP9" s="286"/>
      <c r="FQ9" s="286"/>
      <c r="FR9" s="286"/>
      <c r="FS9" s="286"/>
      <c r="FT9" s="286"/>
      <c r="FU9" s="286"/>
      <c r="FV9" s="286"/>
      <c r="FW9" s="286"/>
      <c r="FX9" s="286"/>
      <c r="FY9" s="286"/>
      <c r="FZ9" s="286"/>
      <c r="GA9" s="286"/>
      <c r="GB9" s="286"/>
      <c r="GC9" s="286"/>
      <c r="GD9" s="286"/>
      <c r="GE9" s="286"/>
      <c r="GF9" s="286"/>
      <c r="GG9" s="286"/>
      <c r="GH9" s="286"/>
      <c r="GI9" s="286"/>
      <c r="GJ9" s="286"/>
      <c r="GK9" s="286"/>
      <c r="GL9" s="286"/>
      <c r="GM9" s="286"/>
      <c r="GN9" s="286"/>
      <c r="GO9" s="286"/>
      <c r="GP9" s="286"/>
      <c r="GQ9" s="286"/>
      <c r="GR9" s="286"/>
      <c r="GS9" s="286"/>
      <c r="GT9" s="286"/>
      <c r="GU9" s="286"/>
      <c r="GV9" s="286"/>
      <c r="GW9" s="286"/>
      <c r="GX9" s="286"/>
      <c r="GY9" s="286"/>
      <c r="GZ9" s="286"/>
      <c r="HA9" s="286"/>
      <c r="HB9" s="286"/>
      <c r="HC9" s="286"/>
      <c r="HD9" s="286"/>
      <c r="HE9" s="286"/>
      <c r="HF9" s="286"/>
      <c r="HG9" s="286"/>
      <c r="HH9" s="286"/>
      <c r="HI9" s="286"/>
      <c r="HJ9" s="286"/>
      <c r="HK9" s="286"/>
      <c r="HL9" s="286"/>
      <c r="HM9" s="286"/>
      <c r="HN9" s="286"/>
      <c r="HO9" s="286"/>
      <c r="HP9" s="286"/>
      <c r="HQ9" s="286"/>
      <c r="HR9" s="286"/>
      <c r="HS9" s="286"/>
      <c r="HT9" s="286"/>
      <c r="HU9" s="286"/>
      <c r="HV9" s="286"/>
      <c r="HW9" s="286"/>
      <c r="HX9" s="286"/>
      <c r="HY9" s="286"/>
      <c r="HZ9" s="286"/>
      <c r="IA9" s="286"/>
      <c r="IB9" s="286"/>
      <c r="IC9" s="286"/>
      <c r="ID9" s="286"/>
      <c r="IE9" s="286"/>
      <c r="IF9" s="286"/>
      <c r="IG9" s="286"/>
      <c r="IH9" s="286"/>
      <c r="II9" s="286"/>
      <c r="IJ9" s="286"/>
      <c r="IK9" s="286"/>
      <c r="IL9" s="286"/>
      <c r="IM9" s="286"/>
      <c r="IN9" s="286"/>
      <c r="IO9" s="286"/>
      <c r="IP9" s="286"/>
      <c r="IQ9" s="286"/>
      <c r="IR9" s="286"/>
      <c r="IS9" s="286"/>
      <c r="IT9" s="286"/>
      <c r="IU9" s="286"/>
      <c r="IV9" s="286"/>
    </row>
    <row r="10" spans="1:256" ht="72" customHeight="1">
      <c r="A10" s="315">
        <v>3</v>
      </c>
      <c r="B10" s="329">
        <v>3</v>
      </c>
      <c r="C10" s="317" t="str">
        <f>UPPER(IF($A10="","",VLOOKUP($A10,'[7]m round robin žrebna lista'!$A$7:$R$128,2)))</f>
        <v/>
      </c>
      <c r="D10" s="381" t="s">
        <v>146</v>
      </c>
      <c r="E10" s="382" t="s">
        <v>145</v>
      </c>
      <c r="F10" s="319" t="str">
        <f>UPPER(IF($A10="","",VLOOKUP($A10,'[7]m round robin žrebna lista'!$A$7:$R$128,5)))</f>
        <v/>
      </c>
      <c r="G10" s="321"/>
      <c r="H10" s="321" t="s">
        <v>335</v>
      </c>
      <c r="I10" s="320"/>
      <c r="J10" s="321"/>
      <c r="K10" s="322"/>
      <c r="L10" s="322"/>
      <c r="M10" s="323">
        <f>IF($A10="","",VLOOKUP($A10,'[7]m round robin žrebna lista'!$A$7:$R$128,14))</f>
        <v>0</v>
      </c>
      <c r="N10" s="322" t="str">
        <f>IF(L10="","",IF(L10=1,8,IF(L10=2,6,IF(L10=3,4,2))))</f>
        <v/>
      </c>
      <c r="O10" s="287"/>
      <c r="P10" s="324" t="str">
        <f>UPPER(IF($A10="","",VLOOKUP($A10,'[7]m round robin žrebna lista'!$A$7:$R$128,2)))</f>
        <v/>
      </c>
      <c r="Q10" s="324" t="str">
        <f>UPPER(IF($A10="","",VLOOKUP($A10,'[7]m round robin žrebna lista'!$A$7:$R$128,3)))</f>
        <v>STIBILJ CVETKO</v>
      </c>
      <c r="R10" s="324" t="str">
        <f>PROPER(IF($A10="","",VLOOKUP($A10,'[7]m round robin žrebna lista'!$A$7:$R$128,4)))</f>
        <v/>
      </c>
      <c r="S10" s="324" t="str">
        <f>UPPER(IF($A10="","",VLOOKUP($A10,'[7]m round robin žrebna lista'!$A$7:$R$128,5)))</f>
        <v/>
      </c>
      <c r="T10" s="326"/>
      <c r="U10" s="326"/>
      <c r="V10" s="325"/>
      <c r="W10" s="326"/>
      <c r="X10" s="293"/>
      <c r="Y10" s="324" t="str">
        <f>UPPER(IF($A10="","",VLOOKUP($A10,'[7]m round robin žrebna lista'!$A$7:$R$128,2)))</f>
        <v/>
      </c>
      <c r="Z10" s="324" t="str">
        <f>UPPER(IF($A10="","",VLOOKUP($A10,'[7]m round robin žrebna lista'!$A$7:$R$128,3)))</f>
        <v>STIBILJ CVETKO</v>
      </c>
      <c r="AA10" s="324" t="str">
        <f>PROPER(IF($A10="","",VLOOKUP($A10,'[7]m round robin žrebna lista'!$A$7:$R$128,4)))</f>
        <v/>
      </c>
      <c r="AB10" s="324" t="str">
        <f>UPPER(IF($A10="","",VLOOKUP($A10,'[7]m round robin žrebna lista'!$A$7:$R$128,5)))</f>
        <v/>
      </c>
      <c r="AC10" s="327" t="str">
        <f>IF(T10="","",IF(T10="1bb","1bb",IF(T10="3bb","3bb",IF(T10=1,0,M8))))</f>
        <v/>
      </c>
      <c r="AD10" s="327" t="str">
        <f>IF(U10="","",IF(U10="2bb","2bb",IF(U10="3bb","3bb",IF(U10=2,0,M9))))</f>
        <v/>
      </c>
      <c r="AE10" s="325"/>
      <c r="AF10" s="327" t="str">
        <f>IF(W10="","",IF(W10="3bb","3bb",IF(W10="4bb","4bb",IF(W10=3,M11,0))))</f>
        <v/>
      </c>
      <c r="AG10" s="328">
        <f>SUM(AC10:AF10)</f>
        <v>0</v>
      </c>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286"/>
      <c r="CO10" s="286"/>
      <c r="CP10" s="286"/>
      <c r="CQ10" s="286"/>
      <c r="CR10" s="286"/>
      <c r="CS10" s="286"/>
      <c r="CT10" s="286"/>
      <c r="CU10" s="286"/>
      <c r="CV10" s="286"/>
      <c r="CW10" s="286"/>
      <c r="CX10" s="286"/>
      <c r="CY10" s="286"/>
      <c r="CZ10" s="286"/>
      <c r="DA10" s="286"/>
      <c r="DB10" s="286"/>
      <c r="DC10" s="286"/>
      <c r="DD10" s="286"/>
      <c r="DE10" s="286"/>
      <c r="DF10" s="286"/>
      <c r="DG10" s="286"/>
      <c r="DH10" s="286"/>
      <c r="DI10" s="286"/>
      <c r="DJ10" s="286"/>
      <c r="DK10" s="286"/>
      <c r="DL10" s="286"/>
      <c r="DM10" s="286"/>
      <c r="DN10" s="286"/>
      <c r="DO10" s="286"/>
      <c r="DP10" s="286"/>
      <c r="DQ10" s="286"/>
      <c r="DR10" s="286"/>
      <c r="DS10" s="286"/>
      <c r="DT10" s="286"/>
      <c r="DU10" s="286"/>
      <c r="DV10" s="286"/>
      <c r="DW10" s="286"/>
      <c r="DX10" s="286"/>
      <c r="DY10" s="286"/>
      <c r="DZ10" s="286"/>
      <c r="EA10" s="286"/>
      <c r="EB10" s="286"/>
      <c r="EC10" s="286"/>
      <c r="ED10" s="286"/>
      <c r="EE10" s="286"/>
      <c r="EF10" s="286"/>
      <c r="EG10" s="286"/>
      <c r="EH10" s="286"/>
      <c r="EI10" s="286"/>
      <c r="EJ10" s="286"/>
      <c r="EK10" s="286"/>
      <c r="EL10" s="286"/>
      <c r="EM10" s="286"/>
      <c r="EN10" s="286"/>
      <c r="EO10" s="286"/>
      <c r="EP10" s="286"/>
      <c r="EQ10" s="286"/>
      <c r="ER10" s="286"/>
      <c r="ES10" s="286"/>
      <c r="ET10" s="286"/>
      <c r="EU10" s="286"/>
      <c r="EV10" s="286"/>
      <c r="EW10" s="286"/>
      <c r="EX10" s="286"/>
      <c r="EY10" s="286"/>
      <c r="EZ10" s="286"/>
      <c r="FA10" s="286"/>
      <c r="FB10" s="286"/>
      <c r="FC10" s="286"/>
      <c r="FD10" s="286"/>
      <c r="FE10" s="286"/>
      <c r="FF10" s="286"/>
      <c r="FG10" s="286"/>
      <c r="FH10" s="286"/>
      <c r="FI10" s="286"/>
      <c r="FJ10" s="286"/>
      <c r="FK10" s="286"/>
      <c r="FL10" s="286"/>
      <c r="FM10" s="286"/>
      <c r="FN10" s="286"/>
      <c r="FO10" s="286"/>
      <c r="FP10" s="286"/>
      <c r="FQ10" s="286"/>
      <c r="FR10" s="286"/>
      <c r="FS10" s="286"/>
      <c r="FT10" s="286"/>
      <c r="FU10" s="286"/>
      <c r="FV10" s="286"/>
      <c r="FW10" s="286"/>
      <c r="FX10" s="286"/>
      <c r="FY10" s="286"/>
      <c r="FZ10" s="286"/>
      <c r="GA10" s="286"/>
      <c r="GB10" s="286"/>
      <c r="GC10" s="286"/>
      <c r="GD10" s="286"/>
      <c r="GE10" s="286"/>
      <c r="GF10" s="286"/>
      <c r="GG10" s="286"/>
      <c r="GH10" s="286"/>
      <c r="GI10" s="286"/>
      <c r="GJ10" s="286"/>
      <c r="GK10" s="286"/>
      <c r="GL10" s="286"/>
      <c r="GM10" s="286"/>
      <c r="GN10" s="286"/>
      <c r="GO10" s="286"/>
      <c r="GP10" s="286"/>
      <c r="GQ10" s="286"/>
      <c r="GR10" s="286"/>
      <c r="GS10" s="286"/>
      <c r="GT10" s="286"/>
      <c r="GU10" s="286"/>
      <c r="GV10" s="286"/>
      <c r="GW10" s="286"/>
      <c r="GX10" s="286"/>
      <c r="GY10" s="286"/>
      <c r="GZ10" s="286"/>
      <c r="HA10" s="286"/>
      <c r="HB10" s="286"/>
      <c r="HC10" s="286"/>
      <c r="HD10" s="286"/>
      <c r="HE10" s="286"/>
      <c r="HF10" s="286"/>
      <c r="HG10" s="286"/>
      <c r="HH10" s="286"/>
      <c r="HI10" s="286"/>
      <c r="HJ10" s="286"/>
      <c r="HK10" s="286"/>
      <c r="HL10" s="286"/>
      <c r="HM10" s="286"/>
      <c r="HN10" s="286"/>
      <c r="HO10" s="286"/>
      <c r="HP10" s="286"/>
      <c r="HQ10" s="286"/>
      <c r="HR10" s="286"/>
      <c r="HS10" s="286"/>
      <c r="HT10" s="286"/>
      <c r="HU10" s="286"/>
      <c r="HV10" s="286"/>
      <c r="HW10" s="286"/>
      <c r="HX10" s="286"/>
      <c r="HY10" s="286"/>
      <c r="HZ10" s="286"/>
      <c r="IA10" s="286"/>
      <c r="IB10" s="286"/>
      <c r="IC10" s="286"/>
      <c r="ID10" s="286"/>
      <c r="IE10" s="286"/>
      <c r="IF10" s="286"/>
      <c r="IG10" s="286"/>
      <c r="IH10" s="286"/>
      <c r="II10" s="286"/>
      <c r="IJ10" s="286"/>
      <c r="IK10" s="286"/>
      <c r="IL10" s="286"/>
      <c r="IM10" s="286"/>
      <c r="IN10" s="286"/>
      <c r="IO10" s="286"/>
      <c r="IP10" s="286"/>
      <c r="IQ10" s="286"/>
      <c r="IR10" s="286"/>
      <c r="IS10" s="286"/>
      <c r="IT10" s="286"/>
      <c r="IU10" s="286"/>
      <c r="IV10" s="286"/>
    </row>
    <row r="11" spans="1:256" ht="72" customHeight="1">
      <c r="A11" s="315">
        <v>66</v>
      </c>
      <c r="B11" s="316">
        <v>4</v>
      </c>
      <c r="C11" s="317" t="str">
        <f>UPPER(IF($A11="","",VLOOKUP($A11,'[7]m round robin žrebna lista'!$A$7:$R$128,2)))</f>
        <v/>
      </c>
      <c r="D11" s="381" t="s">
        <v>98</v>
      </c>
      <c r="E11" s="382" t="s">
        <v>31</v>
      </c>
      <c r="F11" s="319" t="str">
        <f>UPPER(IF($A11="","",VLOOKUP($A11,'[7]m round robin žrebna lista'!$A$7:$R$128,5)))</f>
        <v/>
      </c>
      <c r="G11" s="321" t="s">
        <v>333</v>
      </c>
      <c r="H11" s="321"/>
      <c r="I11" s="321"/>
      <c r="J11" s="320"/>
      <c r="K11" s="322"/>
      <c r="L11" s="322"/>
      <c r="M11" s="323">
        <f>IF($A11="","",VLOOKUP($A11,'[7]m round robin žrebna lista'!$A$7:$R$128,14))</f>
        <v>0</v>
      </c>
      <c r="N11" s="322"/>
      <c r="O11" s="287"/>
      <c r="P11" s="324" t="str">
        <f>UPPER(IF($A11="","",VLOOKUP($A11,'[7]m round robin žrebna lista'!$A$7:$R$128,2)))</f>
        <v/>
      </c>
      <c r="Q11" s="324" t="str">
        <f>UPPER(IF($A11="","",VLOOKUP($A11,'[7]m round robin žrebna lista'!$A$7:$R$128,3)))</f>
        <v/>
      </c>
      <c r="R11" s="324" t="str">
        <f>PROPER(IF($A11="","",VLOOKUP($A11,'[7]m round robin žrebna lista'!$A$7:$R$128,4)))</f>
        <v/>
      </c>
      <c r="S11" s="324" t="str">
        <f>UPPER(IF($A11="","",VLOOKUP($A11,'[7]m round robin žrebna lista'!$A$7:$R$128,5)))</f>
        <v/>
      </c>
      <c r="T11" s="326"/>
      <c r="U11" s="326"/>
      <c r="V11" s="326"/>
      <c r="W11" s="325"/>
      <c r="X11" s="293"/>
      <c r="Y11" s="324" t="str">
        <f>UPPER(IF($A11="","",VLOOKUP($A11,'[7]m round robin žrebna lista'!$A$7:$R$128,2)))</f>
        <v/>
      </c>
      <c r="Z11" s="324" t="str">
        <f>UPPER(IF($A11="","",VLOOKUP($A11,'[7]m round robin žrebna lista'!$A$7:$R$128,3)))</f>
        <v/>
      </c>
      <c r="AA11" s="324" t="str">
        <f>PROPER(IF($A11="","",VLOOKUP($A11,'[7]m round robin žrebna lista'!$A$7:$R$128,4)))</f>
        <v/>
      </c>
      <c r="AB11" s="324" t="str">
        <f>UPPER(IF($A11="","",VLOOKUP($A11,'[7]m round robin žrebna lista'!$A$7:$R$128,5)))</f>
        <v/>
      </c>
      <c r="AC11" s="327" t="str">
        <f>IF(T11="","",IF(T11="1bb","1bb",IF(T11="4bb","4bb",IF(T11=1,0,M8))))</f>
        <v/>
      </c>
      <c r="AD11" s="327" t="str">
        <f>IF(U11="","",IF(U11="2bb","2bb",IF(U11="4bb","4bb",IF(U11=2,0,M9))))</f>
        <v/>
      </c>
      <c r="AE11" s="327" t="str">
        <f>IF(V11="","",IF(V11="3bb","3bb",IF(V11="4bb","4bb",IF(V11=3,0,M10))))</f>
        <v/>
      </c>
      <c r="AF11" s="325"/>
      <c r="AG11" s="328">
        <f>SUM(AC11:AF11)</f>
        <v>0</v>
      </c>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c r="GD11" s="286"/>
      <c r="GE11" s="286"/>
      <c r="GF11" s="286"/>
      <c r="GG11" s="286"/>
      <c r="GH11" s="286"/>
      <c r="GI11" s="286"/>
      <c r="GJ11" s="286"/>
      <c r="GK11" s="286"/>
      <c r="GL11" s="286"/>
      <c r="GM11" s="286"/>
      <c r="GN11" s="286"/>
      <c r="GO11" s="286"/>
      <c r="GP11" s="286"/>
      <c r="GQ11" s="286"/>
      <c r="GR11" s="286"/>
      <c r="GS11" s="286"/>
      <c r="GT11" s="286"/>
      <c r="GU11" s="286"/>
      <c r="GV11" s="286"/>
      <c r="GW11" s="286"/>
      <c r="GX11" s="286"/>
      <c r="GY11" s="286"/>
      <c r="GZ11" s="286"/>
      <c r="HA11" s="286"/>
      <c r="HB11" s="286"/>
      <c r="HC11" s="286"/>
      <c r="HD11" s="286"/>
      <c r="HE11" s="286"/>
      <c r="HF11" s="286"/>
      <c r="HG11" s="286"/>
      <c r="HH11" s="286"/>
      <c r="HI11" s="286"/>
      <c r="HJ11" s="286"/>
      <c r="HK11" s="286"/>
      <c r="HL11" s="286"/>
      <c r="HM11" s="286"/>
      <c r="HN11" s="286"/>
      <c r="HO11" s="286"/>
      <c r="HP11" s="286"/>
      <c r="HQ11" s="286"/>
      <c r="HR11" s="286"/>
      <c r="HS11" s="286"/>
      <c r="HT11" s="286"/>
      <c r="HU11" s="286"/>
      <c r="HV11" s="286"/>
      <c r="HW11" s="286"/>
      <c r="HX11" s="286"/>
      <c r="HY11" s="286"/>
      <c r="HZ11" s="286"/>
      <c r="IA11" s="286"/>
      <c r="IB11" s="286"/>
      <c r="IC11" s="286"/>
      <c r="ID11" s="286"/>
      <c r="IE11" s="286"/>
      <c r="IF11" s="286"/>
      <c r="IG11" s="286"/>
      <c r="IH11" s="286"/>
      <c r="II11" s="286"/>
      <c r="IJ11" s="286"/>
      <c r="IK11" s="286"/>
      <c r="IL11" s="286"/>
      <c r="IM11" s="286"/>
      <c r="IN11" s="286"/>
      <c r="IO11" s="286"/>
      <c r="IP11" s="286"/>
      <c r="IQ11" s="286"/>
      <c r="IR11" s="286"/>
      <c r="IS11" s="286"/>
      <c r="IT11" s="286"/>
      <c r="IU11" s="286"/>
      <c r="IV11" s="286"/>
    </row>
    <row r="12" spans="1:256" ht="100.5" customHeight="1">
      <c r="A12" s="330"/>
      <c r="B12" s="330"/>
      <c r="C12" s="301" t="s">
        <v>93</v>
      </c>
      <c r="D12" s="301"/>
      <c r="E12" s="302"/>
      <c r="F12" s="303"/>
      <c r="G12" s="477"/>
      <c r="H12" s="477"/>
      <c r="I12" s="477"/>
      <c r="J12" s="477"/>
      <c r="K12" s="478" t="s">
        <v>89</v>
      </c>
      <c r="L12" s="478" t="s">
        <v>90</v>
      </c>
      <c r="M12" s="285"/>
      <c r="N12" s="286"/>
      <c r="O12" s="286"/>
      <c r="P12" s="287"/>
      <c r="Q12" s="287"/>
      <c r="R12" s="287"/>
      <c r="S12" s="287"/>
      <c r="T12" s="287"/>
      <c r="U12" s="287"/>
      <c r="V12" s="287"/>
      <c r="W12" s="287"/>
      <c r="X12" s="287"/>
      <c r="Y12" s="287"/>
      <c r="Z12" s="287"/>
      <c r="AA12" s="287"/>
      <c r="AB12" s="287"/>
      <c r="AC12" s="287"/>
      <c r="AD12" s="287"/>
      <c r="AE12" s="287"/>
      <c r="AF12" s="287"/>
      <c r="AG12" s="287"/>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6"/>
      <c r="EY12" s="286"/>
      <c r="EZ12" s="286"/>
      <c r="FA12" s="286"/>
      <c r="FB12" s="286"/>
      <c r="FC12" s="286"/>
      <c r="FD12" s="286"/>
      <c r="FE12" s="286"/>
      <c r="FF12" s="286"/>
      <c r="FG12" s="286"/>
      <c r="FH12" s="286"/>
      <c r="FI12" s="286"/>
      <c r="FJ12" s="286"/>
      <c r="FK12" s="286"/>
      <c r="FL12" s="286"/>
      <c r="FM12" s="286"/>
      <c r="FN12" s="286"/>
      <c r="FO12" s="286"/>
      <c r="FP12" s="286"/>
      <c r="FQ12" s="286"/>
      <c r="FR12" s="286"/>
      <c r="FS12" s="286"/>
      <c r="FT12" s="286"/>
      <c r="FU12" s="286"/>
      <c r="FV12" s="286"/>
      <c r="FW12" s="286"/>
      <c r="FX12" s="286"/>
      <c r="FY12" s="286"/>
      <c r="FZ12" s="286"/>
      <c r="GA12" s="286"/>
      <c r="GB12" s="286"/>
      <c r="GC12" s="286"/>
      <c r="GD12" s="286"/>
      <c r="GE12" s="286"/>
      <c r="GF12" s="286"/>
      <c r="GG12" s="286"/>
      <c r="GH12" s="286"/>
      <c r="GI12" s="286"/>
      <c r="GJ12" s="286"/>
      <c r="GK12" s="286"/>
      <c r="GL12" s="286"/>
      <c r="GM12" s="286"/>
      <c r="GN12" s="286"/>
      <c r="GO12" s="286"/>
      <c r="GP12" s="286"/>
      <c r="GQ12" s="286"/>
      <c r="GR12" s="286"/>
      <c r="GS12" s="286"/>
      <c r="GT12" s="286"/>
      <c r="GU12" s="286"/>
      <c r="GV12" s="286"/>
      <c r="GW12" s="286"/>
      <c r="GX12" s="286"/>
      <c r="GY12" s="286"/>
      <c r="GZ12" s="286"/>
      <c r="HA12" s="286"/>
      <c r="HB12" s="286"/>
      <c r="HC12" s="286"/>
      <c r="HD12" s="286"/>
      <c r="HE12" s="286"/>
      <c r="HF12" s="286"/>
      <c r="HG12" s="286"/>
      <c r="HH12" s="286"/>
      <c r="HI12" s="286"/>
      <c r="HJ12" s="286"/>
      <c r="HK12" s="286"/>
      <c r="HL12" s="286"/>
      <c r="HM12" s="286"/>
      <c r="HN12" s="286"/>
      <c r="HO12" s="286"/>
      <c r="HP12" s="286"/>
      <c r="HQ12" s="286"/>
      <c r="HR12" s="286"/>
      <c r="HS12" s="286"/>
      <c r="HT12" s="286"/>
      <c r="HU12" s="286"/>
      <c r="HV12" s="286"/>
      <c r="HW12" s="286"/>
      <c r="HX12" s="286"/>
      <c r="HY12" s="286"/>
      <c r="HZ12" s="286"/>
      <c r="IA12" s="286"/>
      <c r="IB12" s="286"/>
      <c r="IC12" s="286"/>
      <c r="ID12" s="286"/>
      <c r="IE12" s="286"/>
      <c r="IF12" s="286"/>
      <c r="IG12" s="286"/>
      <c r="IH12" s="286"/>
      <c r="II12" s="286"/>
      <c r="IJ12" s="286"/>
      <c r="IK12" s="286"/>
      <c r="IL12" s="286"/>
      <c r="IM12" s="286"/>
      <c r="IN12" s="286"/>
      <c r="IO12" s="286"/>
      <c r="IP12" s="286"/>
      <c r="IQ12" s="286"/>
      <c r="IR12" s="286"/>
      <c r="IS12" s="286"/>
      <c r="IT12" s="286"/>
      <c r="IU12" s="286"/>
      <c r="IV12" s="286"/>
    </row>
    <row r="13" spans="1:256" s="314" customFormat="1" ht="40.5" customHeight="1">
      <c r="A13" s="330"/>
      <c r="B13" s="330"/>
      <c r="C13" s="307" t="s">
        <v>40</v>
      </c>
      <c r="D13" s="308" t="s">
        <v>42</v>
      </c>
      <c r="E13" s="331" t="s">
        <v>43</v>
      </c>
      <c r="F13" s="308" t="s">
        <v>34</v>
      </c>
      <c r="G13" s="477"/>
      <c r="H13" s="477"/>
      <c r="I13" s="477"/>
      <c r="J13" s="477"/>
      <c r="K13" s="478"/>
      <c r="L13" s="478"/>
      <c r="M13" s="285"/>
      <c r="N13" s="309" t="s">
        <v>92</v>
      </c>
      <c r="O13" s="310"/>
      <c r="P13" s="311" t="s">
        <v>40</v>
      </c>
      <c r="Q13" s="311" t="s">
        <v>42</v>
      </c>
      <c r="R13" s="311" t="s">
        <v>43</v>
      </c>
      <c r="S13" s="311" t="s">
        <v>34</v>
      </c>
      <c r="T13" s="312"/>
      <c r="U13" s="309"/>
      <c r="V13" s="309"/>
      <c r="W13" s="309"/>
      <c r="X13" s="309"/>
      <c r="Y13" s="311" t="s">
        <v>40</v>
      </c>
      <c r="Z13" s="311" t="s">
        <v>42</v>
      </c>
      <c r="AA13" s="311" t="s">
        <v>43</v>
      </c>
      <c r="AB13" s="311" t="s">
        <v>34</v>
      </c>
      <c r="AC13" s="311"/>
      <c r="AD13" s="311"/>
      <c r="AE13" s="311"/>
      <c r="AF13" s="311"/>
      <c r="AG13" s="313" t="s">
        <v>48</v>
      </c>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0"/>
      <c r="FF13" s="310"/>
      <c r="FG13" s="310"/>
      <c r="FH13" s="310"/>
      <c r="FI13" s="310"/>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0"/>
      <c r="GH13" s="310"/>
      <c r="GI13" s="310"/>
      <c r="GJ13" s="310"/>
      <c r="GK13" s="310"/>
      <c r="GL13" s="310"/>
      <c r="GM13" s="310"/>
      <c r="GN13" s="310"/>
      <c r="GO13" s="310"/>
      <c r="GP13" s="310"/>
      <c r="GQ13" s="310"/>
      <c r="GR13" s="310"/>
      <c r="GS13" s="310"/>
      <c r="GT13" s="310"/>
      <c r="GU13" s="310"/>
      <c r="GV13" s="310"/>
      <c r="GW13" s="310"/>
      <c r="GX13" s="310"/>
      <c r="GY13" s="310"/>
      <c r="GZ13" s="310"/>
      <c r="HA13" s="310"/>
      <c r="HB13" s="310"/>
      <c r="HC13" s="310"/>
      <c r="HD13" s="310"/>
      <c r="HE13" s="310"/>
      <c r="HF13" s="310"/>
      <c r="HG13" s="310"/>
      <c r="HH13" s="310"/>
      <c r="HI13" s="310"/>
      <c r="HJ13" s="310"/>
      <c r="HK13" s="310"/>
      <c r="HL13" s="310"/>
      <c r="HM13" s="310"/>
      <c r="HN13" s="310"/>
      <c r="HO13" s="310"/>
      <c r="HP13" s="310"/>
      <c r="HQ13" s="310"/>
      <c r="HR13" s="310"/>
      <c r="HS13" s="310"/>
      <c r="HT13" s="310"/>
      <c r="HU13" s="310"/>
      <c r="HV13" s="310"/>
      <c r="HW13" s="310"/>
      <c r="HX13" s="310"/>
      <c r="HY13" s="310"/>
      <c r="HZ13" s="310"/>
      <c r="IA13" s="310"/>
      <c r="IB13" s="310"/>
      <c r="IC13" s="310"/>
      <c r="ID13" s="310"/>
      <c r="IE13" s="310"/>
      <c r="IF13" s="310"/>
      <c r="IG13" s="310"/>
      <c r="IH13" s="310"/>
      <c r="II13" s="310"/>
      <c r="IJ13" s="310"/>
      <c r="IK13" s="310"/>
      <c r="IL13" s="310"/>
      <c r="IM13" s="310"/>
      <c r="IN13" s="310"/>
      <c r="IO13" s="310"/>
      <c r="IP13" s="310"/>
      <c r="IQ13" s="310"/>
      <c r="IR13" s="310"/>
      <c r="IS13" s="310"/>
      <c r="IT13" s="310"/>
      <c r="IU13" s="310"/>
      <c r="IV13" s="310"/>
    </row>
    <row r="14" spans="1:256" ht="72.95" customHeight="1">
      <c r="A14" s="315"/>
      <c r="B14" s="316">
        <v>1</v>
      </c>
      <c r="C14" s="317" t="str">
        <f>UPPER(IF($A14="","",VLOOKUP($A14,'[7]m round robin žrebna lista'!$A$7:$R$128,2)))</f>
        <v/>
      </c>
      <c r="D14" s="318" t="str">
        <f>UPPER(IF($A14="","",VLOOKUP($A14,'[7]m round robin žrebna lista'!$A$7:$R$128,3)))</f>
        <v/>
      </c>
      <c r="E14" s="318" t="str">
        <f>PROPER(IF($A14="","",VLOOKUP($A14,'[7]m round robin žrebna lista'!$A$7:$R$128,4)))</f>
        <v/>
      </c>
      <c r="F14" s="319" t="str">
        <f>UPPER(IF($A14="","",VLOOKUP($A14,'[7]m round robin žrebna lista'!$A$7:$R$128,5)))</f>
        <v/>
      </c>
      <c r="G14" s="320"/>
      <c r="H14" s="321"/>
      <c r="I14" s="321"/>
      <c r="J14" s="321"/>
      <c r="K14" s="322"/>
      <c r="L14" s="322"/>
      <c r="M14" s="323" t="str">
        <f>IF($A14="","",VLOOKUP($A14,'[7]m round robin žrebna lista'!$A$7:$R$128,14))</f>
        <v/>
      </c>
      <c r="N14" s="322" t="str">
        <f>IF(L14="","",IF(L14=1,8,IF(L14=2,6,IF(L14=3,4,2))))</f>
        <v/>
      </c>
      <c r="O14" s="287"/>
      <c r="P14" s="324" t="str">
        <f>UPPER(IF($A14="","",VLOOKUP($A14,'[7]m round robin žrebna lista'!$A$7:$R$128,2)))</f>
        <v/>
      </c>
      <c r="Q14" s="324" t="str">
        <f>UPPER(IF($A14="","",VLOOKUP($A14,'[7]m round robin žrebna lista'!$A$7:$R$128,3)))</f>
        <v/>
      </c>
      <c r="R14" s="324" t="str">
        <f>PROPER(IF($A14="","",VLOOKUP($A14,'[7]m round robin žrebna lista'!$A$7:$R$128,4)))</f>
        <v/>
      </c>
      <c r="S14" s="324" t="str">
        <f>UPPER(IF($A14="","",VLOOKUP($A14,'[7]m round robin žrebna lista'!$A$7:$R$128,5)))</f>
        <v/>
      </c>
      <c r="T14" s="325"/>
      <c r="U14" s="326"/>
      <c r="V14" s="326"/>
      <c r="W14" s="326"/>
      <c r="X14" s="287"/>
      <c r="Y14" s="324" t="str">
        <f>UPPER(IF($A14="","",VLOOKUP($A14,'[7]m round robin žrebna lista'!$A$7:$R$128,2)))</f>
        <v/>
      </c>
      <c r="Z14" s="324" t="str">
        <f>UPPER(IF($A14="","",VLOOKUP($A14,'[7]m round robin žrebna lista'!$A$7:$R$128,3)))</f>
        <v/>
      </c>
      <c r="AA14" s="324" t="str">
        <f>PROPER(IF($A14="","",VLOOKUP($A14,'[7]m round robin žrebna lista'!$A$7:$R$128,4)))</f>
        <v/>
      </c>
      <c r="AB14" s="324" t="str">
        <f>UPPER(IF($A14="","",VLOOKUP($A14,'[7]m round robin žrebna lista'!$A$7:$R$128,5)))</f>
        <v/>
      </c>
      <c r="AC14" s="325"/>
      <c r="AD14" s="326" t="str">
        <f>IF(U14="","",IF(U14="1bb","1bb",IF(U14="2bb","2bb",IF(U14=1,$M15,0))))</f>
        <v/>
      </c>
      <c r="AE14" s="326" t="str">
        <f>IF(V14="","",IF(V14="1bb","1bb",IF(V14="3bb","3bb",IF(V14=1,$M16,0))))</f>
        <v/>
      </c>
      <c r="AF14" s="326" t="str">
        <f>IF(W14="","",IF(W14="1bb","1bb",IF(W14="4bb","4bb",IF(W14=1,$M17,0))))</f>
        <v/>
      </c>
      <c r="AG14" s="332">
        <f>SUM(AD14:AF14)</f>
        <v>0</v>
      </c>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c r="CP14" s="286"/>
      <c r="CQ14" s="286"/>
      <c r="CR14" s="286"/>
      <c r="CS14" s="286"/>
      <c r="CT14" s="286"/>
      <c r="CU14" s="286"/>
      <c r="CV14" s="286"/>
      <c r="CW14" s="286"/>
      <c r="CX14" s="286"/>
      <c r="CY14" s="286"/>
      <c r="CZ14" s="286"/>
      <c r="DA14" s="286"/>
      <c r="DB14" s="286"/>
      <c r="DC14" s="286"/>
      <c r="DD14" s="286"/>
      <c r="DE14" s="286"/>
      <c r="DF14" s="286"/>
      <c r="DG14" s="286"/>
      <c r="DH14" s="286"/>
      <c r="DI14" s="286"/>
      <c r="DJ14" s="286"/>
      <c r="DK14" s="286"/>
      <c r="DL14" s="286"/>
      <c r="DM14" s="286"/>
      <c r="DN14" s="286"/>
      <c r="DO14" s="286"/>
      <c r="DP14" s="286"/>
      <c r="DQ14" s="286"/>
      <c r="DR14" s="286"/>
      <c r="DS14" s="286"/>
      <c r="DT14" s="286"/>
      <c r="DU14" s="286"/>
      <c r="DV14" s="286"/>
      <c r="DW14" s="286"/>
      <c r="DX14" s="286"/>
      <c r="DY14" s="286"/>
      <c r="DZ14" s="286"/>
      <c r="EA14" s="286"/>
      <c r="EB14" s="286"/>
      <c r="EC14" s="286"/>
      <c r="ED14" s="286"/>
      <c r="EE14" s="286"/>
      <c r="EF14" s="286"/>
      <c r="EG14" s="286"/>
      <c r="EH14" s="286"/>
      <c r="EI14" s="286"/>
      <c r="EJ14" s="286"/>
      <c r="EK14" s="286"/>
      <c r="EL14" s="286"/>
      <c r="EM14" s="286"/>
      <c r="EN14" s="286"/>
      <c r="EO14" s="286"/>
      <c r="EP14" s="286"/>
      <c r="EQ14" s="286"/>
      <c r="ER14" s="286"/>
      <c r="ES14" s="286"/>
      <c r="ET14" s="286"/>
      <c r="EU14" s="286"/>
      <c r="EV14" s="286"/>
      <c r="EW14" s="286"/>
      <c r="EX14" s="286"/>
      <c r="EY14" s="286"/>
      <c r="EZ14" s="286"/>
      <c r="FA14" s="286"/>
      <c r="FB14" s="286"/>
      <c r="FC14" s="286"/>
      <c r="FD14" s="286"/>
      <c r="FE14" s="286"/>
      <c r="FF14" s="286"/>
      <c r="FG14" s="286"/>
      <c r="FH14" s="286"/>
      <c r="FI14" s="286"/>
      <c r="FJ14" s="286"/>
      <c r="FK14" s="286"/>
      <c r="FL14" s="286"/>
      <c r="FM14" s="286"/>
      <c r="FN14" s="286"/>
      <c r="FO14" s="286"/>
      <c r="FP14" s="286"/>
      <c r="FQ14" s="286"/>
      <c r="FR14" s="286"/>
      <c r="FS14" s="286"/>
      <c r="FT14" s="286"/>
      <c r="FU14" s="286"/>
      <c r="FV14" s="286"/>
      <c r="FW14" s="286"/>
      <c r="FX14" s="286"/>
      <c r="FY14" s="286"/>
      <c r="FZ14" s="286"/>
      <c r="GA14" s="286"/>
      <c r="GB14" s="286"/>
      <c r="GC14" s="286"/>
      <c r="GD14" s="286"/>
      <c r="GE14" s="286"/>
      <c r="GF14" s="286"/>
      <c r="GG14" s="286"/>
      <c r="GH14" s="286"/>
      <c r="GI14" s="286"/>
      <c r="GJ14" s="286"/>
      <c r="GK14" s="286"/>
      <c r="GL14" s="286"/>
      <c r="GM14" s="286"/>
      <c r="GN14" s="286"/>
      <c r="GO14" s="286"/>
      <c r="GP14" s="286"/>
      <c r="GQ14" s="286"/>
      <c r="GR14" s="286"/>
      <c r="GS14" s="286"/>
      <c r="GT14" s="286"/>
      <c r="GU14" s="286"/>
      <c r="GV14" s="286"/>
      <c r="GW14" s="286"/>
      <c r="GX14" s="286"/>
      <c r="GY14" s="286"/>
      <c r="GZ14" s="286"/>
      <c r="HA14" s="286"/>
      <c r="HB14" s="286"/>
      <c r="HC14" s="286"/>
      <c r="HD14" s="286"/>
      <c r="HE14" s="286"/>
      <c r="HF14" s="286"/>
      <c r="HG14" s="286"/>
      <c r="HH14" s="286"/>
      <c r="HI14" s="286"/>
      <c r="HJ14" s="286"/>
      <c r="HK14" s="286"/>
      <c r="HL14" s="286"/>
      <c r="HM14" s="286"/>
      <c r="HN14" s="286"/>
      <c r="HO14" s="286"/>
      <c r="HP14" s="286"/>
      <c r="HQ14" s="286"/>
      <c r="HR14" s="286"/>
      <c r="HS14" s="286"/>
      <c r="HT14" s="286"/>
      <c r="HU14" s="286"/>
      <c r="HV14" s="286"/>
      <c r="HW14" s="286"/>
      <c r="HX14" s="286"/>
      <c r="HY14" s="286"/>
      <c r="HZ14" s="286"/>
      <c r="IA14" s="286"/>
      <c r="IB14" s="286"/>
      <c r="IC14" s="286"/>
      <c r="ID14" s="286"/>
      <c r="IE14" s="286"/>
      <c r="IF14" s="286"/>
      <c r="IG14" s="286"/>
      <c r="IH14" s="286"/>
      <c r="II14" s="286"/>
      <c r="IJ14" s="286"/>
      <c r="IK14" s="286"/>
      <c r="IL14" s="286"/>
      <c r="IM14" s="286"/>
      <c r="IN14" s="286"/>
      <c r="IO14" s="286"/>
      <c r="IP14" s="286"/>
      <c r="IQ14" s="286"/>
      <c r="IR14" s="286"/>
      <c r="IS14" s="286"/>
      <c r="IT14" s="286"/>
      <c r="IU14" s="286"/>
      <c r="IV14" s="286"/>
    </row>
    <row r="15" spans="1:256" ht="72.95" customHeight="1">
      <c r="A15" s="315"/>
      <c r="B15" s="316">
        <v>2</v>
      </c>
      <c r="C15" s="317" t="str">
        <f>UPPER(IF($A15="","",VLOOKUP($A15,'[7]m round robin žrebna lista'!$A$7:$R$128,2)))</f>
        <v/>
      </c>
      <c r="D15" s="318" t="str">
        <f>UPPER(IF($A15="","",VLOOKUP($A15,'[7]m round robin žrebna lista'!$A$7:$R$128,3)))</f>
        <v/>
      </c>
      <c r="E15" s="318" t="str">
        <f>PROPER(IF($A15="","",VLOOKUP($A15,'[7]m round robin žrebna lista'!$A$7:$R$128,4)))</f>
        <v/>
      </c>
      <c r="F15" s="319" t="str">
        <f>UPPER(IF($A15="","",VLOOKUP($A15,'[7]m round robin žrebna lista'!$A$7:$R$128,5)))</f>
        <v/>
      </c>
      <c r="G15" s="321"/>
      <c r="H15" s="320"/>
      <c r="I15" s="321"/>
      <c r="J15" s="321"/>
      <c r="K15" s="322"/>
      <c r="L15" s="322"/>
      <c r="M15" s="323" t="str">
        <f>IF($A15="","",VLOOKUP($A15,'[7]m round robin žrebna lista'!$A$7:$R$128,14))</f>
        <v/>
      </c>
      <c r="N15" s="322" t="str">
        <f>IF(L15="","",IF(L15=1,8,IF(L15=2,6,IF(L15=3,4,2))))</f>
        <v/>
      </c>
      <c r="O15" s="287"/>
      <c r="P15" s="324" t="str">
        <f>UPPER(IF($A15="","",VLOOKUP($A15,'[7]m round robin žrebna lista'!$A$7:$R$128,2)))</f>
        <v/>
      </c>
      <c r="Q15" s="324" t="str">
        <f>UPPER(IF($A15="","",VLOOKUP($A15,'[7]m round robin žrebna lista'!$A$7:$R$128,3)))</f>
        <v/>
      </c>
      <c r="R15" s="324" t="str">
        <f>PROPER(IF($A15="","",VLOOKUP($A15,'[7]m round robin žrebna lista'!$A$7:$R$128,4)))</f>
        <v/>
      </c>
      <c r="S15" s="324" t="str">
        <f>UPPER(IF($A15="","",VLOOKUP($A15,'[7]m round robin žrebna lista'!$A$7:$R$128,5)))</f>
        <v/>
      </c>
      <c r="T15" s="326"/>
      <c r="U15" s="325"/>
      <c r="V15" s="326"/>
      <c r="W15" s="326"/>
      <c r="X15" s="287"/>
      <c r="Y15" s="324" t="str">
        <f>UPPER(IF($A15="","",VLOOKUP($A15,'[7]m round robin žrebna lista'!$A$7:$R$128,2)))</f>
        <v/>
      </c>
      <c r="Z15" s="324" t="str">
        <f>UPPER(IF($A15="","",VLOOKUP($A15,'[7]m round robin žrebna lista'!$A$7:$R$128,3)))</f>
        <v/>
      </c>
      <c r="AA15" s="324" t="str">
        <f>PROPER(IF($A15="","",VLOOKUP($A15,'[7]m round robin žrebna lista'!$A$7:$R$128,4)))</f>
        <v/>
      </c>
      <c r="AB15" s="324" t="str">
        <f>UPPER(IF($A15="","",VLOOKUP($A15,'[7]m round robin žrebna lista'!$A$7:$R$128,5)))</f>
        <v/>
      </c>
      <c r="AC15" s="326" t="str">
        <f>IF(T15="","",IF(T15="1bb","1bb",IF(T15="2bb","2bb",IF(T15=1,0,M14))))</f>
        <v/>
      </c>
      <c r="AD15" s="325"/>
      <c r="AE15" s="326" t="str">
        <f>IF(V15="","",IF(V15="2bb","2bb",IF(V15="3bb","3bb",IF(V15=2,M16,0))))</f>
        <v/>
      </c>
      <c r="AF15" s="326" t="str">
        <f>IF(W15="","",IF(W15="2bb","2bb",IF(W15="4bb","4bb",IF(W15=2,M17,0))))</f>
        <v/>
      </c>
      <c r="AG15" s="332">
        <f>SUM(AC15:AF15)</f>
        <v>0</v>
      </c>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6"/>
      <c r="BZ15" s="286"/>
      <c r="CA15" s="286"/>
      <c r="CB15" s="286"/>
      <c r="CC15" s="286"/>
      <c r="CD15" s="286"/>
      <c r="CE15" s="286"/>
      <c r="CF15" s="286"/>
      <c r="CG15" s="286"/>
      <c r="CH15" s="286"/>
      <c r="CI15" s="286"/>
      <c r="CJ15" s="286"/>
      <c r="CK15" s="286"/>
      <c r="CL15" s="286"/>
      <c r="CM15" s="286"/>
      <c r="CN15" s="286"/>
      <c r="CO15" s="286"/>
      <c r="CP15" s="286"/>
      <c r="CQ15" s="286"/>
      <c r="CR15" s="286"/>
      <c r="CS15" s="286"/>
      <c r="CT15" s="286"/>
      <c r="CU15" s="286"/>
      <c r="CV15" s="286"/>
      <c r="CW15" s="286"/>
      <c r="CX15" s="286"/>
      <c r="CY15" s="286"/>
      <c r="CZ15" s="286"/>
      <c r="DA15" s="286"/>
      <c r="DB15" s="286"/>
      <c r="DC15" s="286"/>
      <c r="DD15" s="286"/>
      <c r="DE15" s="286"/>
      <c r="DF15" s="286"/>
      <c r="DG15" s="286"/>
      <c r="DH15" s="286"/>
      <c r="DI15" s="286"/>
      <c r="DJ15" s="286"/>
      <c r="DK15" s="286"/>
      <c r="DL15" s="286"/>
      <c r="DM15" s="286"/>
      <c r="DN15" s="286"/>
      <c r="DO15" s="286"/>
      <c r="DP15" s="286"/>
      <c r="DQ15" s="286"/>
      <c r="DR15" s="286"/>
      <c r="DS15" s="286"/>
      <c r="DT15" s="286"/>
      <c r="DU15" s="286"/>
      <c r="DV15" s="286"/>
      <c r="DW15" s="286"/>
      <c r="DX15" s="286"/>
      <c r="DY15" s="286"/>
      <c r="DZ15" s="286"/>
      <c r="EA15" s="286"/>
      <c r="EB15" s="286"/>
      <c r="EC15" s="286"/>
      <c r="ED15" s="286"/>
      <c r="EE15" s="286"/>
      <c r="EF15" s="286"/>
      <c r="EG15" s="286"/>
      <c r="EH15" s="286"/>
      <c r="EI15" s="286"/>
      <c r="EJ15" s="286"/>
      <c r="EK15" s="286"/>
      <c r="EL15" s="286"/>
      <c r="EM15" s="286"/>
      <c r="EN15" s="286"/>
      <c r="EO15" s="286"/>
      <c r="EP15" s="286"/>
      <c r="EQ15" s="286"/>
      <c r="ER15" s="286"/>
      <c r="ES15" s="286"/>
      <c r="ET15" s="286"/>
      <c r="EU15" s="286"/>
      <c r="EV15" s="286"/>
      <c r="EW15" s="286"/>
      <c r="EX15" s="286"/>
      <c r="EY15" s="286"/>
      <c r="EZ15" s="286"/>
      <c r="FA15" s="286"/>
      <c r="FB15" s="286"/>
      <c r="FC15" s="286"/>
      <c r="FD15" s="286"/>
      <c r="FE15" s="286"/>
      <c r="FF15" s="286"/>
      <c r="FG15" s="286"/>
      <c r="FH15" s="286"/>
      <c r="FI15" s="286"/>
      <c r="FJ15" s="286"/>
      <c r="FK15" s="286"/>
      <c r="FL15" s="286"/>
      <c r="FM15" s="286"/>
      <c r="FN15" s="286"/>
      <c r="FO15" s="286"/>
      <c r="FP15" s="286"/>
      <c r="FQ15" s="286"/>
      <c r="FR15" s="286"/>
      <c r="FS15" s="286"/>
      <c r="FT15" s="286"/>
      <c r="FU15" s="286"/>
      <c r="FV15" s="286"/>
      <c r="FW15" s="286"/>
      <c r="FX15" s="286"/>
      <c r="FY15" s="286"/>
      <c r="FZ15" s="286"/>
      <c r="GA15" s="286"/>
      <c r="GB15" s="286"/>
      <c r="GC15" s="286"/>
      <c r="GD15" s="286"/>
      <c r="GE15" s="286"/>
      <c r="GF15" s="286"/>
      <c r="GG15" s="286"/>
      <c r="GH15" s="286"/>
      <c r="GI15" s="286"/>
      <c r="GJ15" s="286"/>
      <c r="GK15" s="286"/>
      <c r="GL15" s="286"/>
      <c r="GM15" s="286"/>
      <c r="GN15" s="286"/>
      <c r="GO15" s="286"/>
      <c r="GP15" s="286"/>
      <c r="GQ15" s="286"/>
      <c r="GR15" s="286"/>
      <c r="GS15" s="286"/>
      <c r="GT15" s="286"/>
      <c r="GU15" s="286"/>
      <c r="GV15" s="286"/>
      <c r="GW15" s="286"/>
      <c r="GX15" s="286"/>
      <c r="GY15" s="286"/>
      <c r="GZ15" s="286"/>
      <c r="HA15" s="286"/>
      <c r="HB15" s="286"/>
      <c r="HC15" s="286"/>
      <c r="HD15" s="286"/>
      <c r="HE15" s="286"/>
      <c r="HF15" s="286"/>
      <c r="HG15" s="286"/>
      <c r="HH15" s="286"/>
      <c r="HI15" s="286"/>
      <c r="HJ15" s="286"/>
      <c r="HK15" s="286"/>
      <c r="HL15" s="286"/>
      <c r="HM15" s="286"/>
      <c r="HN15" s="286"/>
      <c r="HO15" s="286"/>
      <c r="HP15" s="286"/>
      <c r="HQ15" s="286"/>
      <c r="HR15" s="286"/>
      <c r="HS15" s="286"/>
      <c r="HT15" s="286"/>
      <c r="HU15" s="286"/>
      <c r="HV15" s="286"/>
      <c r="HW15" s="286"/>
      <c r="HX15" s="286"/>
      <c r="HY15" s="286"/>
      <c r="HZ15" s="286"/>
      <c r="IA15" s="286"/>
      <c r="IB15" s="286"/>
      <c r="IC15" s="286"/>
      <c r="ID15" s="286"/>
      <c r="IE15" s="286"/>
      <c r="IF15" s="286"/>
      <c r="IG15" s="286"/>
      <c r="IH15" s="286"/>
      <c r="II15" s="286"/>
      <c r="IJ15" s="286"/>
      <c r="IK15" s="286"/>
      <c r="IL15" s="286"/>
      <c r="IM15" s="286"/>
      <c r="IN15" s="286"/>
      <c r="IO15" s="286"/>
      <c r="IP15" s="286"/>
      <c r="IQ15" s="286"/>
      <c r="IR15" s="286"/>
      <c r="IS15" s="286"/>
      <c r="IT15" s="286"/>
      <c r="IU15" s="286"/>
      <c r="IV15" s="286"/>
    </row>
    <row r="16" spans="1:256" ht="72.95" customHeight="1">
      <c r="A16" s="315"/>
      <c r="B16" s="316">
        <v>3</v>
      </c>
      <c r="C16" s="317" t="str">
        <f>UPPER(IF($A16="","",VLOOKUP($A16,'[7]m round robin žrebna lista'!$A$7:$R$128,2)))</f>
        <v/>
      </c>
      <c r="D16" s="318" t="str">
        <f>UPPER(IF($A16="","",VLOOKUP($A16,'[7]m round robin žrebna lista'!$A$7:$R$128,3)))</f>
        <v/>
      </c>
      <c r="E16" s="318" t="str">
        <f>PROPER(IF($A16="","",VLOOKUP($A16,'[7]m round robin žrebna lista'!$A$7:$R$128,4)))</f>
        <v/>
      </c>
      <c r="F16" s="319" t="str">
        <f>UPPER(IF($A16="","",VLOOKUP($A16,'[7]m round robin žrebna lista'!$A$7:$R$128,5)))</f>
        <v/>
      </c>
      <c r="G16" s="321"/>
      <c r="H16" s="321"/>
      <c r="I16" s="320"/>
      <c r="J16" s="321"/>
      <c r="K16" s="322"/>
      <c r="L16" s="322"/>
      <c r="M16" s="323" t="str">
        <f>IF($A16="","",VLOOKUP($A16,'[7]m round robin žrebna lista'!$A$7:$R$128,14))</f>
        <v/>
      </c>
      <c r="N16" s="322" t="str">
        <f>IF(L16="","",IF(L16=1,8,IF(L16=2,6,IF(L16=3,4,2))))</f>
        <v/>
      </c>
      <c r="O16" s="287"/>
      <c r="P16" s="324" t="str">
        <f>UPPER(IF($A16="","",VLOOKUP($A16,'[7]m round robin žrebna lista'!$A$7:$R$128,2)))</f>
        <v/>
      </c>
      <c r="Q16" s="324" t="str">
        <f>UPPER(IF($A16="","",VLOOKUP($A16,'[7]m round robin žrebna lista'!$A$7:$R$128,3)))</f>
        <v/>
      </c>
      <c r="R16" s="324" t="str">
        <f>PROPER(IF($A16="","",VLOOKUP($A16,'[7]m round robin žrebna lista'!$A$7:$R$128,4)))</f>
        <v/>
      </c>
      <c r="S16" s="324" t="str">
        <f>UPPER(IF($A16="","",VLOOKUP($A16,'[7]m round robin žrebna lista'!$A$7:$R$128,5)))</f>
        <v/>
      </c>
      <c r="T16" s="326"/>
      <c r="U16" s="326"/>
      <c r="V16" s="325"/>
      <c r="W16" s="326"/>
      <c r="X16" s="287"/>
      <c r="Y16" s="324" t="str">
        <f>UPPER(IF($A16="","",VLOOKUP($A16,'[7]m round robin žrebna lista'!$A$7:$R$128,2)))</f>
        <v/>
      </c>
      <c r="Z16" s="324" t="str">
        <f>UPPER(IF($A16="","",VLOOKUP($A16,'[7]m round robin žrebna lista'!$A$7:$R$128,3)))</f>
        <v/>
      </c>
      <c r="AA16" s="324" t="str">
        <f>PROPER(IF($A16="","",VLOOKUP($A16,'[7]m round robin žrebna lista'!$A$7:$R$128,4)))</f>
        <v/>
      </c>
      <c r="AB16" s="324" t="str">
        <f>UPPER(IF($A16="","",VLOOKUP($A16,'[7]m round robin žrebna lista'!$A$7:$R$128,5)))</f>
        <v/>
      </c>
      <c r="AC16" s="326" t="str">
        <f>IF(T16="","",IF(T16="1bb","1bb",IF(T16="3bb","3bb",IF(T16=1,0,M14))))</f>
        <v/>
      </c>
      <c r="AD16" s="326" t="str">
        <f>IF(U16="","",IF(U16="2bb","2bb",IF(U16="3bb","3bb",IF(U16=2,0,M15))))</f>
        <v/>
      </c>
      <c r="AE16" s="325"/>
      <c r="AF16" s="326" t="str">
        <f>IF(W16="","",IF(W16="3bb","3bb",IF(W16="4bb","4bb",IF(W16=3,M17,0))))</f>
        <v/>
      </c>
      <c r="AG16" s="332">
        <f>SUM(AC16:AF16)</f>
        <v>0</v>
      </c>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86"/>
      <c r="DE16" s="286"/>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86"/>
      <c r="EC16" s="286"/>
      <c r="ED16" s="286"/>
      <c r="EE16" s="286"/>
      <c r="EF16" s="286"/>
      <c r="EG16" s="286"/>
      <c r="EH16" s="286"/>
      <c r="EI16" s="286"/>
      <c r="EJ16" s="286"/>
      <c r="EK16" s="286"/>
      <c r="EL16" s="286"/>
      <c r="EM16" s="286"/>
      <c r="EN16" s="286"/>
      <c r="EO16" s="286"/>
      <c r="EP16" s="286"/>
      <c r="EQ16" s="286"/>
      <c r="ER16" s="286"/>
      <c r="ES16" s="286"/>
      <c r="ET16" s="286"/>
      <c r="EU16" s="286"/>
      <c r="EV16" s="286"/>
      <c r="EW16" s="286"/>
      <c r="EX16" s="286"/>
      <c r="EY16" s="286"/>
      <c r="EZ16" s="286"/>
      <c r="FA16" s="286"/>
      <c r="FB16" s="286"/>
      <c r="FC16" s="286"/>
      <c r="FD16" s="286"/>
      <c r="FE16" s="286"/>
      <c r="FF16" s="286"/>
      <c r="FG16" s="286"/>
      <c r="FH16" s="286"/>
      <c r="FI16" s="286"/>
      <c r="FJ16" s="286"/>
      <c r="FK16" s="286"/>
      <c r="FL16" s="286"/>
      <c r="FM16" s="286"/>
      <c r="FN16" s="286"/>
      <c r="FO16" s="286"/>
      <c r="FP16" s="286"/>
      <c r="FQ16" s="286"/>
      <c r="FR16" s="286"/>
      <c r="FS16" s="286"/>
      <c r="FT16" s="286"/>
      <c r="FU16" s="286"/>
      <c r="FV16" s="286"/>
      <c r="FW16" s="286"/>
      <c r="FX16" s="286"/>
      <c r="FY16" s="286"/>
      <c r="FZ16" s="286"/>
      <c r="GA16" s="286"/>
      <c r="GB16" s="286"/>
      <c r="GC16" s="286"/>
      <c r="GD16" s="286"/>
      <c r="GE16" s="286"/>
      <c r="GF16" s="286"/>
      <c r="GG16" s="286"/>
      <c r="GH16" s="286"/>
      <c r="GI16" s="286"/>
      <c r="GJ16" s="286"/>
      <c r="GK16" s="286"/>
      <c r="GL16" s="286"/>
      <c r="GM16" s="286"/>
      <c r="GN16" s="286"/>
      <c r="GO16" s="286"/>
      <c r="GP16" s="286"/>
      <c r="GQ16" s="286"/>
      <c r="GR16" s="286"/>
      <c r="GS16" s="286"/>
      <c r="GT16" s="286"/>
      <c r="GU16" s="286"/>
      <c r="GV16" s="286"/>
      <c r="GW16" s="286"/>
      <c r="GX16" s="286"/>
      <c r="GY16" s="286"/>
      <c r="GZ16" s="286"/>
      <c r="HA16" s="286"/>
      <c r="HB16" s="286"/>
      <c r="HC16" s="286"/>
      <c r="HD16" s="286"/>
      <c r="HE16" s="286"/>
      <c r="HF16" s="286"/>
      <c r="HG16" s="286"/>
      <c r="HH16" s="286"/>
      <c r="HI16" s="286"/>
      <c r="HJ16" s="286"/>
      <c r="HK16" s="286"/>
      <c r="HL16" s="286"/>
      <c r="HM16" s="286"/>
      <c r="HN16" s="286"/>
      <c r="HO16" s="286"/>
      <c r="HP16" s="286"/>
      <c r="HQ16" s="286"/>
      <c r="HR16" s="286"/>
      <c r="HS16" s="286"/>
      <c r="HT16" s="286"/>
      <c r="HU16" s="286"/>
      <c r="HV16" s="286"/>
      <c r="HW16" s="286"/>
      <c r="HX16" s="286"/>
      <c r="HY16" s="286"/>
      <c r="HZ16" s="286"/>
      <c r="IA16" s="286"/>
      <c r="IB16" s="286"/>
      <c r="IC16" s="286"/>
      <c r="ID16" s="286"/>
      <c r="IE16" s="286"/>
      <c r="IF16" s="286"/>
      <c r="IG16" s="286"/>
      <c r="IH16" s="286"/>
      <c r="II16" s="286"/>
      <c r="IJ16" s="286"/>
      <c r="IK16" s="286"/>
      <c r="IL16" s="286"/>
      <c r="IM16" s="286"/>
      <c r="IN16" s="286"/>
      <c r="IO16" s="286"/>
      <c r="IP16" s="286"/>
      <c r="IQ16" s="286"/>
      <c r="IR16" s="286"/>
      <c r="IS16" s="286"/>
      <c r="IT16" s="286"/>
      <c r="IU16" s="286"/>
      <c r="IV16" s="286"/>
    </row>
    <row r="17" spans="1:256" ht="72.95" customHeight="1">
      <c r="A17" s="315"/>
      <c r="B17" s="316">
        <v>4</v>
      </c>
      <c r="C17" s="317" t="str">
        <f>UPPER(IF($A17="","",VLOOKUP($A17,'[7]m round robin žrebna lista'!$A$7:$R$128,2)))</f>
        <v/>
      </c>
      <c r="D17" s="318" t="str">
        <f>UPPER(IF($A17="","",VLOOKUP($A17,'[7]m round robin žrebna lista'!$A$7:$R$128,3)))</f>
        <v/>
      </c>
      <c r="E17" s="318" t="str">
        <f>PROPER(IF($A17="","",VLOOKUP($A17,'[7]m round robin žrebna lista'!$A$7:$R$128,4)))</f>
        <v/>
      </c>
      <c r="F17" s="319" t="str">
        <f>UPPER(IF($A17="","",VLOOKUP($A17,'[7]m round robin žrebna lista'!$A$7:$R$128,5)))</f>
        <v/>
      </c>
      <c r="G17" s="321"/>
      <c r="H17" s="321"/>
      <c r="I17" s="321"/>
      <c r="J17" s="320"/>
      <c r="K17" s="322"/>
      <c r="L17" s="322"/>
      <c r="M17" s="323" t="str">
        <f>IF($A17="","",VLOOKUP($A17,'[7]m round robin žrebna lista'!$A$7:$R$128,14))</f>
        <v/>
      </c>
      <c r="N17" s="322" t="str">
        <f>IF(L17="","",IF(L17=1,8,IF(L17=2,6,IF(L17=3,4,2))))</f>
        <v/>
      </c>
      <c r="O17" s="287"/>
      <c r="P17" s="324" t="str">
        <f>UPPER(IF($A17="","",VLOOKUP($A17,'[7]m round robin žrebna lista'!$A$7:$R$128,2)))</f>
        <v/>
      </c>
      <c r="Q17" s="324" t="str">
        <f>UPPER(IF($A17="","",VLOOKUP($A17,'[7]m round robin žrebna lista'!$A$7:$R$128,3)))</f>
        <v/>
      </c>
      <c r="R17" s="324" t="str">
        <f>PROPER(IF($A17="","",VLOOKUP($A17,'[7]m round robin žrebna lista'!$A$7:$R$128,4)))</f>
        <v/>
      </c>
      <c r="S17" s="324" t="str">
        <f>UPPER(IF($A17="","",VLOOKUP($A17,'[7]m round robin žrebna lista'!$A$7:$R$128,5)))</f>
        <v/>
      </c>
      <c r="T17" s="326"/>
      <c r="U17" s="326"/>
      <c r="V17" s="326"/>
      <c r="W17" s="325"/>
      <c r="X17" s="287"/>
      <c r="Y17" s="324" t="str">
        <f>UPPER(IF($A17="","",VLOOKUP($A17,'[7]m round robin žrebna lista'!$A$7:$R$128,2)))</f>
        <v/>
      </c>
      <c r="Z17" s="324" t="str">
        <f>UPPER(IF($A17="","",VLOOKUP($A17,'[7]m round robin žrebna lista'!$A$7:$R$128,3)))</f>
        <v/>
      </c>
      <c r="AA17" s="324" t="str">
        <f>PROPER(IF($A17="","",VLOOKUP($A17,'[7]m round robin žrebna lista'!$A$7:$R$128,4)))</f>
        <v/>
      </c>
      <c r="AB17" s="324" t="str">
        <f>UPPER(IF($A17="","",VLOOKUP($A17,'[7]m round robin žrebna lista'!$A$7:$R$128,5)))</f>
        <v/>
      </c>
      <c r="AC17" s="326" t="str">
        <f>IF(T17="","",IF(T17="1bb","1bb",IF(T17="4bb","4bb",IF(T17=1,0,M14))))</f>
        <v/>
      </c>
      <c r="AD17" s="326" t="str">
        <f>IF(U17="","",IF(U17="2bb","2bb",IF(U17="4bb","4bb",IF(U17=2,0,M15))))</f>
        <v/>
      </c>
      <c r="AE17" s="326" t="str">
        <f>IF(V17="","",IF(V17="3bb","3bb",IF(V17="4bb","4bb",IF(V17=3,0,M16))))</f>
        <v/>
      </c>
      <c r="AF17" s="325"/>
      <c r="AG17" s="332">
        <f>SUM(AC17:AE17)</f>
        <v>0</v>
      </c>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6"/>
      <c r="ED17" s="286"/>
      <c r="EE17" s="286"/>
      <c r="EF17" s="286"/>
      <c r="EG17" s="286"/>
      <c r="EH17" s="286"/>
      <c r="EI17" s="286"/>
      <c r="EJ17" s="286"/>
      <c r="EK17" s="286"/>
      <c r="EL17" s="286"/>
      <c r="EM17" s="286"/>
      <c r="EN17" s="286"/>
      <c r="EO17" s="286"/>
      <c r="EP17" s="286"/>
      <c r="EQ17" s="286"/>
      <c r="ER17" s="286"/>
      <c r="ES17" s="286"/>
      <c r="ET17" s="286"/>
      <c r="EU17" s="286"/>
      <c r="EV17" s="286"/>
      <c r="EW17" s="286"/>
      <c r="EX17" s="286"/>
      <c r="EY17" s="286"/>
      <c r="EZ17" s="286"/>
      <c r="FA17" s="286"/>
      <c r="FB17" s="286"/>
      <c r="FC17" s="286"/>
      <c r="FD17" s="286"/>
      <c r="FE17" s="286"/>
      <c r="FF17" s="286"/>
      <c r="FG17" s="286"/>
      <c r="FH17" s="286"/>
      <c r="FI17" s="286"/>
      <c r="FJ17" s="286"/>
      <c r="FK17" s="286"/>
      <c r="FL17" s="286"/>
      <c r="FM17" s="286"/>
      <c r="FN17" s="286"/>
      <c r="FO17" s="286"/>
      <c r="FP17" s="286"/>
      <c r="FQ17" s="286"/>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6"/>
      <c r="GV17" s="286"/>
      <c r="GW17" s="286"/>
      <c r="GX17" s="286"/>
      <c r="GY17" s="286"/>
      <c r="GZ17" s="286"/>
      <c r="HA17" s="286"/>
      <c r="HB17" s="286"/>
      <c r="HC17" s="286"/>
      <c r="HD17" s="286"/>
      <c r="HE17" s="286"/>
      <c r="HF17" s="286"/>
      <c r="HG17" s="286"/>
      <c r="HH17" s="286"/>
      <c r="HI17" s="286"/>
      <c r="HJ17" s="286"/>
      <c r="HK17" s="286"/>
      <c r="HL17" s="286"/>
      <c r="HM17" s="286"/>
      <c r="HN17" s="286"/>
      <c r="HO17" s="286"/>
      <c r="HP17" s="286"/>
      <c r="HQ17" s="286"/>
      <c r="HR17" s="286"/>
      <c r="HS17" s="286"/>
      <c r="HT17" s="286"/>
      <c r="HU17" s="286"/>
      <c r="HV17" s="286"/>
      <c r="HW17" s="286"/>
      <c r="HX17" s="286"/>
      <c r="HY17" s="286"/>
      <c r="HZ17" s="286"/>
      <c r="IA17" s="286"/>
      <c r="IB17" s="286"/>
      <c r="IC17" s="286"/>
      <c r="ID17" s="286"/>
      <c r="IE17" s="286"/>
      <c r="IF17" s="286"/>
      <c r="IG17" s="286"/>
      <c r="IH17" s="286"/>
      <c r="II17" s="286"/>
      <c r="IJ17" s="286"/>
      <c r="IK17" s="286"/>
      <c r="IL17" s="286"/>
      <c r="IM17" s="286"/>
      <c r="IN17" s="286"/>
      <c r="IO17" s="286"/>
      <c r="IP17" s="286"/>
      <c r="IQ17" s="286"/>
      <c r="IR17" s="286"/>
      <c r="IS17" s="286"/>
      <c r="IT17" s="286"/>
      <c r="IU17" s="286"/>
      <c r="IV17" s="286"/>
    </row>
    <row r="18" spans="1:256" ht="90" customHeight="1">
      <c r="A18" s="476"/>
      <c r="B18" s="476"/>
      <c r="C18" s="301" t="s">
        <v>94</v>
      </c>
      <c r="D18" s="301"/>
      <c r="E18" s="302"/>
      <c r="F18" s="303"/>
      <c r="G18" s="477"/>
      <c r="H18" s="477"/>
      <c r="I18" s="477"/>
      <c r="J18" s="477"/>
      <c r="K18" s="478" t="s">
        <v>89</v>
      </c>
      <c r="L18" s="478" t="s">
        <v>90</v>
      </c>
      <c r="M18" s="285"/>
      <c r="N18" s="286"/>
      <c r="O18" s="286"/>
      <c r="P18" s="287"/>
      <c r="Q18" s="287"/>
      <c r="R18" s="287"/>
      <c r="S18" s="287"/>
      <c r="T18" s="287"/>
      <c r="U18" s="287"/>
      <c r="V18" s="287"/>
      <c r="W18" s="287"/>
      <c r="X18" s="287"/>
      <c r="Y18" s="287"/>
      <c r="Z18" s="287"/>
      <c r="AA18" s="287"/>
      <c r="AB18" s="287"/>
      <c r="AC18" s="287"/>
      <c r="AD18" s="287"/>
      <c r="AE18" s="287"/>
      <c r="AF18" s="287"/>
      <c r="AG18" s="287"/>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6"/>
      <c r="FK18" s="286"/>
      <c r="FL18" s="286"/>
      <c r="FM18" s="286"/>
      <c r="FN18" s="286"/>
      <c r="FO18" s="286"/>
      <c r="FP18" s="286"/>
      <c r="FQ18" s="286"/>
      <c r="FR18" s="286"/>
      <c r="FS18" s="286"/>
      <c r="FT18" s="286"/>
      <c r="FU18" s="286"/>
      <c r="FV18" s="286"/>
      <c r="FW18" s="286"/>
      <c r="FX18" s="286"/>
      <c r="FY18" s="286"/>
      <c r="FZ18" s="286"/>
      <c r="GA18" s="286"/>
      <c r="GB18" s="286"/>
      <c r="GC18" s="286"/>
      <c r="GD18" s="286"/>
      <c r="GE18" s="286"/>
      <c r="GF18" s="286"/>
      <c r="GG18" s="286"/>
      <c r="GH18" s="286"/>
      <c r="GI18" s="286"/>
      <c r="GJ18" s="286"/>
      <c r="GK18" s="286"/>
      <c r="GL18" s="286"/>
      <c r="GM18" s="286"/>
      <c r="GN18" s="286"/>
      <c r="GO18" s="286"/>
      <c r="GP18" s="286"/>
      <c r="GQ18" s="286"/>
      <c r="GR18" s="286"/>
      <c r="GS18" s="286"/>
      <c r="GT18" s="286"/>
      <c r="GU18" s="286"/>
      <c r="GV18" s="286"/>
      <c r="GW18" s="286"/>
      <c r="GX18" s="286"/>
      <c r="GY18" s="286"/>
      <c r="GZ18" s="286"/>
      <c r="HA18" s="286"/>
      <c r="HB18" s="286"/>
      <c r="HC18" s="286"/>
      <c r="HD18" s="286"/>
      <c r="HE18" s="286"/>
      <c r="HF18" s="286"/>
      <c r="HG18" s="286"/>
      <c r="HH18" s="286"/>
      <c r="HI18" s="286"/>
      <c r="HJ18" s="286"/>
      <c r="HK18" s="286"/>
      <c r="HL18" s="286"/>
      <c r="HM18" s="286"/>
      <c r="HN18" s="286"/>
      <c r="HO18" s="286"/>
      <c r="HP18" s="286"/>
      <c r="HQ18" s="286"/>
      <c r="HR18" s="286"/>
      <c r="HS18" s="286"/>
      <c r="HT18" s="286"/>
      <c r="HU18" s="286"/>
      <c r="HV18" s="286"/>
      <c r="HW18" s="286"/>
      <c r="HX18" s="286"/>
      <c r="HY18" s="286"/>
      <c r="HZ18" s="286"/>
      <c r="IA18" s="286"/>
      <c r="IB18" s="286"/>
      <c r="IC18" s="286"/>
      <c r="ID18" s="286"/>
      <c r="IE18" s="286"/>
      <c r="IF18" s="286"/>
      <c r="IG18" s="286"/>
      <c r="IH18" s="286"/>
      <c r="II18" s="286"/>
      <c r="IJ18" s="286"/>
      <c r="IK18" s="286"/>
      <c r="IL18" s="286"/>
      <c r="IM18" s="286"/>
      <c r="IN18" s="286"/>
      <c r="IO18" s="286"/>
      <c r="IP18" s="286"/>
      <c r="IQ18" s="286"/>
      <c r="IR18" s="286"/>
      <c r="IS18" s="286"/>
      <c r="IT18" s="286"/>
      <c r="IU18" s="286"/>
      <c r="IV18" s="286"/>
    </row>
    <row r="19" spans="1:256" s="314" customFormat="1" ht="40.5" customHeight="1">
      <c r="A19" s="476"/>
      <c r="B19" s="476"/>
      <c r="C19" s="307" t="s">
        <v>40</v>
      </c>
      <c r="D19" s="308" t="s">
        <v>42</v>
      </c>
      <c r="E19" s="331" t="s">
        <v>43</v>
      </c>
      <c r="F19" s="308" t="s">
        <v>34</v>
      </c>
      <c r="G19" s="477"/>
      <c r="H19" s="477"/>
      <c r="I19" s="477"/>
      <c r="J19" s="477"/>
      <c r="K19" s="478"/>
      <c r="L19" s="478"/>
      <c r="M19" s="285"/>
      <c r="N19" s="309" t="s">
        <v>92</v>
      </c>
      <c r="O19" s="310"/>
      <c r="P19" s="311" t="s">
        <v>40</v>
      </c>
      <c r="Q19" s="311" t="s">
        <v>42</v>
      </c>
      <c r="R19" s="311" t="s">
        <v>43</v>
      </c>
      <c r="S19" s="311" t="s">
        <v>34</v>
      </c>
      <c r="T19" s="312"/>
      <c r="U19" s="309"/>
      <c r="V19" s="309"/>
      <c r="W19" s="309"/>
      <c r="X19" s="309"/>
      <c r="Y19" s="311" t="s">
        <v>40</v>
      </c>
      <c r="Z19" s="311" t="s">
        <v>42</v>
      </c>
      <c r="AA19" s="311" t="s">
        <v>43</v>
      </c>
      <c r="AB19" s="311" t="s">
        <v>34</v>
      </c>
      <c r="AC19" s="311"/>
      <c r="AD19" s="311"/>
      <c r="AE19" s="311"/>
      <c r="AF19" s="311"/>
      <c r="AG19" s="313" t="s">
        <v>48</v>
      </c>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310"/>
      <c r="FG19" s="310"/>
      <c r="FH19" s="310"/>
      <c r="FI19" s="310"/>
      <c r="FJ19" s="310"/>
      <c r="FK19" s="310"/>
      <c r="FL19" s="310"/>
      <c r="FM19" s="310"/>
      <c r="FN19" s="310"/>
      <c r="FO19" s="310"/>
      <c r="FP19" s="310"/>
      <c r="FQ19" s="310"/>
      <c r="FR19" s="310"/>
      <c r="FS19" s="310"/>
      <c r="FT19" s="310"/>
      <c r="FU19" s="310"/>
      <c r="FV19" s="310"/>
      <c r="FW19" s="310"/>
      <c r="FX19" s="310"/>
      <c r="FY19" s="310"/>
      <c r="FZ19" s="310"/>
      <c r="GA19" s="310"/>
      <c r="GB19" s="310"/>
      <c r="GC19" s="310"/>
      <c r="GD19" s="310"/>
      <c r="GE19" s="310"/>
      <c r="GF19" s="310"/>
      <c r="GG19" s="310"/>
      <c r="GH19" s="310"/>
      <c r="GI19" s="310"/>
      <c r="GJ19" s="310"/>
      <c r="GK19" s="310"/>
      <c r="GL19" s="310"/>
      <c r="GM19" s="310"/>
      <c r="GN19" s="310"/>
      <c r="GO19" s="310"/>
      <c r="GP19" s="310"/>
      <c r="GQ19" s="310"/>
      <c r="GR19" s="310"/>
      <c r="GS19" s="310"/>
      <c r="GT19" s="310"/>
      <c r="GU19" s="310"/>
      <c r="GV19" s="310"/>
      <c r="GW19" s="310"/>
      <c r="GX19" s="310"/>
      <c r="GY19" s="310"/>
      <c r="GZ19" s="310"/>
      <c r="HA19" s="310"/>
      <c r="HB19" s="310"/>
      <c r="HC19" s="310"/>
      <c r="HD19" s="310"/>
      <c r="HE19" s="310"/>
      <c r="HF19" s="310"/>
      <c r="HG19" s="310"/>
      <c r="HH19" s="310"/>
      <c r="HI19" s="310"/>
      <c r="HJ19" s="310"/>
      <c r="HK19" s="310"/>
      <c r="HL19" s="310"/>
      <c r="HM19" s="310"/>
      <c r="HN19" s="310"/>
      <c r="HO19" s="310"/>
      <c r="HP19" s="310"/>
      <c r="HQ19" s="310"/>
      <c r="HR19" s="310"/>
      <c r="HS19" s="310"/>
      <c r="HT19" s="310"/>
      <c r="HU19" s="310"/>
      <c r="HV19" s="310"/>
      <c r="HW19" s="310"/>
      <c r="HX19" s="310"/>
      <c r="HY19" s="310"/>
      <c r="HZ19" s="310"/>
      <c r="IA19" s="310"/>
      <c r="IB19" s="310"/>
      <c r="IC19" s="310"/>
      <c r="ID19" s="310"/>
      <c r="IE19" s="310"/>
      <c r="IF19" s="310"/>
      <c r="IG19" s="310"/>
      <c r="IH19" s="310"/>
      <c r="II19" s="310"/>
      <c r="IJ19" s="310"/>
      <c r="IK19" s="310"/>
      <c r="IL19" s="310"/>
      <c r="IM19" s="310"/>
      <c r="IN19" s="310"/>
      <c r="IO19" s="310"/>
      <c r="IP19" s="310"/>
      <c r="IQ19" s="310"/>
      <c r="IR19" s="310"/>
      <c r="IS19" s="310"/>
      <c r="IT19" s="310"/>
      <c r="IU19" s="310"/>
      <c r="IV19" s="310"/>
    </row>
    <row r="20" spans="1:256" ht="72.95" customHeight="1">
      <c r="A20" s="315"/>
      <c r="B20" s="316">
        <v>1</v>
      </c>
      <c r="C20" s="317" t="str">
        <f>UPPER(IF($A20="","",VLOOKUP($A20,'[7]m round robin žrebna lista'!$A$7:$R$128,2)))</f>
        <v/>
      </c>
      <c r="D20" s="318" t="str">
        <f>UPPER(IF($A20="","",VLOOKUP($A20,'[7]m round robin žrebna lista'!$A$7:$R$128,3)))</f>
        <v/>
      </c>
      <c r="E20" s="318" t="str">
        <f>PROPER(IF($A20="","",VLOOKUP($A20,'[7]m round robin žrebna lista'!$A$7:$R$128,4)))</f>
        <v/>
      </c>
      <c r="F20" s="319" t="str">
        <f>UPPER(IF($A20="","",VLOOKUP($A20,'[7]m round robin žrebna lista'!$A$7:$R$128,5)))</f>
        <v/>
      </c>
      <c r="G20" s="320"/>
      <c r="H20" s="321"/>
      <c r="I20" s="321"/>
      <c r="J20" s="321"/>
      <c r="K20" s="322"/>
      <c r="L20" s="322"/>
      <c r="M20" s="323" t="str">
        <f>IF($A20="","",VLOOKUP($A20,'[7]m round robin žrebna lista'!$A$7:$R$128,14))</f>
        <v/>
      </c>
      <c r="N20" s="322" t="str">
        <f>IF(L20="","",IF(L20=1,8,IF(L20=2,6,IF(L20=3,4,2))))</f>
        <v/>
      </c>
      <c r="O20" s="287"/>
      <c r="P20" s="324" t="str">
        <f>UPPER(IF($A20="","",VLOOKUP($A20,'[7]m round robin žrebna lista'!$A$7:$R$128,2)))</f>
        <v/>
      </c>
      <c r="Q20" s="324" t="str">
        <f>UPPER(IF($A20="","",VLOOKUP($A20,'[7]m round robin žrebna lista'!$A$7:$R$128,3)))</f>
        <v/>
      </c>
      <c r="R20" s="324" t="str">
        <f>PROPER(IF($A20="","",VLOOKUP($A20,'[7]m round robin žrebna lista'!$A$7:$R$128,4)))</f>
        <v/>
      </c>
      <c r="S20" s="324" t="str">
        <f>UPPER(IF($A20="","",VLOOKUP($A20,'[7]m round robin žrebna lista'!$A$7:$R$128,5)))</f>
        <v/>
      </c>
      <c r="T20" s="325"/>
      <c r="U20" s="326"/>
      <c r="V20" s="326"/>
      <c r="W20" s="326"/>
      <c r="X20" s="287"/>
      <c r="Y20" s="324" t="str">
        <f>UPPER(IF($A20="","",VLOOKUP($A20,'[7]m round robin žrebna lista'!$A$7:$R$128,2)))</f>
        <v/>
      </c>
      <c r="Z20" s="324" t="str">
        <f>UPPER(IF($A20="","",VLOOKUP($A20,'[7]m round robin žrebna lista'!$A$7:$R$128,3)))</f>
        <v/>
      </c>
      <c r="AA20" s="324" t="str">
        <f>PROPER(IF($A20="","",VLOOKUP($A20,'[7]m round robin žrebna lista'!$A$7:$R$128,4)))</f>
        <v/>
      </c>
      <c r="AB20" s="324" t="str">
        <f>UPPER(IF($A20="","",VLOOKUP($A20,'[7]m round robin žrebna lista'!$A$7:$R$128,5)))</f>
        <v/>
      </c>
      <c r="AC20" s="325"/>
      <c r="AD20" s="326" t="str">
        <f>IF(U20="","",IF(U20="1bb","1bb",IF(U20="2bb","2bb",IF(U20=1,$M21,0))))</f>
        <v/>
      </c>
      <c r="AE20" s="326" t="str">
        <f>IF(V20="","",IF(V20="1bb","1bb",IF(V20="3bb","3bb",IF(V20=1,$M22,0))))</f>
        <v/>
      </c>
      <c r="AF20" s="326" t="str">
        <f>IF(W20="","",IF(W20="1bb","1bb",IF(W20="4bb","4bb",IF(W20=1,$M23,0))))</f>
        <v/>
      </c>
      <c r="AG20" s="332">
        <f>SUM(AD20:AF20)</f>
        <v>0</v>
      </c>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6"/>
      <c r="CL20" s="286"/>
      <c r="CM20" s="286"/>
      <c r="CN20" s="286"/>
      <c r="CO20" s="286"/>
      <c r="CP20" s="286"/>
      <c r="CQ20" s="286"/>
      <c r="CR20" s="286"/>
      <c r="CS20" s="286"/>
      <c r="CT20" s="286"/>
      <c r="CU20" s="286"/>
      <c r="CV20" s="286"/>
      <c r="CW20" s="286"/>
      <c r="CX20" s="286"/>
      <c r="CY20" s="286"/>
      <c r="CZ20" s="286"/>
      <c r="DA20" s="286"/>
      <c r="DB20" s="286"/>
      <c r="DC20" s="286"/>
      <c r="DD20" s="286"/>
      <c r="DE20" s="286"/>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B20" s="286"/>
      <c r="EC20" s="286"/>
      <c r="ED20" s="286"/>
      <c r="EE20" s="286"/>
      <c r="EF20" s="286"/>
      <c r="EG20" s="286"/>
      <c r="EH20" s="286"/>
      <c r="EI20" s="286"/>
      <c r="EJ20" s="286"/>
      <c r="EK20" s="286"/>
      <c r="EL20" s="286"/>
      <c r="EM20" s="286"/>
      <c r="EN20" s="286"/>
      <c r="EO20" s="286"/>
      <c r="EP20" s="286"/>
      <c r="EQ20" s="286"/>
      <c r="ER20" s="286"/>
      <c r="ES20" s="286"/>
      <c r="ET20" s="286"/>
      <c r="EU20" s="286"/>
      <c r="EV20" s="286"/>
      <c r="EW20" s="286"/>
      <c r="EX20" s="286"/>
      <c r="EY20" s="286"/>
      <c r="EZ20" s="286"/>
      <c r="FA20" s="286"/>
      <c r="FB20" s="286"/>
      <c r="FC20" s="286"/>
      <c r="FD20" s="286"/>
      <c r="FE20" s="286"/>
      <c r="FF20" s="286"/>
      <c r="FG20" s="286"/>
      <c r="FH20" s="286"/>
      <c r="FI20" s="286"/>
      <c r="FJ20" s="286"/>
      <c r="FK20" s="286"/>
      <c r="FL20" s="286"/>
      <c r="FM20" s="286"/>
      <c r="FN20" s="286"/>
      <c r="FO20" s="286"/>
      <c r="FP20" s="286"/>
      <c r="FQ20" s="286"/>
      <c r="FR20" s="286"/>
      <c r="FS20" s="286"/>
      <c r="FT20" s="286"/>
      <c r="FU20" s="286"/>
      <c r="FV20" s="286"/>
      <c r="FW20" s="286"/>
      <c r="FX20" s="286"/>
      <c r="FY20" s="286"/>
      <c r="FZ20" s="286"/>
      <c r="GA20" s="286"/>
      <c r="GB20" s="286"/>
      <c r="GC20" s="286"/>
      <c r="GD20" s="286"/>
      <c r="GE20" s="286"/>
      <c r="GF20" s="286"/>
      <c r="GG20" s="286"/>
      <c r="GH20" s="286"/>
      <c r="GI20" s="286"/>
      <c r="GJ20" s="286"/>
      <c r="GK20" s="286"/>
      <c r="GL20" s="286"/>
      <c r="GM20" s="286"/>
      <c r="GN20" s="286"/>
      <c r="GO20" s="286"/>
      <c r="GP20" s="286"/>
      <c r="GQ20" s="286"/>
      <c r="GR20" s="286"/>
      <c r="GS20" s="286"/>
      <c r="GT20" s="286"/>
      <c r="GU20" s="286"/>
      <c r="GV20" s="286"/>
      <c r="GW20" s="286"/>
      <c r="GX20" s="286"/>
      <c r="GY20" s="286"/>
      <c r="GZ20" s="286"/>
      <c r="HA20" s="286"/>
      <c r="HB20" s="286"/>
      <c r="HC20" s="286"/>
      <c r="HD20" s="286"/>
      <c r="HE20" s="286"/>
      <c r="HF20" s="286"/>
      <c r="HG20" s="286"/>
      <c r="HH20" s="286"/>
      <c r="HI20" s="286"/>
      <c r="HJ20" s="286"/>
      <c r="HK20" s="286"/>
      <c r="HL20" s="286"/>
      <c r="HM20" s="286"/>
      <c r="HN20" s="286"/>
      <c r="HO20" s="286"/>
      <c r="HP20" s="286"/>
      <c r="HQ20" s="286"/>
      <c r="HR20" s="286"/>
      <c r="HS20" s="286"/>
      <c r="HT20" s="286"/>
      <c r="HU20" s="286"/>
      <c r="HV20" s="286"/>
      <c r="HW20" s="286"/>
      <c r="HX20" s="286"/>
      <c r="HY20" s="286"/>
      <c r="HZ20" s="286"/>
      <c r="IA20" s="286"/>
      <c r="IB20" s="286"/>
      <c r="IC20" s="286"/>
      <c r="ID20" s="286"/>
      <c r="IE20" s="286"/>
      <c r="IF20" s="286"/>
      <c r="IG20" s="286"/>
      <c r="IH20" s="286"/>
      <c r="II20" s="286"/>
      <c r="IJ20" s="286"/>
      <c r="IK20" s="286"/>
      <c r="IL20" s="286"/>
      <c r="IM20" s="286"/>
      <c r="IN20" s="286"/>
      <c r="IO20" s="286"/>
      <c r="IP20" s="286"/>
      <c r="IQ20" s="286"/>
      <c r="IR20" s="286"/>
      <c r="IS20" s="286"/>
      <c r="IT20" s="286"/>
      <c r="IU20" s="286"/>
      <c r="IV20" s="286"/>
    </row>
    <row r="21" spans="1:256" ht="72.95" customHeight="1">
      <c r="A21" s="315"/>
      <c r="B21" s="316">
        <v>2</v>
      </c>
      <c r="C21" s="317" t="str">
        <f>UPPER(IF($A21="","",VLOOKUP($A21,'[7]m round robin žrebna lista'!$A$7:$R$128,2)))</f>
        <v/>
      </c>
      <c r="D21" s="318" t="str">
        <f>UPPER(IF($A21="","",VLOOKUP($A21,'[7]m round robin žrebna lista'!$A$7:$R$128,3)))</f>
        <v/>
      </c>
      <c r="E21" s="318" t="str">
        <f>PROPER(IF($A21="","",VLOOKUP($A21,'[7]m round robin žrebna lista'!$A$7:$R$128,4)))</f>
        <v/>
      </c>
      <c r="F21" s="319" t="str">
        <f>UPPER(IF($A21="","",VLOOKUP($A21,'[7]m round robin žrebna lista'!$A$7:$R$128,5)))</f>
        <v/>
      </c>
      <c r="G21" s="321"/>
      <c r="H21" s="320"/>
      <c r="I21" s="321"/>
      <c r="J21" s="321"/>
      <c r="K21" s="322"/>
      <c r="L21" s="322"/>
      <c r="M21" s="323" t="str">
        <f>IF($A21="","",VLOOKUP($A21,'[7]m round robin žrebna lista'!$A$7:$R$128,14))</f>
        <v/>
      </c>
      <c r="N21" s="322" t="str">
        <f>IF(L21="","",IF(L21=1,8,IF(L21=2,6,IF(L21=3,4,2))))</f>
        <v/>
      </c>
      <c r="O21" s="287"/>
      <c r="P21" s="324" t="str">
        <f>UPPER(IF($A21="","",VLOOKUP($A21,'[7]m round robin žrebna lista'!$A$7:$R$128,2)))</f>
        <v/>
      </c>
      <c r="Q21" s="324" t="str">
        <f>UPPER(IF($A21="","",VLOOKUP($A21,'[7]m round robin žrebna lista'!$A$7:$R$128,3)))</f>
        <v/>
      </c>
      <c r="R21" s="324" t="str">
        <f>PROPER(IF($A21="","",VLOOKUP($A21,'[7]m round robin žrebna lista'!$A$7:$R$128,4)))</f>
        <v/>
      </c>
      <c r="S21" s="324" t="str">
        <f>UPPER(IF($A21="","",VLOOKUP($A21,'[7]m round robin žrebna lista'!$A$7:$R$128,5)))</f>
        <v/>
      </c>
      <c r="T21" s="326"/>
      <c r="U21" s="325"/>
      <c r="V21" s="326"/>
      <c r="W21" s="326"/>
      <c r="X21" s="287"/>
      <c r="Y21" s="324" t="str">
        <f>UPPER(IF($A21="","",VLOOKUP($A21,'[7]m round robin žrebna lista'!$A$7:$R$128,2)))</f>
        <v/>
      </c>
      <c r="Z21" s="324" t="str">
        <f>UPPER(IF($A21="","",VLOOKUP($A21,'[7]m round robin žrebna lista'!$A$7:$R$128,3)))</f>
        <v/>
      </c>
      <c r="AA21" s="324" t="str">
        <f>PROPER(IF($A21="","",VLOOKUP($A21,'[7]m round robin žrebna lista'!$A$7:$R$128,4)))</f>
        <v/>
      </c>
      <c r="AB21" s="324" t="str">
        <f>UPPER(IF($A21="","",VLOOKUP($A21,'[7]m round robin žrebna lista'!$A$7:$R$128,5)))</f>
        <v/>
      </c>
      <c r="AC21" s="326" t="str">
        <f>IF(T21="","",IF(T21="1bb","1bb",IF(T21="2bb","2bb",IF(T21=1,0,M20))))</f>
        <v/>
      </c>
      <c r="AD21" s="325"/>
      <c r="AE21" s="326" t="str">
        <f>IF(V21="","",IF(V21="2bb","2bb",IF(V21="3bb","3bb",IF(V21=2,M22,0))))</f>
        <v/>
      </c>
      <c r="AF21" s="326" t="str">
        <f>IF(W21="","",IF(W21="2bb","2bb",IF(W21="4bb","4bb",IF(W21=2,M23,0))))</f>
        <v/>
      </c>
      <c r="AG21" s="332">
        <f>SUM(AC21:AF21)</f>
        <v>0</v>
      </c>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6"/>
      <c r="EY21" s="286"/>
      <c r="EZ21" s="286"/>
      <c r="FA21" s="286"/>
      <c r="FB21" s="286"/>
      <c r="FC21" s="286"/>
      <c r="FD21" s="286"/>
      <c r="FE21" s="286"/>
      <c r="FF21" s="286"/>
      <c r="FG21" s="286"/>
      <c r="FH21" s="286"/>
      <c r="FI21" s="286"/>
      <c r="FJ21" s="286"/>
      <c r="FK21" s="286"/>
      <c r="FL21" s="286"/>
      <c r="FM21" s="286"/>
      <c r="FN21" s="286"/>
      <c r="FO21" s="286"/>
      <c r="FP21" s="286"/>
      <c r="FQ21" s="286"/>
      <c r="FR21" s="286"/>
      <c r="FS21" s="286"/>
      <c r="FT21" s="286"/>
      <c r="FU21" s="286"/>
      <c r="FV21" s="286"/>
      <c r="FW21" s="286"/>
      <c r="FX21" s="286"/>
      <c r="FY21" s="286"/>
      <c r="FZ21" s="286"/>
      <c r="GA21" s="286"/>
      <c r="GB21" s="286"/>
      <c r="GC21" s="286"/>
      <c r="GD21" s="286"/>
      <c r="GE21" s="286"/>
      <c r="GF21" s="286"/>
      <c r="GG21" s="286"/>
      <c r="GH21" s="286"/>
      <c r="GI21" s="286"/>
      <c r="GJ21" s="286"/>
      <c r="GK21" s="286"/>
      <c r="GL21" s="286"/>
      <c r="GM21" s="286"/>
      <c r="GN21" s="286"/>
      <c r="GO21" s="286"/>
      <c r="GP21" s="286"/>
      <c r="GQ21" s="286"/>
      <c r="GR21" s="286"/>
      <c r="GS21" s="286"/>
      <c r="GT21" s="286"/>
      <c r="GU21" s="286"/>
      <c r="GV21" s="286"/>
      <c r="GW21" s="286"/>
      <c r="GX21" s="286"/>
      <c r="GY21" s="286"/>
      <c r="GZ21" s="286"/>
      <c r="HA21" s="286"/>
      <c r="HB21" s="286"/>
      <c r="HC21" s="286"/>
      <c r="HD21" s="286"/>
      <c r="HE21" s="286"/>
      <c r="HF21" s="286"/>
      <c r="HG21" s="286"/>
      <c r="HH21" s="286"/>
      <c r="HI21" s="286"/>
      <c r="HJ21" s="286"/>
      <c r="HK21" s="286"/>
      <c r="HL21" s="286"/>
      <c r="HM21" s="286"/>
      <c r="HN21" s="286"/>
      <c r="HO21" s="286"/>
      <c r="HP21" s="286"/>
      <c r="HQ21" s="286"/>
      <c r="HR21" s="286"/>
      <c r="HS21" s="286"/>
      <c r="HT21" s="286"/>
      <c r="HU21" s="286"/>
      <c r="HV21" s="286"/>
      <c r="HW21" s="286"/>
      <c r="HX21" s="286"/>
      <c r="HY21" s="286"/>
      <c r="HZ21" s="286"/>
      <c r="IA21" s="286"/>
      <c r="IB21" s="286"/>
      <c r="IC21" s="286"/>
      <c r="ID21" s="286"/>
      <c r="IE21" s="286"/>
      <c r="IF21" s="286"/>
      <c r="IG21" s="286"/>
      <c r="IH21" s="286"/>
      <c r="II21" s="286"/>
      <c r="IJ21" s="286"/>
      <c r="IK21" s="286"/>
      <c r="IL21" s="286"/>
      <c r="IM21" s="286"/>
      <c r="IN21" s="286"/>
      <c r="IO21" s="286"/>
      <c r="IP21" s="286"/>
      <c r="IQ21" s="286"/>
      <c r="IR21" s="286"/>
      <c r="IS21" s="286"/>
      <c r="IT21" s="286"/>
      <c r="IU21" s="286"/>
      <c r="IV21" s="286"/>
    </row>
    <row r="22" spans="1:256" ht="72.95" customHeight="1">
      <c r="A22" s="315"/>
      <c r="B22" s="316">
        <v>3</v>
      </c>
      <c r="C22" s="317" t="str">
        <f>UPPER(IF($A22="","",VLOOKUP($A22,'[7]m round robin žrebna lista'!$A$7:$R$128,2)))</f>
        <v/>
      </c>
      <c r="D22" s="318" t="str">
        <f>UPPER(IF($A22="","",VLOOKUP($A22,'[7]m round robin žrebna lista'!$A$7:$R$128,3)))</f>
        <v/>
      </c>
      <c r="E22" s="318" t="str">
        <f>PROPER(IF($A22="","",VLOOKUP($A22,'[7]m round robin žrebna lista'!$A$7:$R$128,4)))</f>
        <v/>
      </c>
      <c r="F22" s="319" t="str">
        <f>UPPER(IF($A22="","",VLOOKUP($A22,'[7]m round robin žrebna lista'!$A$7:$R$128,5)))</f>
        <v/>
      </c>
      <c r="G22" s="321"/>
      <c r="H22" s="321"/>
      <c r="I22" s="320"/>
      <c r="J22" s="321"/>
      <c r="K22" s="322"/>
      <c r="L22" s="322"/>
      <c r="M22" s="323" t="str">
        <f>IF($A22="","",VLOOKUP($A22,'[7]m round robin žrebna lista'!$A$7:$R$128,14))</f>
        <v/>
      </c>
      <c r="N22" s="322" t="str">
        <f>IF(L22="","",IF(L22=1,8,IF(L22=2,6,IF(L22=3,4,2))))</f>
        <v/>
      </c>
      <c r="O22" s="287"/>
      <c r="P22" s="324" t="str">
        <f>UPPER(IF($A22="","",VLOOKUP($A22,'[7]m round robin žrebna lista'!$A$7:$R$128,2)))</f>
        <v/>
      </c>
      <c r="Q22" s="324" t="str">
        <f>UPPER(IF($A22="","",VLOOKUP($A22,'[7]m round robin žrebna lista'!$A$7:$R$128,3)))</f>
        <v/>
      </c>
      <c r="R22" s="324" t="str">
        <f>PROPER(IF($A22="","",VLOOKUP($A22,'[7]m round robin žrebna lista'!$A$7:$R$128,4)))</f>
        <v/>
      </c>
      <c r="S22" s="324" t="str">
        <f>UPPER(IF($A22="","",VLOOKUP($A22,'[7]m round robin žrebna lista'!$A$7:$R$128,5)))</f>
        <v/>
      </c>
      <c r="T22" s="326"/>
      <c r="U22" s="326"/>
      <c r="V22" s="325"/>
      <c r="W22" s="326"/>
      <c r="X22" s="287"/>
      <c r="Y22" s="324" t="str">
        <f>UPPER(IF($A22="","",VLOOKUP($A22,'[7]m round robin žrebna lista'!$A$7:$R$128,2)))</f>
        <v/>
      </c>
      <c r="Z22" s="324" t="str">
        <f>UPPER(IF($A22="","",VLOOKUP($A22,'[7]m round robin žrebna lista'!$A$7:$R$128,3)))</f>
        <v/>
      </c>
      <c r="AA22" s="324" t="str">
        <f>PROPER(IF($A22="","",VLOOKUP($A22,'[7]m round robin žrebna lista'!$A$7:$R$128,4)))</f>
        <v/>
      </c>
      <c r="AB22" s="324" t="str">
        <f>UPPER(IF($A22="","",VLOOKUP($A22,'[7]m round robin žrebna lista'!$A$7:$R$128,5)))</f>
        <v/>
      </c>
      <c r="AC22" s="326" t="str">
        <f>IF(T22="","",IF(T22="1bb","1bb",IF(T22="3bb","3bb",IF(T22=1,0,M20))))</f>
        <v/>
      </c>
      <c r="AD22" s="326" t="str">
        <f>IF(U22="","",IF(U22="2bb","2bb",IF(U22="3bb","3bb",IF(U22=2,0,M21))))</f>
        <v/>
      </c>
      <c r="AE22" s="325"/>
      <c r="AF22" s="326" t="str">
        <f>IF(W22="","",IF(W22="3bb","3bb",IF(W22="4bb","4bb",IF(W22=3,M23,0))))</f>
        <v/>
      </c>
      <c r="AG22" s="332">
        <f>SUM(AC22:AF22)</f>
        <v>0</v>
      </c>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86"/>
      <c r="FF22" s="286"/>
      <c r="FG22" s="286"/>
      <c r="FH22" s="286"/>
      <c r="FI22" s="286"/>
      <c r="FJ22" s="286"/>
      <c r="FK22" s="286"/>
      <c r="FL22" s="286"/>
      <c r="FM22" s="286"/>
      <c r="FN22" s="286"/>
      <c r="FO22" s="286"/>
      <c r="FP22" s="286"/>
      <c r="FQ22" s="286"/>
      <c r="FR22" s="286"/>
      <c r="FS22" s="286"/>
      <c r="FT22" s="286"/>
      <c r="FU22" s="286"/>
      <c r="FV22" s="286"/>
      <c r="FW22" s="286"/>
      <c r="FX22" s="286"/>
      <c r="FY22" s="286"/>
      <c r="FZ22" s="286"/>
      <c r="GA22" s="286"/>
      <c r="GB22" s="286"/>
      <c r="GC22" s="286"/>
      <c r="GD22" s="286"/>
      <c r="GE22" s="286"/>
      <c r="GF22" s="286"/>
      <c r="GG22" s="286"/>
      <c r="GH22" s="286"/>
      <c r="GI22" s="286"/>
      <c r="GJ22" s="286"/>
      <c r="GK22" s="286"/>
      <c r="GL22" s="286"/>
      <c r="GM22" s="286"/>
      <c r="GN22" s="286"/>
      <c r="GO22" s="286"/>
      <c r="GP22" s="286"/>
      <c r="GQ22" s="286"/>
      <c r="GR22" s="286"/>
      <c r="GS22" s="286"/>
      <c r="GT22" s="286"/>
      <c r="GU22" s="286"/>
      <c r="GV22" s="286"/>
      <c r="GW22" s="286"/>
      <c r="GX22" s="286"/>
      <c r="GY22" s="286"/>
      <c r="GZ22" s="286"/>
      <c r="HA22" s="286"/>
      <c r="HB22" s="286"/>
      <c r="HC22" s="286"/>
      <c r="HD22" s="286"/>
      <c r="HE22" s="286"/>
      <c r="HF22" s="286"/>
      <c r="HG22" s="286"/>
      <c r="HH22" s="286"/>
      <c r="HI22" s="286"/>
      <c r="HJ22" s="286"/>
      <c r="HK22" s="286"/>
      <c r="HL22" s="286"/>
      <c r="HM22" s="286"/>
      <c r="HN22" s="286"/>
      <c r="HO22" s="286"/>
      <c r="HP22" s="286"/>
      <c r="HQ22" s="286"/>
      <c r="HR22" s="286"/>
      <c r="HS22" s="286"/>
      <c r="HT22" s="286"/>
      <c r="HU22" s="286"/>
      <c r="HV22" s="286"/>
      <c r="HW22" s="286"/>
      <c r="HX22" s="286"/>
      <c r="HY22" s="286"/>
      <c r="HZ22" s="286"/>
      <c r="IA22" s="286"/>
      <c r="IB22" s="286"/>
      <c r="IC22" s="286"/>
      <c r="ID22" s="286"/>
      <c r="IE22" s="286"/>
      <c r="IF22" s="286"/>
      <c r="IG22" s="286"/>
      <c r="IH22" s="286"/>
      <c r="II22" s="286"/>
      <c r="IJ22" s="286"/>
      <c r="IK22" s="286"/>
      <c r="IL22" s="286"/>
      <c r="IM22" s="286"/>
      <c r="IN22" s="286"/>
      <c r="IO22" s="286"/>
      <c r="IP22" s="286"/>
      <c r="IQ22" s="286"/>
      <c r="IR22" s="286"/>
      <c r="IS22" s="286"/>
      <c r="IT22" s="286"/>
      <c r="IU22" s="286"/>
      <c r="IV22" s="286"/>
    </row>
    <row r="23" spans="1:256" ht="72.95" customHeight="1">
      <c r="A23" s="315"/>
      <c r="B23" s="316">
        <v>4</v>
      </c>
      <c r="C23" s="317" t="str">
        <f>UPPER(IF($A23="","",VLOOKUP($A23,'[7]m round robin žrebna lista'!$A$7:$R$128,2)))</f>
        <v/>
      </c>
      <c r="D23" s="318" t="str">
        <f>UPPER(IF($A23="","",VLOOKUP($A23,'[7]m round robin žrebna lista'!$A$7:$R$128,3)))</f>
        <v/>
      </c>
      <c r="E23" s="318" t="str">
        <f>PROPER(IF($A23="","",VLOOKUP($A23,'[7]m round robin žrebna lista'!$A$7:$R$128,4)))</f>
        <v/>
      </c>
      <c r="F23" s="319" t="str">
        <f>UPPER(IF($A23="","",VLOOKUP($A23,'[7]m round robin žrebna lista'!$A$7:$R$128,5)))</f>
        <v/>
      </c>
      <c r="G23" s="321"/>
      <c r="H23" s="321"/>
      <c r="I23" s="321"/>
      <c r="J23" s="320"/>
      <c r="K23" s="322"/>
      <c r="L23" s="322"/>
      <c r="M23" s="323" t="str">
        <f>IF($A23="","",VLOOKUP($A23,'[7]m round robin žrebna lista'!$A$7:$R$128,14))</f>
        <v/>
      </c>
      <c r="N23" s="322" t="str">
        <f>IF(L23="","",IF(L23=1,8,IF(L23=2,6,IF(L23=3,4,2))))</f>
        <v/>
      </c>
      <c r="O23" s="287"/>
      <c r="P23" s="324" t="str">
        <f>UPPER(IF($A23="","",VLOOKUP($A23,'[7]m round robin žrebna lista'!$A$7:$R$128,2)))</f>
        <v/>
      </c>
      <c r="Q23" s="324" t="str">
        <f>UPPER(IF($A23="","",VLOOKUP($A23,'[7]m round robin žrebna lista'!$A$7:$R$128,3)))</f>
        <v/>
      </c>
      <c r="R23" s="324" t="str">
        <f>PROPER(IF($A23="","",VLOOKUP($A23,'[7]m round robin žrebna lista'!$A$7:$R$128,4)))</f>
        <v/>
      </c>
      <c r="S23" s="324" t="str">
        <f>UPPER(IF($A23="","",VLOOKUP($A23,'[7]m round robin žrebna lista'!$A$7:$R$128,5)))</f>
        <v/>
      </c>
      <c r="T23" s="326"/>
      <c r="U23" s="326"/>
      <c r="V23" s="326"/>
      <c r="W23" s="325"/>
      <c r="X23" s="287"/>
      <c r="Y23" s="324" t="str">
        <f>UPPER(IF($A23="","",VLOOKUP($A23,'[7]m round robin žrebna lista'!$A$7:$R$128,2)))</f>
        <v/>
      </c>
      <c r="Z23" s="324" t="str">
        <f>UPPER(IF($A23="","",VLOOKUP($A23,'[7]m round robin žrebna lista'!$A$7:$R$128,3)))</f>
        <v/>
      </c>
      <c r="AA23" s="324" t="str">
        <f>PROPER(IF($A23="","",VLOOKUP($A23,'[7]m round robin žrebna lista'!$A$7:$R$128,4)))</f>
        <v/>
      </c>
      <c r="AB23" s="324" t="str">
        <f>UPPER(IF($A23="","",VLOOKUP($A23,'[7]m round robin žrebna lista'!$A$7:$R$128,5)))</f>
        <v/>
      </c>
      <c r="AC23" s="326" t="str">
        <f>IF(T23="","",IF(T23="1bb","1bb",IF(T23="4bb","4bb",IF(T23=1,0,M20))))</f>
        <v/>
      </c>
      <c r="AD23" s="326" t="str">
        <f>IF(U23="","",IF(U23="2bb","2bb",IF(U23="4bb","4bb",IF(U23=2,0,M21))))</f>
        <v/>
      </c>
      <c r="AE23" s="326" t="str">
        <f>IF(V23="","",IF(V23="3bb","3bb",IF(V23="4bb","4bb",IF(V23=3,0,M22))))</f>
        <v/>
      </c>
      <c r="AF23" s="325"/>
      <c r="AG23" s="332">
        <f>SUM(AC23:AE23)</f>
        <v>0</v>
      </c>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6"/>
      <c r="FK23" s="286"/>
      <c r="FL23" s="286"/>
      <c r="FM23" s="286"/>
      <c r="FN23" s="286"/>
      <c r="FO23" s="286"/>
      <c r="FP23" s="286"/>
      <c r="FQ23" s="286"/>
      <c r="FR23" s="286"/>
      <c r="FS23" s="286"/>
      <c r="FT23" s="286"/>
      <c r="FU23" s="286"/>
      <c r="FV23" s="286"/>
      <c r="FW23" s="286"/>
      <c r="FX23" s="286"/>
      <c r="FY23" s="286"/>
      <c r="FZ23" s="286"/>
      <c r="GA23" s="286"/>
      <c r="GB23" s="286"/>
      <c r="GC23" s="286"/>
      <c r="GD23" s="286"/>
      <c r="GE23" s="286"/>
      <c r="GF23" s="286"/>
      <c r="GG23" s="286"/>
      <c r="GH23" s="286"/>
      <c r="GI23" s="286"/>
      <c r="GJ23" s="286"/>
      <c r="GK23" s="286"/>
      <c r="GL23" s="286"/>
      <c r="GM23" s="286"/>
      <c r="GN23" s="286"/>
      <c r="GO23" s="286"/>
      <c r="GP23" s="286"/>
      <c r="GQ23" s="286"/>
      <c r="GR23" s="286"/>
      <c r="GS23" s="286"/>
      <c r="GT23" s="286"/>
      <c r="GU23" s="286"/>
      <c r="GV23" s="286"/>
      <c r="GW23" s="286"/>
      <c r="GX23" s="286"/>
      <c r="GY23" s="286"/>
      <c r="GZ23" s="286"/>
      <c r="HA23" s="286"/>
      <c r="HB23" s="286"/>
      <c r="HC23" s="286"/>
      <c r="HD23" s="286"/>
      <c r="HE23" s="286"/>
      <c r="HF23" s="286"/>
      <c r="HG23" s="286"/>
      <c r="HH23" s="286"/>
      <c r="HI23" s="286"/>
      <c r="HJ23" s="286"/>
      <c r="HK23" s="286"/>
      <c r="HL23" s="286"/>
      <c r="HM23" s="286"/>
      <c r="HN23" s="286"/>
      <c r="HO23" s="286"/>
      <c r="HP23" s="286"/>
      <c r="HQ23" s="286"/>
      <c r="HR23" s="286"/>
      <c r="HS23" s="286"/>
      <c r="HT23" s="286"/>
      <c r="HU23" s="286"/>
      <c r="HV23" s="286"/>
      <c r="HW23" s="286"/>
      <c r="HX23" s="286"/>
      <c r="HY23" s="286"/>
      <c r="HZ23" s="286"/>
      <c r="IA23" s="286"/>
      <c r="IB23" s="286"/>
      <c r="IC23" s="286"/>
      <c r="ID23" s="286"/>
      <c r="IE23" s="286"/>
      <c r="IF23" s="286"/>
      <c r="IG23" s="286"/>
      <c r="IH23" s="286"/>
      <c r="II23" s="286"/>
      <c r="IJ23" s="286"/>
      <c r="IK23" s="286"/>
      <c r="IL23" s="286"/>
      <c r="IM23" s="286"/>
      <c r="IN23" s="286"/>
      <c r="IO23" s="286"/>
      <c r="IP23" s="286"/>
      <c r="IQ23" s="286"/>
      <c r="IR23" s="286"/>
      <c r="IS23" s="286"/>
      <c r="IT23" s="286"/>
      <c r="IU23" s="286"/>
      <c r="IV23" s="286"/>
    </row>
    <row r="24" spans="1:256" ht="112.5" customHeight="1">
      <c r="A24" s="479"/>
      <c r="B24" s="479"/>
      <c r="C24" s="480"/>
      <c r="D24" s="480"/>
      <c r="E24" s="333"/>
      <c r="F24" s="334" t="s">
        <v>74</v>
      </c>
      <c r="G24" s="335" t="str">
        <f>'[7]vnos podatkov'!$B$10</f>
        <v>LUKA ZALAZNIK</v>
      </c>
      <c r="H24" s="335"/>
      <c r="I24" s="335"/>
      <c r="J24" s="336" t="s">
        <v>95</v>
      </c>
      <c r="K24" s="481"/>
      <c r="L24" s="481"/>
      <c r="M24" s="285"/>
      <c r="N24" s="286"/>
      <c r="O24" s="286"/>
      <c r="P24" s="287"/>
      <c r="Q24" s="287"/>
      <c r="R24" s="287"/>
      <c r="S24" s="287"/>
      <c r="T24" s="287"/>
      <c r="U24" s="287"/>
      <c r="V24" s="287"/>
      <c r="W24" s="287"/>
      <c r="X24" s="287"/>
      <c r="Y24" s="287"/>
      <c r="Z24" s="287"/>
      <c r="AA24" s="287"/>
      <c r="AB24" s="287"/>
      <c r="AC24" s="287"/>
      <c r="AD24" s="287"/>
      <c r="AE24" s="287"/>
      <c r="AF24" s="287"/>
      <c r="AG24" s="287"/>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6"/>
      <c r="ED24" s="286"/>
      <c r="EE24" s="286"/>
      <c r="EF24" s="286"/>
      <c r="EG24" s="286"/>
      <c r="EH24" s="286"/>
      <c r="EI24" s="286"/>
      <c r="EJ24" s="286"/>
      <c r="EK24" s="286"/>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6"/>
      <c r="FK24" s="286"/>
      <c r="FL24" s="286"/>
      <c r="FM24" s="286"/>
      <c r="FN24" s="286"/>
      <c r="FO24" s="286"/>
      <c r="FP24" s="286"/>
      <c r="FQ24" s="286"/>
      <c r="FR24" s="286"/>
      <c r="FS24" s="286"/>
      <c r="FT24" s="286"/>
      <c r="FU24" s="286"/>
      <c r="FV24" s="286"/>
      <c r="FW24" s="286"/>
      <c r="FX24" s="286"/>
      <c r="FY24" s="286"/>
      <c r="FZ24" s="286"/>
      <c r="GA24" s="286"/>
      <c r="GB24" s="286"/>
      <c r="GC24" s="286"/>
      <c r="GD24" s="286"/>
      <c r="GE24" s="286"/>
      <c r="GF24" s="286"/>
      <c r="GG24" s="286"/>
      <c r="GH24" s="286"/>
      <c r="GI24" s="286"/>
      <c r="GJ24" s="286"/>
      <c r="GK24" s="286"/>
      <c r="GL24" s="286"/>
      <c r="GM24" s="286"/>
      <c r="GN24" s="286"/>
      <c r="GO24" s="286"/>
      <c r="GP24" s="286"/>
      <c r="GQ24" s="286"/>
      <c r="GR24" s="286"/>
      <c r="GS24" s="286"/>
      <c r="GT24" s="286"/>
      <c r="GU24" s="286"/>
      <c r="GV24" s="286"/>
      <c r="GW24" s="286"/>
      <c r="GX24" s="286"/>
      <c r="GY24" s="286"/>
      <c r="GZ24" s="286"/>
      <c r="HA24" s="286"/>
      <c r="HB24" s="286"/>
      <c r="HC24" s="286"/>
      <c r="HD24" s="286"/>
      <c r="HE24" s="286"/>
      <c r="HF24" s="286"/>
      <c r="HG24" s="286"/>
      <c r="HH24" s="286"/>
      <c r="HI24" s="286"/>
      <c r="HJ24" s="286"/>
      <c r="HK24" s="286"/>
      <c r="HL24" s="286"/>
      <c r="HM24" s="286"/>
      <c r="HN24" s="286"/>
      <c r="HO24" s="286"/>
      <c r="HP24" s="286"/>
      <c r="HQ24" s="286"/>
      <c r="HR24" s="286"/>
      <c r="HS24" s="286"/>
      <c r="HT24" s="286"/>
      <c r="HU24" s="286"/>
      <c r="HV24" s="286"/>
      <c r="HW24" s="286"/>
      <c r="HX24" s="286"/>
      <c r="HY24" s="286"/>
      <c r="HZ24" s="286"/>
      <c r="IA24" s="286"/>
      <c r="IB24" s="286"/>
      <c r="IC24" s="286"/>
      <c r="ID24" s="286"/>
      <c r="IE24" s="286"/>
      <c r="IF24" s="286"/>
      <c r="IG24" s="286"/>
      <c r="IH24" s="286"/>
      <c r="II24" s="286"/>
      <c r="IJ24" s="286"/>
      <c r="IK24" s="286"/>
      <c r="IL24" s="286"/>
      <c r="IM24" s="286"/>
      <c r="IN24" s="286"/>
      <c r="IO24" s="286"/>
      <c r="IP24" s="286"/>
      <c r="IQ24" s="286"/>
      <c r="IR24" s="286"/>
      <c r="IS24" s="286"/>
      <c r="IT24" s="286"/>
      <c r="IU24" s="286"/>
      <c r="IV24" s="286"/>
    </row>
    <row r="25" spans="1:256" s="306" customFormat="1" ht="50.1" customHeight="1">
      <c r="A25" s="479"/>
      <c r="B25" s="479"/>
      <c r="C25" s="337" t="s">
        <v>96</v>
      </c>
      <c r="D25" s="338"/>
      <c r="E25" s="338"/>
      <c r="F25" s="339" t="s">
        <v>75</v>
      </c>
      <c r="G25" s="482" t="str">
        <f>'[7]vnos podatkov'!$E$10</f>
        <v>ANJA REGENT</v>
      </c>
      <c r="H25" s="482" t="str">
        <f>'[7]vnos podatkov'!$E$10</f>
        <v>ANJA REGENT</v>
      </c>
      <c r="I25" s="482" t="str">
        <f>'[7]vnos podatkov'!$E$10</f>
        <v>ANJA REGENT</v>
      </c>
      <c r="J25" s="336" t="s">
        <v>95</v>
      </c>
      <c r="K25" s="474"/>
      <c r="L25" s="474"/>
      <c r="M25" s="285"/>
      <c r="N25" s="304"/>
      <c r="O25" s="304"/>
      <c r="P25" s="340"/>
      <c r="Q25" s="340"/>
      <c r="R25" s="340"/>
      <c r="S25" s="340"/>
      <c r="T25" s="340"/>
      <c r="U25" s="340"/>
      <c r="V25" s="340"/>
      <c r="W25" s="340"/>
      <c r="X25" s="340"/>
      <c r="Y25" s="340"/>
      <c r="Z25" s="340"/>
      <c r="AA25" s="340"/>
      <c r="AB25" s="340"/>
      <c r="AC25" s="340"/>
      <c r="AD25" s="340"/>
      <c r="AE25" s="340"/>
      <c r="AF25" s="340"/>
      <c r="AG25" s="340"/>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4"/>
      <c r="CO25" s="304"/>
      <c r="CP25" s="304"/>
      <c r="CQ25" s="304"/>
      <c r="CR25" s="304"/>
      <c r="CS25" s="304"/>
      <c r="CT25" s="304"/>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304"/>
      <c r="EA25" s="304"/>
      <c r="EB25" s="304"/>
      <c r="EC25" s="304"/>
      <c r="ED25" s="304"/>
      <c r="EE25" s="304"/>
      <c r="EF25" s="304"/>
      <c r="EG25" s="304"/>
      <c r="EH25" s="304"/>
      <c r="EI25" s="304"/>
      <c r="EJ25" s="304"/>
      <c r="EK25" s="304"/>
      <c r="EL25" s="304"/>
      <c r="EM25" s="304"/>
      <c r="EN25" s="304"/>
      <c r="EO25" s="304"/>
      <c r="EP25" s="304"/>
      <c r="EQ25" s="304"/>
      <c r="ER25" s="304"/>
      <c r="ES25" s="304"/>
      <c r="ET25" s="304"/>
      <c r="EU25" s="304"/>
      <c r="EV25" s="304"/>
      <c r="EW25" s="304"/>
      <c r="EX25" s="304"/>
      <c r="EY25" s="304"/>
      <c r="EZ25" s="304"/>
      <c r="FA25" s="304"/>
      <c r="FB25" s="304"/>
      <c r="FC25" s="304"/>
      <c r="FD25" s="304"/>
      <c r="FE25" s="304"/>
      <c r="FF25" s="304"/>
      <c r="FG25" s="304"/>
      <c r="FH25" s="304"/>
      <c r="FI25" s="304"/>
      <c r="FJ25" s="304"/>
      <c r="FK25" s="304"/>
      <c r="FL25" s="304"/>
      <c r="FM25" s="304"/>
      <c r="FN25" s="304"/>
      <c r="FO25" s="304"/>
      <c r="FP25" s="304"/>
      <c r="FQ25" s="304"/>
      <c r="FR25" s="304"/>
      <c r="FS25" s="304"/>
      <c r="FT25" s="304"/>
      <c r="FU25" s="304"/>
      <c r="FV25" s="304"/>
      <c r="FW25" s="304"/>
      <c r="FX25" s="304"/>
      <c r="FY25" s="304"/>
      <c r="FZ25" s="304"/>
      <c r="GA25" s="304"/>
      <c r="GB25" s="304"/>
      <c r="GC25" s="304"/>
      <c r="GD25" s="304"/>
      <c r="GE25" s="304"/>
      <c r="GF25" s="304"/>
      <c r="GG25" s="304"/>
      <c r="GH25" s="304"/>
      <c r="GI25" s="304"/>
      <c r="GJ25" s="304"/>
      <c r="GK25" s="304"/>
      <c r="GL25" s="304"/>
      <c r="GM25" s="304"/>
      <c r="GN25" s="304"/>
      <c r="GO25" s="304"/>
      <c r="GP25" s="304"/>
      <c r="GQ25" s="304"/>
      <c r="GR25" s="304"/>
      <c r="GS25" s="304"/>
      <c r="GT25" s="304"/>
      <c r="GU25" s="304"/>
      <c r="GV25" s="304"/>
      <c r="GW25" s="304"/>
      <c r="GX25" s="304"/>
      <c r="GY25" s="304"/>
      <c r="GZ25" s="304"/>
      <c r="HA25" s="304"/>
      <c r="HB25" s="304"/>
      <c r="HC25" s="304"/>
      <c r="HD25" s="304"/>
      <c r="HE25" s="304"/>
      <c r="HF25" s="304"/>
      <c r="HG25" s="304"/>
      <c r="HH25" s="304"/>
      <c r="HI25" s="304"/>
      <c r="HJ25" s="304"/>
      <c r="HK25" s="304"/>
      <c r="HL25" s="304"/>
      <c r="HM25" s="304"/>
      <c r="HN25" s="304"/>
      <c r="HO25" s="304"/>
      <c r="HP25" s="304"/>
      <c r="HQ25" s="304"/>
      <c r="HR25" s="304"/>
      <c r="HS25" s="304"/>
      <c r="HT25" s="304"/>
      <c r="HU25" s="304"/>
      <c r="HV25" s="304"/>
      <c r="HW25" s="304"/>
      <c r="HX25" s="304"/>
      <c r="HY25" s="304"/>
      <c r="HZ25" s="304"/>
      <c r="IA25" s="304"/>
      <c r="IB25" s="304"/>
      <c r="IC25" s="304"/>
      <c r="ID25" s="304"/>
      <c r="IE25" s="304"/>
      <c r="IF25" s="304"/>
      <c r="IG25" s="304"/>
      <c r="IH25" s="304"/>
      <c r="II25" s="304"/>
      <c r="IJ25" s="304"/>
      <c r="IK25" s="304"/>
      <c r="IL25" s="304"/>
      <c r="IM25" s="304"/>
      <c r="IN25" s="304"/>
      <c r="IO25" s="304"/>
      <c r="IP25" s="304"/>
      <c r="IQ25" s="304"/>
      <c r="IR25" s="304"/>
      <c r="IS25" s="304"/>
      <c r="IT25" s="304"/>
      <c r="IU25" s="304"/>
      <c r="IV25" s="304"/>
    </row>
    <row r="26" spans="1:13" ht="50.1" customHeight="1">
      <c r="A26" s="479"/>
      <c r="B26" s="479"/>
      <c r="C26" s="341" t="s">
        <v>97</v>
      </c>
      <c r="D26" s="338"/>
      <c r="E26" s="338"/>
      <c r="F26" s="334" t="s">
        <v>73</v>
      </c>
      <c r="G26" s="482"/>
      <c r="H26" s="482"/>
      <c r="I26" s="482"/>
      <c r="J26" s="336" t="s">
        <v>95</v>
      </c>
      <c r="K26" s="474"/>
      <c r="L26" s="474"/>
      <c r="M26" s="285"/>
    </row>
    <row r="27" spans="1:256" s="345" customFormat="1" ht="15">
      <c r="A27" s="475"/>
      <c r="B27" s="475"/>
      <c r="C27" s="475"/>
      <c r="D27" s="475"/>
      <c r="E27" s="475"/>
      <c r="F27" s="475"/>
      <c r="G27" s="475"/>
      <c r="H27" s="475"/>
      <c r="I27" s="475"/>
      <c r="J27" s="475"/>
      <c r="K27" s="475"/>
      <c r="L27" s="475"/>
      <c r="M27" s="285"/>
      <c r="N27" s="343"/>
      <c r="O27" s="343"/>
      <c r="P27" s="344"/>
      <c r="Q27" s="344"/>
      <c r="R27" s="344"/>
      <c r="S27" s="344"/>
      <c r="T27" s="344"/>
      <c r="U27" s="344"/>
      <c r="V27" s="344"/>
      <c r="W27" s="344"/>
      <c r="X27" s="344"/>
      <c r="Y27" s="344"/>
      <c r="Z27" s="344"/>
      <c r="AA27" s="344"/>
      <c r="AB27" s="344"/>
      <c r="AC27" s="344"/>
      <c r="AD27" s="344"/>
      <c r="AE27" s="344"/>
      <c r="AF27" s="344"/>
      <c r="AG27" s="344"/>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c r="DM27" s="343"/>
      <c r="DN27" s="343"/>
      <c r="DO27" s="343"/>
      <c r="DP27" s="343"/>
      <c r="DQ27" s="343"/>
      <c r="DR27" s="343"/>
      <c r="DS27" s="343"/>
      <c r="DT27" s="343"/>
      <c r="DU27" s="343"/>
      <c r="DV27" s="343"/>
      <c r="DW27" s="343"/>
      <c r="DX27" s="343"/>
      <c r="DY27" s="343"/>
      <c r="DZ27" s="343"/>
      <c r="EA27" s="343"/>
      <c r="EB27" s="343"/>
      <c r="EC27" s="343"/>
      <c r="ED27" s="343"/>
      <c r="EE27" s="343"/>
      <c r="EF27" s="343"/>
      <c r="EG27" s="343"/>
      <c r="EH27" s="343"/>
      <c r="EI27" s="343"/>
      <c r="EJ27" s="343"/>
      <c r="EK27" s="343"/>
      <c r="EL27" s="343"/>
      <c r="EM27" s="343"/>
      <c r="EN27" s="343"/>
      <c r="EO27" s="343"/>
      <c r="EP27" s="343"/>
      <c r="EQ27" s="343"/>
      <c r="ER27" s="343"/>
      <c r="ES27" s="343"/>
      <c r="ET27" s="343"/>
      <c r="EU27" s="343"/>
      <c r="EV27" s="343"/>
      <c r="EW27" s="343"/>
      <c r="EX27" s="343"/>
      <c r="EY27" s="343"/>
      <c r="EZ27" s="343"/>
      <c r="FA27" s="343"/>
      <c r="FB27" s="343"/>
      <c r="FC27" s="343"/>
      <c r="FD27" s="343"/>
      <c r="FE27" s="343"/>
      <c r="FF27" s="343"/>
      <c r="FG27" s="343"/>
      <c r="FH27" s="343"/>
      <c r="FI27" s="343"/>
      <c r="FJ27" s="343"/>
      <c r="FK27" s="343"/>
      <c r="FL27" s="343"/>
      <c r="FM27" s="343"/>
      <c r="FN27" s="343"/>
      <c r="FO27" s="343"/>
      <c r="FP27" s="343"/>
      <c r="FQ27" s="343"/>
      <c r="FR27" s="343"/>
      <c r="FS27" s="343"/>
      <c r="FT27" s="343"/>
      <c r="FU27" s="343"/>
      <c r="FV27" s="343"/>
      <c r="FW27" s="343"/>
      <c r="FX27" s="343"/>
      <c r="FY27" s="343"/>
      <c r="FZ27" s="343"/>
      <c r="GA27" s="343"/>
      <c r="GB27" s="343"/>
      <c r="GC27" s="343"/>
      <c r="GD27" s="343"/>
      <c r="GE27" s="343"/>
      <c r="GF27" s="343"/>
      <c r="GG27" s="343"/>
      <c r="GH27" s="343"/>
      <c r="GI27" s="343"/>
      <c r="GJ27" s="343"/>
      <c r="GK27" s="343"/>
      <c r="GL27" s="343"/>
      <c r="GM27" s="343"/>
      <c r="GN27" s="343"/>
      <c r="GO27" s="343"/>
      <c r="GP27" s="343"/>
      <c r="GQ27" s="343"/>
      <c r="GR27" s="343"/>
      <c r="GS27" s="343"/>
      <c r="GT27" s="343"/>
      <c r="GU27" s="343"/>
      <c r="GV27" s="343"/>
      <c r="GW27" s="343"/>
      <c r="GX27" s="343"/>
      <c r="GY27" s="343"/>
      <c r="GZ27" s="343"/>
      <c r="HA27" s="343"/>
      <c r="HB27" s="343"/>
      <c r="HC27" s="343"/>
      <c r="HD27" s="343"/>
      <c r="HE27" s="343"/>
      <c r="HF27" s="343"/>
      <c r="HG27" s="343"/>
      <c r="HH27" s="343"/>
      <c r="HI27" s="343"/>
      <c r="HJ27" s="343"/>
      <c r="HK27" s="343"/>
      <c r="HL27" s="343"/>
      <c r="HM27" s="343"/>
      <c r="HN27" s="343"/>
      <c r="HO27" s="343"/>
      <c r="HP27" s="343"/>
      <c r="HQ27" s="343"/>
      <c r="HR27" s="343"/>
      <c r="HS27" s="343"/>
      <c r="HT27" s="343"/>
      <c r="HU27" s="343"/>
      <c r="HV27" s="343"/>
      <c r="HW27" s="343"/>
      <c r="HX27" s="343"/>
      <c r="HY27" s="343"/>
      <c r="HZ27" s="343"/>
      <c r="IA27" s="343"/>
      <c r="IB27" s="343"/>
      <c r="IC27" s="343"/>
      <c r="ID27" s="343"/>
      <c r="IE27" s="343"/>
      <c r="IF27" s="343"/>
      <c r="IG27" s="343"/>
      <c r="IH27" s="343"/>
      <c r="II27" s="343"/>
      <c r="IJ27" s="343"/>
      <c r="IK27" s="343"/>
      <c r="IL27" s="343"/>
      <c r="IM27" s="343"/>
      <c r="IN27" s="343"/>
      <c r="IO27" s="343"/>
      <c r="IP27" s="343"/>
      <c r="IQ27" s="343"/>
      <c r="IR27" s="343"/>
      <c r="IS27" s="343"/>
      <c r="IT27" s="343"/>
      <c r="IU27" s="343"/>
      <c r="IV27" s="343"/>
    </row>
    <row r="28" spans="1:256" s="306" customFormat="1" ht="30.75">
      <c r="A28" s="337"/>
      <c r="B28" s="337"/>
      <c r="C28" s="337"/>
      <c r="D28" s="337"/>
      <c r="E28" s="337"/>
      <c r="F28" s="288"/>
      <c r="G28" s="337"/>
      <c r="H28" s="337"/>
      <c r="I28" s="337"/>
      <c r="J28" s="337"/>
      <c r="K28" s="337"/>
      <c r="L28" s="337"/>
      <c r="M28" s="346"/>
      <c r="N28" s="304"/>
      <c r="O28" s="304"/>
      <c r="P28" s="340"/>
      <c r="Q28" s="340"/>
      <c r="R28" s="340"/>
      <c r="S28" s="340"/>
      <c r="T28" s="340"/>
      <c r="U28" s="340"/>
      <c r="V28" s="340"/>
      <c r="W28" s="340"/>
      <c r="X28" s="340"/>
      <c r="Y28" s="340"/>
      <c r="Z28" s="340"/>
      <c r="AA28" s="340"/>
      <c r="AB28" s="340"/>
      <c r="AC28" s="340"/>
      <c r="AD28" s="340"/>
      <c r="AE28" s="340"/>
      <c r="AF28" s="340"/>
      <c r="AG28" s="340"/>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c r="EO28" s="304"/>
      <c r="EP28" s="304"/>
      <c r="EQ28" s="304"/>
      <c r="ER28" s="304"/>
      <c r="ES28" s="304"/>
      <c r="ET28" s="304"/>
      <c r="EU28" s="304"/>
      <c r="EV28" s="304"/>
      <c r="EW28" s="304"/>
      <c r="EX28" s="304"/>
      <c r="EY28" s="304"/>
      <c r="EZ28" s="304"/>
      <c r="FA28" s="304"/>
      <c r="FB28" s="304"/>
      <c r="FC28" s="304"/>
      <c r="FD28" s="304"/>
      <c r="FE28" s="304"/>
      <c r="FF28" s="304"/>
      <c r="FG28" s="304"/>
      <c r="FH28" s="304"/>
      <c r="FI28" s="304"/>
      <c r="FJ28" s="304"/>
      <c r="FK28" s="304"/>
      <c r="FL28" s="304"/>
      <c r="FM28" s="304"/>
      <c r="FN28" s="304"/>
      <c r="FO28" s="304"/>
      <c r="FP28" s="304"/>
      <c r="FQ28" s="304"/>
      <c r="FR28" s="304"/>
      <c r="FS28" s="304"/>
      <c r="FT28" s="304"/>
      <c r="FU28" s="304"/>
      <c r="FV28" s="304"/>
      <c r="FW28" s="304"/>
      <c r="FX28" s="304"/>
      <c r="FY28" s="304"/>
      <c r="FZ28" s="304"/>
      <c r="GA28" s="304"/>
      <c r="GB28" s="304"/>
      <c r="GC28" s="304"/>
      <c r="GD28" s="304"/>
      <c r="GE28" s="304"/>
      <c r="GF28" s="304"/>
      <c r="GG28" s="304"/>
      <c r="GH28" s="304"/>
      <c r="GI28" s="304"/>
      <c r="GJ28" s="304"/>
      <c r="GK28" s="304"/>
      <c r="GL28" s="304"/>
      <c r="GM28" s="304"/>
      <c r="GN28" s="304"/>
      <c r="GO28" s="304"/>
      <c r="GP28" s="304"/>
      <c r="GQ28" s="304"/>
      <c r="GR28" s="304"/>
      <c r="GS28" s="304"/>
      <c r="GT28" s="304"/>
      <c r="GU28" s="304"/>
      <c r="GV28" s="304"/>
      <c r="GW28" s="304"/>
      <c r="GX28" s="304"/>
      <c r="GY28" s="304"/>
      <c r="GZ28" s="304"/>
      <c r="HA28" s="304"/>
      <c r="HB28" s="304"/>
      <c r="HC28" s="304"/>
      <c r="HD28" s="304"/>
      <c r="HE28" s="304"/>
      <c r="HF28" s="304"/>
      <c r="HG28" s="304"/>
      <c r="HH28" s="304"/>
      <c r="HI28" s="304"/>
      <c r="HJ28" s="304"/>
      <c r="HK28" s="304"/>
      <c r="HL28" s="304"/>
      <c r="HM28" s="304"/>
      <c r="HN28" s="304"/>
      <c r="HO28" s="304"/>
      <c r="HP28" s="304"/>
      <c r="HQ28" s="304"/>
      <c r="HR28" s="304"/>
      <c r="HS28" s="304"/>
      <c r="HT28" s="304"/>
      <c r="HU28" s="304"/>
      <c r="HV28" s="304"/>
      <c r="HW28" s="304"/>
      <c r="HX28" s="304"/>
      <c r="HY28" s="304"/>
      <c r="HZ28" s="304"/>
      <c r="IA28" s="304"/>
      <c r="IB28" s="304"/>
      <c r="IC28" s="304"/>
      <c r="ID28" s="304"/>
      <c r="IE28" s="304"/>
      <c r="IF28" s="304"/>
      <c r="IG28" s="304"/>
      <c r="IH28" s="304"/>
      <c r="II28" s="304"/>
      <c r="IJ28" s="304"/>
      <c r="IK28" s="304"/>
      <c r="IL28" s="304"/>
      <c r="IM28" s="304"/>
      <c r="IN28" s="304"/>
      <c r="IO28" s="304"/>
      <c r="IP28" s="304"/>
      <c r="IQ28" s="304"/>
      <c r="IR28" s="304"/>
      <c r="IS28" s="304"/>
      <c r="IT28" s="304"/>
      <c r="IU28" s="304"/>
      <c r="IV28" s="304"/>
    </row>
    <row r="29" spans="1:256" ht="15">
      <c r="A29" s="347"/>
      <c r="B29" s="348"/>
      <c r="C29" s="348"/>
      <c r="D29" s="348"/>
      <c r="E29" s="348"/>
      <c r="F29" s="348"/>
      <c r="G29" s="348"/>
      <c r="H29" s="348"/>
      <c r="I29" s="348"/>
      <c r="J29" s="348"/>
      <c r="K29" s="348"/>
      <c r="L29" s="348"/>
      <c r="M29" s="349"/>
      <c r="N29" s="350"/>
      <c r="O29" s="350"/>
      <c r="P29" s="351"/>
      <c r="Q29" s="351"/>
      <c r="R29" s="351"/>
      <c r="S29" s="351"/>
      <c r="T29" s="351"/>
      <c r="U29" s="351"/>
      <c r="V29" s="351"/>
      <c r="W29" s="351"/>
      <c r="X29" s="351"/>
      <c r="Y29" s="351"/>
      <c r="Z29" s="351"/>
      <c r="AA29" s="351"/>
      <c r="AB29" s="351"/>
      <c r="AC29" s="351"/>
      <c r="AD29" s="351"/>
      <c r="AE29" s="351"/>
      <c r="AF29" s="351"/>
      <c r="AG29" s="351"/>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50"/>
      <c r="BZ29" s="350"/>
      <c r="CA29" s="350"/>
      <c r="CB29" s="350"/>
      <c r="CC29" s="350"/>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350"/>
      <c r="DY29" s="350"/>
      <c r="DZ29" s="350"/>
      <c r="EA29" s="350"/>
      <c r="EB29" s="350"/>
      <c r="EC29" s="350"/>
      <c r="ED29" s="350"/>
      <c r="EE29" s="350"/>
      <c r="EF29" s="350"/>
      <c r="EG29" s="350"/>
      <c r="EH29" s="350"/>
      <c r="EI29" s="350"/>
      <c r="EJ29" s="350"/>
      <c r="EK29" s="350"/>
      <c r="EL29" s="350"/>
      <c r="EM29" s="350"/>
      <c r="EN29" s="350"/>
      <c r="EO29" s="350"/>
      <c r="EP29" s="350"/>
      <c r="EQ29" s="350"/>
      <c r="ER29" s="350"/>
      <c r="ES29" s="350"/>
      <c r="ET29" s="350"/>
      <c r="EU29" s="350"/>
      <c r="EV29" s="350"/>
      <c r="EW29" s="350"/>
      <c r="EX29" s="350"/>
      <c r="EY29" s="350"/>
      <c r="EZ29" s="350"/>
      <c r="FA29" s="350"/>
      <c r="FB29" s="350"/>
      <c r="FC29" s="350"/>
      <c r="FD29" s="350"/>
      <c r="FE29" s="350"/>
      <c r="FF29" s="350"/>
      <c r="FG29" s="350"/>
      <c r="FH29" s="350"/>
      <c r="FI29" s="350"/>
      <c r="FJ29" s="350"/>
      <c r="FK29" s="350"/>
      <c r="FL29" s="350"/>
      <c r="FM29" s="350"/>
      <c r="FN29" s="350"/>
      <c r="FO29" s="350"/>
      <c r="FP29" s="350"/>
      <c r="FQ29" s="350"/>
      <c r="FR29" s="350"/>
      <c r="FS29" s="350"/>
      <c r="FT29" s="350"/>
      <c r="FU29" s="350"/>
      <c r="FV29" s="350"/>
      <c r="FW29" s="350"/>
      <c r="FX29" s="350"/>
      <c r="FY29" s="350"/>
      <c r="FZ29" s="350"/>
      <c r="GA29" s="350"/>
      <c r="GB29" s="350"/>
      <c r="GC29" s="350"/>
      <c r="GD29" s="350"/>
      <c r="GE29" s="350"/>
      <c r="GF29" s="350"/>
      <c r="GG29" s="350"/>
      <c r="GH29" s="350"/>
      <c r="GI29" s="350"/>
      <c r="GJ29" s="350"/>
      <c r="GK29" s="350"/>
      <c r="GL29" s="350"/>
      <c r="GM29" s="350"/>
      <c r="GN29" s="350"/>
      <c r="GO29" s="350"/>
      <c r="GP29" s="350"/>
      <c r="GQ29" s="350"/>
      <c r="GR29" s="350"/>
      <c r="GS29" s="350"/>
      <c r="GT29" s="350"/>
      <c r="GU29" s="350"/>
      <c r="GV29" s="350"/>
      <c r="GW29" s="350"/>
      <c r="GX29" s="350"/>
      <c r="GY29" s="350"/>
      <c r="GZ29" s="350"/>
      <c r="HA29" s="350"/>
      <c r="HB29" s="350"/>
      <c r="HC29" s="350"/>
      <c r="HD29" s="350"/>
      <c r="HE29" s="350"/>
      <c r="HF29" s="350"/>
      <c r="HG29" s="350"/>
      <c r="HH29" s="350"/>
      <c r="HI29" s="350"/>
      <c r="HJ29" s="350"/>
      <c r="HK29" s="350"/>
      <c r="HL29" s="350"/>
      <c r="HM29" s="350"/>
      <c r="HN29" s="350"/>
      <c r="HO29" s="350"/>
      <c r="HP29" s="350"/>
      <c r="HQ29" s="350"/>
      <c r="HR29" s="350"/>
      <c r="HS29" s="350"/>
      <c r="HT29" s="350"/>
      <c r="HU29" s="350"/>
      <c r="HV29" s="350"/>
      <c r="HW29" s="350"/>
      <c r="HX29" s="350"/>
      <c r="HY29" s="350"/>
      <c r="HZ29" s="350"/>
      <c r="IA29" s="350"/>
      <c r="IB29" s="350"/>
      <c r="IC29" s="350"/>
      <c r="ID29" s="350"/>
      <c r="IE29" s="350"/>
      <c r="IF29" s="350"/>
      <c r="IG29" s="350"/>
      <c r="IH29" s="350"/>
      <c r="II29" s="350"/>
      <c r="IJ29" s="350"/>
      <c r="IK29" s="350"/>
      <c r="IL29" s="350"/>
      <c r="IM29" s="350"/>
      <c r="IN29" s="350"/>
      <c r="IO29" s="350"/>
      <c r="IP29" s="350"/>
      <c r="IQ29" s="350"/>
      <c r="IR29" s="350"/>
      <c r="IS29" s="350"/>
      <c r="IT29" s="350"/>
      <c r="IU29" s="350"/>
      <c r="IV29" s="350"/>
    </row>
    <row r="30" spans="14:256" ht="15">
      <c r="N30" s="286"/>
      <c r="O30" s="286"/>
      <c r="P30" s="287"/>
      <c r="Q30" s="287"/>
      <c r="R30" s="287"/>
      <c r="S30" s="287"/>
      <c r="T30" s="287"/>
      <c r="U30" s="287"/>
      <c r="V30" s="287"/>
      <c r="W30" s="287"/>
      <c r="X30" s="287"/>
      <c r="Y30" s="287"/>
      <c r="Z30" s="287"/>
      <c r="AA30" s="287"/>
      <c r="AB30" s="287"/>
      <c r="AC30" s="287"/>
      <c r="AD30" s="287"/>
      <c r="AE30" s="287"/>
      <c r="AF30" s="287"/>
      <c r="AG30" s="287"/>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286"/>
      <c r="BS30" s="286"/>
      <c r="BT30" s="286"/>
      <c r="BU30" s="286"/>
      <c r="BV30" s="286"/>
      <c r="BW30" s="286"/>
      <c r="BX30" s="286"/>
      <c r="BY30" s="286"/>
      <c r="BZ30" s="286"/>
      <c r="CA30" s="286"/>
      <c r="CB30" s="286"/>
      <c r="CC30" s="286"/>
      <c r="CD30" s="286"/>
      <c r="CE30" s="286"/>
      <c r="CF30" s="286"/>
      <c r="CG30" s="286"/>
      <c r="CH30" s="286"/>
      <c r="CI30" s="286"/>
      <c r="CJ30" s="286"/>
      <c r="CK30" s="286"/>
      <c r="CL30" s="286"/>
      <c r="CM30" s="286"/>
      <c r="CN30" s="286"/>
      <c r="CO30" s="286"/>
      <c r="CP30" s="286"/>
      <c r="CQ30" s="286"/>
      <c r="CR30" s="286"/>
      <c r="CS30" s="286"/>
      <c r="CT30" s="286"/>
      <c r="CU30" s="286"/>
      <c r="CV30" s="286"/>
      <c r="CW30" s="286"/>
      <c r="CX30" s="286"/>
      <c r="CY30" s="286"/>
      <c r="CZ30" s="286"/>
      <c r="DA30" s="286"/>
      <c r="DB30" s="286"/>
      <c r="DC30" s="286"/>
      <c r="DD30" s="286"/>
      <c r="DE30" s="286"/>
      <c r="DF30" s="286"/>
      <c r="DG30" s="286"/>
      <c r="DH30" s="286"/>
      <c r="DI30" s="286"/>
      <c r="DJ30" s="286"/>
      <c r="DK30" s="286"/>
      <c r="DL30" s="286"/>
      <c r="DM30" s="286"/>
      <c r="DN30" s="286"/>
      <c r="DO30" s="286"/>
      <c r="DP30" s="286"/>
      <c r="DQ30" s="286"/>
      <c r="DR30" s="286"/>
      <c r="DS30" s="286"/>
      <c r="DT30" s="286"/>
      <c r="DU30" s="286"/>
      <c r="DV30" s="286"/>
      <c r="DW30" s="286"/>
      <c r="DX30" s="286"/>
      <c r="DY30" s="286"/>
      <c r="DZ30" s="286"/>
      <c r="EA30" s="286"/>
      <c r="EB30" s="286"/>
      <c r="EC30" s="286"/>
      <c r="ED30" s="286"/>
      <c r="EE30" s="286"/>
      <c r="EF30" s="286"/>
      <c r="EG30" s="286"/>
      <c r="EH30" s="286"/>
      <c r="EI30" s="286"/>
      <c r="EJ30" s="286"/>
      <c r="EK30" s="286"/>
      <c r="EL30" s="286"/>
      <c r="EM30" s="286"/>
      <c r="EN30" s="286"/>
      <c r="EO30" s="286"/>
      <c r="EP30" s="286"/>
      <c r="EQ30" s="286"/>
      <c r="ER30" s="286"/>
      <c r="ES30" s="286"/>
      <c r="ET30" s="286"/>
      <c r="EU30" s="286"/>
      <c r="EV30" s="286"/>
      <c r="EW30" s="286"/>
      <c r="EX30" s="286"/>
      <c r="EY30" s="286"/>
      <c r="EZ30" s="286"/>
      <c r="FA30" s="286"/>
      <c r="FB30" s="286"/>
      <c r="FC30" s="286"/>
      <c r="FD30" s="286"/>
      <c r="FE30" s="286"/>
      <c r="FF30" s="286"/>
      <c r="FG30" s="286"/>
      <c r="FH30" s="286"/>
      <c r="FI30" s="286"/>
      <c r="FJ30" s="286"/>
      <c r="FK30" s="286"/>
      <c r="FL30" s="286"/>
      <c r="FM30" s="286"/>
      <c r="FN30" s="286"/>
      <c r="FO30" s="286"/>
      <c r="FP30" s="286"/>
      <c r="FQ30" s="286"/>
      <c r="FR30" s="286"/>
      <c r="FS30" s="286"/>
      <c r="FT30" s="286"/>
      <c r="FU30" s="286"/>
      <c r="FV30" s="286"/>
      <c r="FW30" s="286"/>
      <c r="FX30" s="286"/>
      <c r="FY30" s="286"/>
      <c r="FZ30" s="286"/>
      <c r="GA30" s="286"/>
      <c r="GB30" s="286"/>
      <c r="GC30" s="286"/>
      <c r="GD30" s="286"/>
      <c r="GE30" s="286"/>
      <c r="GF30" s="286"/>
      <c r="GG30" s="286"/>
      <c r="GH30" s="286"/>
      <c r="GI30" s="286"/>
      <c r="GJ30" s="286"/>
      <c r="GK30" s="286"/>
      <c r="GL30" s="286"/>
      <c r="GM30" s="286"/>
      <c r="GN30" s="286"/>
      <c r="GO30" s="286"/>
      <c r="GP30" s="286"/>
      <c r="GQ30" s="286"/>
      <c r="GR30" s="286"/>
      <c r="GS30" s="286"/>
      <c r="GT30" s="286"/>
      <c r="GU30" s="286"/>
      <c r="GV30" s="286"/>
      <c r="GW30" s="286"/>
      <c r="GX30" s="286"/>
      <c r="GY30" s="286"/>
      <c r="GZ30" s="286"/>
      <c r="HA30" s="286"/>
      <c r="HB30" s="286"/>
      <c r="HC30" s="286"/>
      <c r="HD30" s="286"/>
      <c r="HE30" s="286"/>
      <c r="HF30" s="286"/>
      <c r="HG30" s="286"/>
      <c r="HH30" s="286"/>
      <c r="HI30" s="286"/>
      <c r="HJ30" s="286"/>
      <c r="HK30" s="286"/>
      <c r="HL30" s="286"/>
      <c r="HM30" s="286"/>
      <c r="HN30" s="286"/>
      <c r="HO30" s="286"/>
      <c r="HP30" s="286"/>
      <c r="HQ30" s="286"/>
      <c r="HR30" s="286"/>
      <c r="HS30" s="286"/>
      <c r="HT30" s="286"/>
      <c r="HU30" s="286"/>
      <c r="HV30" s="286"/>
      <c r="HW30" s="286"/>
      <c r="HX30" s="286"/>
      <c r="HY30" s="286"/>
      <c r="HZ30" s="286"/>
      <c r="IA30" s="286"/>
      <c r="IB30" s="286"/>
      <c r="IC30" s="286"/>
      <c r="ID30" s="286"/>
      <c r="IE30" s="286"/>
      <c r="IF30" s="286"/>
      <c r="IG30" s="286"/>
      <c r="IH30" s="286"/>
      <c r="II30" s="286"/>
      <c r="IJ30" s="286"/>
      <c r="IK30" s="286"/>
      <c r="IL30" s="286"/>
      <c r="IM30" s="286"/>
      <c r="IN30" s="286"/>
      <c r="IO30" s="286"/>
      <c r="IP30" s="286"/>
      <c r="IQ30" s="286"/>
      <c r="IR30" s="286"/>
      <c r="IS30" s="286"/>
      <c r="IT30" s="286"/>
      <c r="IU30" s="286"/>
      <c r="IV30" s="286"/>
    </row>
    <row r="31" spans="14:256" ht="15">
      <c r="N31" s="286"/>
      <c r="O31" s="286"/>
      <c r="P31" s="287"/>
      <c r="Q31" s="287"/>
      <c r="R31" s="287"/>
      <c r="S31" s="287"/>
      <c r="T31" s="287"/>
      <c r="U31" s="287"/>
      <c r="V31" s="287"/>
      <c r="W31" s="287"/>
      <c r="X31" s="287"/>
      <c r="Y31" s="287"/>
      <c r="Z31" s="287"/>
      <c r="AA31" s="287"/>
      <c r="AB31" s="287"/>
      <c r="AC31" s="287"/>
      <c r="AD31" s="287"/>
      <c r="AE31" s="287"/>
      <c r="AF31" s="287"/>
      <c r="AG31" s="287"/>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6"/>
      <c r="BX31" s="286"/>
      <c r="BY31" s="286"/>
      <c r="BZ31" s="286"/>
      <c r="CA31" s="286"/>
      <c r="CB31" s="286"/>
      <c r="CC31" s="286"/>
      <c r="CD31" s="286"/>
      <c r="CE31" s="286"/>
      <c r="CF31" s="286"/>
      <c r="CG31" s="286"/>
      <c r="CH31" s="286"/>
      <c r="CI31" s="286"/>
      <c r="CJ31" s="286"/>
      <c r="CK31" s="286"/>
      <c r="CL31" s="286"/>
      <c r="CM31" s="286"/>
      <c r="CN31" s="286"/>
      <c r="CO31" s="28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6"/>
      <c r="DN31" s="286"/>
      <c r="DO31" s="286"/>
      <c r="DP31" s="286"/>
      <c r="DQ31" s="286"/>
      <c r="DR31" s="286"/>
      <c r="DS31" s="286"/>
      <c r="DT31" s="286"/>
      <c r="DU31" s="286"/>
      <c r="DV31" s="286"/>
      <c r="DW31" s="286"/>
      <c r="DX31" s="286"/>
      <c r="DY31" s="286"/>
      <c r="DZ31" s="286"/>
      <c r="EA31" s="286"/>
      <c r="EB31" s="286"/>
      <c r="EC31" s="286"/>
      <c r="ED31" s="286"/>
      <c r="EE31" s="286"/>
      <c r="EF31" s="286"/>
      <c r="EG31" s="286"/>
      <c r="EH31" s="286"/>
      <c r="EI31" s="286"/>
      <c r="EJ31" s="286"/>
      <c r="EK31" s="286"/>
      <c r="EL31" s="286"/>
      <c r="EM31" s="286"/>
      <c r="EN31" s="286"/>
      <c r="EO31" s="286"/>
      <c r="EP31" s="286"/>
      <c r="EQ31" s="286"/>
      <c r="ER31" s="286"/>
      <c r="ES31" s="286"/>
      <c r="ET31" s="286"/>
      <c r="EU31" s="286"/>
      <c r="EV31" s="286"/>
      <c r="EW31" s="286"/>
      <c r="EX31" s="286"/>
      <c r="EY31" s="286"/>
      <c r="EZ31" s="286"/>
      <c r="FA31" s="286"/>
      <c r="FB31" s="286"/>
      <c r="FC31" s="286"/>
      <c r="FD31" s="286"/>
      <c r="FE31" s="286"/>
      <c r="FF31" s="286"/>
      <c r="FG31" s="286"/>
      <c r="FH31" s="286"/>
      <c r="FI31" s="286"/>
      <c r="FJ31" s="286"/>
      <c r="FK31" s="286"/>
      <c r="FL31" s="286"/>
      <c r="FM31" s="286"/>
      <c r="FN31" s="286"/>
      <c r="FO31" s="286"/>
      <c r="FP31" s="286"/>
      <c r="FQ31" s="286"/>
      <c r="FR31" s="286"/>
      <c r="FS31" s="286"/>
      <c r="FT31" s="286"/>
      <c r="FU31" s="286"/>
      <c r="FV31" s="286"/>
      <c r="FW31" s="286"/>
      <c r="FX31" s="286"/>
      <c r="FY31" s="286"/>
      <c r="FZ31" s="286"/>
      <c r="GA31" s="286"/>
      <c r="GB31" s="286"/>
      <c r="GC31" s="286"/>
      <c r="GD31" s="286"/>
      <c r="GE31" s="286"/>
      <c r="GF31" s="286"/>
      <c r="GG31" s="286"/>
      <c r="GH31" s="286"/>
      <c r="GI31" s="286"/>
      <c r="GJ31" s="286"/>
      <c r="GK31" s="286"/>
      <c r="GL31" s="286"/>
      <c r="GM31" s="286"/>
      <c r="GN31" s="286"/>
      <c r="GO31" s="286"/>
      <c r="GP31" s="286"/>
      <c r="GQ31" s="286"/>
      <c r="GR31" s="286"/>
      <c r="GS31" s="286"/>
      <c r="GT31" s="286"/>
      <c r="GU31" s="286"/>
      <c r="GV31" s="286"/>
      <c r="GW31" s="286"/>
      <c r="GX31" s="286"/>
      <c r="GY31" s="286"/>
      <c r="GZ31" s="286"/>
      <c r="HA31" s="286"/>
      <c r="HB31" s="286"/>
      <c r="HC31" s="286"/>
      <c r="HD31" s="286"/>
      <c r="HE31" s="286"/>
      <c r="HF31" s="286"/>
      <c r="HG31" s="286"/>
      <c r="HH31" s="286"/>
      <c r="HI31" s="286"/>
      <c r="HJ31" s="286"/>
      <c r="HK31" s="286"/>
      <c r="HL31" s="286"/>
      <c r="HM31" s="286"/>
      <c r="HN31" s="286"/>
      <c r="HO31" s="286"/>
      <c r="HP31" s="286"/>
      <c r="HQ31" s="286"/>
      <c r="HR31" s="286"/>
      <c r="HS31" s="286"/>
      <c r="HT31" s="286"/>
      <c r="HU31" s="286"/>
      <c r="HV31" s="286"/>
      <c r="HW31" s="286"/>
      <c r="HX31" s="286"/>
      <c r="HY31" s="286"/>
      <c r="HZ31" s="286"/>
      <c r="IA31" s="286"/>
      <c r="IB31" s="286"/>
      <c r="IC31" s="286"/>
      <c r="ID31" s="286"/>
      <c r="IE31" s="286"/>
      <c r="IF31" s="286"/>
      <c r="IG31" s="286"/>
      <c r="IH31" s="286"/>
      <c r="II31" s="286"/>
      <c r="IJ31" s="286"/>
      <c r="IK31" s="286"/>
      <c r="IL31" s="286"/>
      <c r="IM31" s="286"/>
      <c r="IN31" s="286"/>
      <c r="IO31" s="286"/>
      <c r="IP31" s="286"/>
      <c r="IQ31" s="286"/>
      <c r="IR31" s="286"/>
      <c r="IS31" s="286"/>
      <c r="IT31" s="286"/>
      <c r="IU31" s="286"/>
      <c r="IV31" s="286"/>
    </row>
    <row r="32" spans="10:256" ht="30">
      <c r="J32" s="354"/>
      <c r="K32" s="354"/>
      <c r="N32" s="286"/>
      <c r="O32" s="286"/>
      <c r="P32" s="287"/>
      <c r="Q32" s="287"/>
      <c r="R32" s="287"/>
      <c r="S32" s="287"/>
      <c r="T32" s="287"/>
      <c r="U32" s="287"/>
      <c r="V32" s="287"/>
      <c r="W32" s="287"/>
      <c r="X32" s="287"/>
      <c r="Y32" s="287"/>
      <c r="Z32" s="287"/>
      <c r="AA32" s="287"/>
      <c r="AB32" s="287"/>
      <c r="AC32" s="287"/>
      <c r="AD32" s="287"/>
      <c r="AE32" s="287"/>
      <c r="AF32" s="287"/>
      <c r="AG32" s="287"/>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6"/>
      <c r="CN32" s="286"/>
      <c r="CO32" s="286"/>
      <c r="CP32" s="286"/>
      <c r="CQ32" s="286"/>
      <c r="CR32" s="286"/>
      <c r="CS32" s="286"/>
      <c r="CT32" s="286"/>
      <c r="CU32" s="286"/>
      <c r="CV32" s="286"/>
      <c r="CW32" s="286"/>
      <c r="CX32" s="286"/>
      <c r="CY32" s="286"/>
      <c r="CZ32" s="286"/>
      <c r="DA32" s="286"/>
      <c r="DB32" s="286"/>
      <c r="DC32" s="286"/>
      <c r="DD32" s="286"/>
      <c r="DE32" s="286"/>
      <c r="DF32" s="286"/>
      <c r="DG32" s="286"/>
      <c r="DH32" s="286"/>
      <c r="DI32" s="286"/>
      <c r="DJ32" s="286"/>
      <c r="DK32" s="286"/>
      <c r="DL32" s="286"/>
      <c r="DM32" s="286"/>
      <c r="DN32" s="286"/>
      <c r="DO32" s="286"/>
      <c r="DP32" s="286"/>
      <c r="DQ32" s="286"/>
      <c r="DR32" s="286"/>
      <c r="DS32" s="286"/>
      <c r="DT32" s="286"/>
      <c r="DU32" s="286"/>
      <c r="DV32" s="286"/>
      <c r="DW32" s="286"/>
      <c r="DX32" s="286"/>
      <c r="DY32" s="286"/>
      <c r="DZ32" s="286"/>
      <c r="EA32" s="286"/>
      <c r="EB32" s="286"/>
      <c r="EC32" s="286"/>
      <c r="ED32" s="286"/>
      <c r="EE32" s="286"/>
      <c r="EF32" s="286"/>
      <c r="EG32" s="286"/>
      <c r="EH32" s="286"/>
      <c r="EI32" s="286"/>
      <c r="EJ32" s="286"/>
      <c r="EK32" s="286"/>
      <c r="EL32" s="286"/>
      <c r="EM32" s="286"/>
      <c r="EN32" s="286"/>
      <c r="EO32" s="286"/>
      <c r="EP32" s="286"/>
      <c r="EQ32" s="286"/>
      <c r="ER32" s="286"/>
      <c r="ES32" s="286"/>
      <c r="ET32" s="286"/>
      <c r="EU32" s="286"/>
      <c r="EV32" s="286"/>
      <c r="EW32" s="286"/>
      <c r="EX32" s="286"/>
      <c r="EY32" s="286"/>
      <c r="EZ32" s="286"/>
      <c r="FA32" s="286"/>
      <c r="FB32" s="286"/>
      <c r="FC32" s="286"/>
      <c r="FD32" s="286"/>
      <c r="FE32" s="286"/>
      <c r="FF32" s="286"/>
      <c r="FG32" s="286"/>
      <c r="FH32" s="286"/>
      <c r="FI32" s="286"/>
      <c r="FJ32" s="286"/>
      <c r="FK32" s="286"/>
      <c r="FL32" s="286"/>
      <c r="FM32" s="286"/>
      <c r="FN32" s="286"/>
      <c r="FO32" s="286"/>
      <c r="FP32" s="286"/>
      <c r="FQ32" s="286"/>
      <c r="FR32" s="286"/>
      <c r="FS32" s="286"/>
      <c r="FT32" s="286"/>
      <c r="FU32" s="286"/>
      <c r="FV32" s="286"/>
      <c r="FW32" s="286"/>
      <c r="FX32" s="286"/>
      <c r="FY32" s="286"/>
      <c r="FZ32" s="286"/>
      <c r="GA32" s="286"/>
      <c r="GB32" s="286"/>
      <c r="GC32" s="286"/>
      <c r="GD32" s="286"/>
      <c r="GE32" s="286"/>
      <c r="GF32" s="286"/>
      <c r="GG32" s="286"/>
      <c r="GH32" s="286"/>
      <c r="GI32" s="286"/>
      <c r="GJ32" s="286"/>
      <c r="GK32" s="286"/>
      <c r="GL32" s="286"/>
      <c r="GM32" s="286"/>
      <c r="GN32" s="286"/>
      <c r="GO32" s="286"/>
      <c r="GP32" s="286"/>
      <c r="GQ32" s="286"/>
      <c r="GR32" s="286"/>
      <c r="GS32" s="286"/>
      <c r="GT32" s="286"/>
      <c r="GU32" s="286"/>
      <c r="GV32" s="286"/>
      <c r="GW32" s="286"/>
      <c r="GX32" s="286"/>
      <c r="GY32" s="286"/>
      <c r="GZ32" s="286"/>
      <c r="HA32" s="286"/>
      <c r="HB32" s="286"/>
      <c r="HC32" s="286"/>
      <c r="HD32" s="286"/>
      <c r="HE32" s="286"/>
      <c r="HF32" s="286"/>
      <c r="HG32" s="286"/>
      <c r="HH32" s="286"/>
      <c r="HI32" s="286"/>
      <c r="HJ32" s="286"/>
      <c r="HK32" s="286"/>
      <c r="HL32" s="286"/>
      <c r="HM32" s="286"/>
      <c r="HN32" s="286"/>
      <c r="HO32" s="286"/>
      <c r="HP32" s="286"/>
      <c r="HQ32" s="286"/>
      <c r="HR32" s="286"/>
      <c r="HS32" s="286"/>
      <c r="HT32" s="286"/>
      <c r="HU32" s="286"/>
      <c r="HV32" s="286"/>
      <c r="HW32" s="286"/>
      <c r="HX32" s="286"/>
      <c r="HY32" s="286"/>
      <c r="HZ32" s="286"/>
      <c r="IA32" s="286"/>
      <c r="IB32" s="286"/>
      <c r="IC32" s="286"/>
      <c r="ID32" s="286"/>
      <c r="IE32" s="286"/>
      <c r="IF32" s="286"/>
      <c r="IG32" s="286"/>
      <c r="IH32" s="286"/>
      <c r="II32" s="286"/>
      <c r="IJ32" s="286"/>
      <c r="IK32" s="286"/>
      <c r="IL32" s="286"/>
      <c r="IM32" s="286"/>
      <c r="IN32" s="286"/>
      <c r="IO32" s="286"/>
      <c r="IP32" s="286"/>
      <c r="IQ32" s="286"/>
      <c r="IR32" s="286"/>
      <c r="IS32" s="286"/>
      <c r="IT32" s="286"/>
      <c r="IU32" s="286"/>
      <c r="IV32" s="286"/>
    </row>
    <row r="33" spans="10:256" ht="30">
      <c r="J33" s="354"/>
      <c r="K33" s="354"/>
      <c r="N33" s="286"/>
      <c r="O33" s="286"/>
      <c r="P33" s="287"/>
      <c r="Q33" s="287"/>
      <c r="R33" s="287"/>
      <c r="S33" s="287"/>
      <c r="T33" s="287"/>
      <c r="U33" s="287"/>
      <c r="V33" s="287"/>
      <c r="W33" s="287"/>
      <c r="X33" s="287"/>
      <c r="Y33" s="287"/>
      <c r="Z33" s="287"/>
      <c r="AA33" s="287"/>
      <c r="AB33" s="287"/>
      <c r="AC33" s="287"/>
      <c r="AD33" s="287"/>
      <c r="AE33" s="287"/>
      <c r="AF33" s="287"/>
      <c r="AG33" s="287"/>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286"/>
      <c r="DR33" s="286"/>
      <c r="DS33" s="286"/>
      <c r="DT33" s="286"/>
      <c r="DU33" s="286"/>
      <c r="DV33" s="286"/>
      <c r="DW33" s="286"/>
      <c r="DX33" s="286"/>
      <c r="DY33" s="286"/>
      <c r="DZ33" s="286"/>
      <c r="EA33" s="286"/>
      <c r="EB33" s="286"/>
      <c r="EC33" s="286"/>
      <c r="ED33" s="286"/>
      <c r="EE33" s="286"/>
      <c r="EF33" s="286"/>
      <c r="EG33" s="286"/>
      <c r="EH33" s="286"/>
      <c r="EI33" s="286"/>
      <c r="EJ33" s="286"/>
      <c r="EK33" s="286"/>
      <c r="EL33" s="286"/>
      <c r="EM33" s="286"/>
      <c r="EN33" s="286"/>
      <c r="EO33" s="286"/>
      <c r="EP33" s="286"/>
      <c r="EQ33" s="286"/>
      <c r="ER33" s="286"/>
      <c r="ES33" s="286"/>
      <c r="ET33" s="286"/>
      <c r="EU33" s="286"/>
      <c r="EV33" s="286"/>
      <c r="EW33" s="286"/>
      <c r="EX33" s="286"/>
      <c r="EY33" s="286"/>
      <c r="EZ33" s="286"/>
      <c r="FA33" s="286"/>
      <c r="FB33" s="286"/>
      <c r="FC33" s="286"/>
      <c r="FD33" s="286"/>
      <c r="FE33" s="286"/>
      <c r="FF33" s="286"/>
      <c r="FG33" s="286"/>
      <c r="FH33" s="286"/>
      <c r="FI33" s="286"/>
      <c r="FJ33" s="286"/>
      <c r="FK33" s="286"/>
      <c r="FL33" s="286"/>
      <c r="FM33" s="286"/>
      <c r="FN33" s="286"/>
      <c r="FO33" s="286"/>
      <c r="FP33" s="286"/>
      <c r="FQ33" s="286"/>
      <c r="FR33" s="286"/>
      <c r="FS33" s="286"/>
      <c r="FT33" s="286"/>
      <c r="FU33" s="286"/>
      <c r="FV33" s="286"/>
      <c r="FW33" s="286"/>
      <c r="FX33" s="286"/>
      <c r="FY33" s="286"/>
      <c r="FZ33" s="286"/>
      <c r="GA33" s="286"/>
      <c r="GB33" s="286"/>
      <c r="GC33" s="286"/>
      <c r="GD33" s="286"/>
      <c r="GE33" s="286"/>
      <c r="GF33" s="286"/>
      <c r="GG33" s="286"/>
      <c r="GH33" s="286"/>
      <c r="GI33" s="286"/>
      <c r="GJ33" s="286"/>
      <c r="GK33" s="286"/>
      <c r="GL33" s="286"/>
      <c r="GM33" s="286"/>
      <c r="GN33" s="286"/>
      <c r="GO33" s="286"/>
      <c r="GP33" s="286"/>
      <c r="GQ33" s="286"/>
      <c r="GR33" s="286"/>
      <c r="GS33" s="286"/>
      <c r="GT33" s="286"/>
      <c r="GU33" s="286"/>
      <c r="GV33" s="286"/>
      <c r="GW33" s="286"/>
      <c r="GX33" s="286"/>
      <c r="GY33" s="286"/>
      <c r="GZ33" s="286"/>
      <c r="HA33" s="286"/>
      <c r="HB33" s="286"/>
      <c r="HC33" s="286"/>
      <c r="HD33" s="286"/>
      <c r="HE33" s="286"/>
      <c r="HF33" s="286"/>
      <c r="HG33" s="286"/>
      <c r="HH33" s="286"/>
      <c r="HI33" s="286"/>
      <c r="HJ33" s="286"/>
      <c r="HK33" s="286"/>
      <c r="HL33" s="286"/>
      <c r="HM33" s="286"/>
      <c r="HN33" s="286"/>
      <c r="HO33" s="286"/>
      <c r="HP33" s="286"/>
      <c r="HQ33" s="286"/>
      <c r="HR33" s="286"/>
      <c r="HS33" s="286"/>
      <c r="HT33" s="286"/>
      <c r="HU33" s="286"/>
      <c r="HV33" s="286"/>
      <c r="HW33" s="286"/>
      <c r="HX33" s="286"/>
      <c r="HY33" s="286"/>
      <c r="HZ33" s="286"/>
      <c r="IA33" s="286"/>
      <c r="IB33" s="286"/>
      <c r="IC33" s="286"/>
      <c r="ID33" s="286"/>
      <c r="IE33" s="286"/>
      <c r="IF33" s="286"/>
      <c r="IG33" s="286"/>
      <c r="IH33" s="286"/>
      <c r="II33" s="286"/>
      <c r="IJ33" s="286"/>
      <c r="IK33" s="286"/>
      <c r="IL33" s="286"/>
      <c r="IM33" s="286"/>
      <c r="IN33" s="286"/>
      <c r="IO33" s="286"/>
      <c r="IP33" s="286"/>
      <c r="IQ33" s="286"/>
      <c r="IR33" s="286"/>
      <c r="IS33" s="286"/>
      <c r="IT33" s="286"/>
      <c r="IU33" s="286"/>
      <c r="IV33" s="286"/>
    </row>
    <row r="34" spans="10:256" ht="30">
      <c r="J34" s="354"/>
      <c r="K34" s="354"/>
      <c r="N34" s="286"/>
      <c r="O34" s="286"/>
      <c r="P34" s="287"/>
      <c r="Q34" s="287"/>
      <c r="R34" s="287"/>
      <c r="S34" s="287"/>
      <c r="T34" s="287"/>
      <c r="U34" s="287"/>
      <c r="V34" s="287"/>
      <c r="W34" s="287"/>
      <c r="X34" s="287"/>
      <c r="Y34" s="287"/>
      <c r="Z34" s="287"/>
      <c r="AA34" s="287"/>
      <c r="AB34" s="287"/>
      <c r="AC34" s="287"/>
      <c r="AD34" s="287"/>
      <c r="AE34" s="287"/>
      <c r="AF34" s="287"/>
      <c r="AG34" s="287"/>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c r="DM34" s="286"/>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286"/>
      <c r="EO34" s="286"/>
      <c r="EP34" s="286"/>
      <c r="EQ34" s="286"/>
      <c r="ER34" s="286"/>
      <c r="ES34" s="286"/>
      <c r="ET34" s="286"/>
      <c r="EU34" s="286"/>
      <c r="EV34" s="286"/>
      <c r="EW34" s="286"/>
      <c r="EX34" s="286"/>
      <c r="EY34" s="286"/>
      <c r="EZ34" s="286"/>
      <c r="FA34" s="286"/>
      <c r="FB34" s="286"/>
      <c r="FC34" s="286"/>
      <c r="FD34" s="286"/>
      <c r="FE34" s="286"/>
      <c r="FF34" s="286"/>
      <c r="FG34" s="286"/>
      <c r="FH34" s="286"/>
      <c r="FI34" s="286"/>
      <c r="FJ34" s="286"/>
      <c r="FK34" s="286"/>
      <c r="FL34" s="286"/>
      <c r="FM34" s="286"/>
      <c r="FN34" s="286"/>
      <c r="FO34" s="286"/>
      <c r="FP34" s="286"/>
      <c r="FQ34" s="286"/>
      <c r="FR34" s="286"/>
      <c r="FS34" s="286"/>
      <c r="FT34" s="286"/>
      <c r="FU34" s="286"/>
      <c r="FV34" s="286"/>
      <c r="FW34" s="286"/>
      <c r="FX34" s="286"/>
      <c r="FY34" s="286"/>
      <c r="FZ34" s="286"/>
      <c r="GA34" s="286"/>
      <c r="GB34" s="286"/>
      <c r="GC34" s="286"/>
      <c r="GD34" s="286"/>
      <c r="GE34" s="286"/>
      <c r="GF34" s="286"/>
      <c r="GG34" s="286"/>
      <c r="GH34" s="286"/>
      <c r="GI34" s="286"/>
      <c r="GJ34" s="286"/>
      <c r="GK34" s="286"/>
      <c r="GL34" s="286"/>
      <c r="GM34" s="286"/>
      <c r="GN34" s="286"/>
      <c r="GO34" s="286"/>
      <c r="GP34" s="286"/>
      <c r="GQ34" s="286"/>
      <c r="GR34" s="286"/>
      <c r="GS34" s="286"/>
      <c r="GT34" s="286"/>
      <c r="GU34" s="286"/>
      <c r="GV34" s="286"/>
      <c r="GW34" s="286"/>
      <c r="GX34" s="286"/>
      <c r="GY34" s="286"/>
      <c r="GZ34" s="286"/>
      <c r="HA34" s="286"/>
      <c r="HB34" s="286"/>
      <c r="HC34" s="286"/>
      <c r="HD34" s="286"/>
      <c r="HE34" s="286"/>
      <c r="HF34" s="286"/>
      <c r="HG34" s="286"/>
      <c r="HH34" s="286"/>
      <c r="HI34" s="286"/>
      <c r="HJ34" s="286"/>
      <c r="HK34" s="286"/>
      <c r="HL34" s="286"/>
      <c r="HM34" s="286"/>
      <c r="HN34" s="286"/>
      <c r="HO34" s="286"/>
      <c r="HP34" s="286"/>
      <c r="HQ34" s="286"/>
      <c r="HR34" s="286"/>
      <c r="HS34" s="286"/>
      <c r="HT34" s="286"/>
      <c r="HU34" s="286"/>
      <c r="HV34" s="286"/>
      <c r="HW34" s="286"/>
      <c r="HX34" s="286"/>
      <c r="HY34" s="286"/>
      <c r="HZ34" s="286"/>
      <c r="IA34" s="286"/>
      <c r="IB34" s="286"/>
      <c r="IC34" s="286"/>
      <c r="ID34" s="286"/>
      <c r="IE34" s="286"/>
      <c r="IF34" s="286"/>
      <c r="IG34" s="286"/>
      <c r="IH34" s="286"/>
      <c r="II34" s="286"/>
      <c r="IJ34" s="286"/>
      <c r="IK34" s="286"/>
      <c r="IL34" s="286"/>
      <c r="IM34" s="286"/>
      <c r="IN34" s="286"/>
      <c r="IO34" s="286"/>
      <c r="IP34" s="286"/>
      <c r="IQ34" s="286"/>
      <c r="IR34" s="286"/>
      <c r="IS34" s="286"/>
      <c r="IT34" s="286"/>
      <c r="IU34" s="286"/>
      <c r="IV34" s="286"/>
    </row>
    <row r="35" spans="10:256" ht="30">
      <c r="J35" s="354"/>
      <c r="K35" s="354"/>
      <c r="N35" s="286"/>
      <c r="O35" s="286"/>
      <c r="P35" s="287"/>
      <c r="Q35" s="287"/>
      <c r="R35" s="287"/>
      <c r="S35" s="287"/>
      <c r="T35" s="287"/>
      <c r="U35" s="287"/>
      <c r="V35" s="287"/>
      <c r="W35" s="287"/>
      <c r="X35" s="287"/>
      <c r="Y35" s="287"/>
      <c r="Z35" s="287"/>
      <c r="AA35" s="287"/>
      <c r="AB35" s="287"/>
      <c r="AC35" s="287"/>
      <c r="AD35" s="287"/>
      <c r="AE35" s="287"/>
      <c r="AF35" s="287"/>
      <c r="AG35" s="287"/>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286"/>
      <c r="EO35" s="286"/>
      <c r="EP35" s="286"/>
      <c r="EQ35" s="286"/>
      <c r="ER35" s="286"/>
      <c r="ES35" s="286"/>
      <c r="ET35" s="286"/>
      <c r="EU35" s="286"/>
      <c r="EV35" s="286"/>
      <c r="EW35" s="286"/>
      <c r="EX35" s="286"/>
      <c r="EY35" s="286"/>
      <c r="EZ35" s="286"/>
      <c r="FA35" s="286"/>
      <c r="FB35" s="286"/>
      <c r="FC35" s="286"/>
      <c r="FD35" s="286"/>
      <c r="FE35" s="286"/>
      <c r="FF35" s="286"/>
      <c r="FG35" s="286"/>
      <c r="FH35" s="286"/>
      <c r="FI35" s="286"/>
      <c r="FJ35" s="286"/>
      <c r="FK35" s="286"/>
      <c r="FL35" s="286"/>
      <c r="FM35" s="286"/>
      <c r="FN35" s="286"/>
      <c r="FO35" s="286"/>
      <c r="FP35" s="286"/>
      <c r="FQ35" s="286"/>
      <c r="FR35" s="286"/>
      <c r="FS35" s="286"/>
      <c r="FT35" s="286"/>
      <c r="FU35" s="286"/>
      <c r="FV35" s="286"/>
      <c r="FW35" s="286"/>
      <c r="FX35" s="286"/>
      <c r="FY35" s="286"/>
      <c r="FZ35" s="286"/>
      <c r="GA35" s="286"/>
      <c r="GB35" s="286"/>
      <c r="GC35" s="286"/>
      <c r="GD35" s="286"/>
      <c r="GE35" s="286"/>
      <c r="GF35" s="286"/>
      <c r="GG35" s="286"/>
      <c r="GH35" s="286"/>
      <c r="GI35" s="286"/>
      <c r="GJ35" s="286"/>
      <c r="GK35" s="286"/>
      <c r="GL35" s="286"/>
      <c r="GM35" s="286"/>
      <c r="GN35" s="286"/>
      <c r="GO35" s="286"/>
      <c r="GP35" s="286"/>
      <c r="GQ35" s="286"/>
      <c r="GR35" s="286"/>
      <c r="GS35" s="286"/>
      <c r="GT35" s="286"/>
      <c r="GU35" s="286"/>
      <c r="GV35" s="286"/>
      <c r="GW35" s="286"/>
      <c r="GX35" s="286"/>
      <c r="GY35" s="286"/>
      <c r="GZ35" s="286"/>
      <c r="HA35" s="286"/>
      <c r="HB35" s="286"/>
      <c r="HC35" s="286"/>
      <c r="HD35" s="286"/>
      <c r="HE35" s="286"/>
      <c r="HF35" s="286"/>
      <c r="HG35" s="286"/>
      <c r="HH35" s="286"/>
      <c r="HI35" s="286"/>
      <c r="HJ35" s="286"/>
      <c r="HK35" s="286"/>
      <c r="HL35" s="286"/>
      <c r="HM35" s="286"/>
      <c r="HN35" s="286"/>
      <c r="HO35" s="286"/>
      <c r="HP35" s="286"/>
      <c r="HQ35" s="286"/>
      <c r="HR35" s="286"/>
      <c r="HS35" s="286"/>
      <c r="HT35" s="286"/>
      <c r="HU35" s="286"/>
      <c r="HV35" s="286"/>
      <c r="HW35" s="286"/>
      <c r="HX35" s="286"/>
      <c r="HY35" s="286"/>
      <c r="HZ35" s="286"/>
      <c r="IA35" s="286"/>
      <c r="IB35" s="286"/>
      <c r="IC35" s="286"/>
      <c r="ID35" s="286"/>
      <c r="IE35" s="286"/>
      <c r="IF35" s="286"/>
      <c r="IG35" s="286"/>
      <c r="IH35" s="286"/>
      <c r="II35" s="286"/>
      <c r="IJ35" s="286"/>
      <c r="IK35" s="286"/>
      <c r="IL35" s="286"/>
      <c r="IM35" s="286"/>
      <c r="IN35" s="286"/>
      <c r="IO35" s="286"/>
      <c r="IP35" s="286"/>
      <c r="IQ35" s="286"/>
      <c r="IR35" s="286"/>
      <c r="IS35" s="286"/>
      <c r="IT35" s="286"/>
      <c r="IU35" s="286"/>
      <c r="IV35" s="286"/>
    </row>
    <row r="36" spans="10:256" ht="30">
      <c r="J36" s="354"/>
      <c r="K36" s="354"/>
      <c r="N36" s="286"/>
      <c r="O36" s="286"/>
      <c r="P36" s="287"/>
      <c r="Q36" s="287"/>
      <c r="R36" s="287"/>
      <c r="S36" s="287"/>
      <c r="T36" s="287"/>
      <c r="U36" s="287"/>
      <c r="V36" s="287"/>
      <c r="W36" s="287"/>
      <c r="X36" s="287"/>
      <c r="Y36" s="287"/>
      <c r="Z36" s="287"/>
      <c r="AA36" s="287"/>
      <c r="AB36" s="287"/>
      <c r="AC36" s="287"/>
      <c r="AD36" s="287"/>
      <c r="AE36" s="287"/>
      <c r="AF36" s="287"/>
      <c r="AG36" s="287"/>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E36" s="286"/>
      <c r="DF36" s="286"/>
      <c r="DG36" s="286"/>
      <c r="DH36" s="286"/>
      <c r="DI36" s="286"/>
      <c r="DJ36" s="286"/>
      <c r="DK36" s="286"/>
      <c r="DL36" s="286"/>
      <c r="DM36" s="286"/>
      <c r="DN36" s="286"/>
      <c r="DO36" s="286"/>
      <c r="DP36" s="286"/>
      <c r="DQ36" s="286"/>
      <c r="DR36" s="286"/>
      <c r="DS36" s="286"/>
      <c r="DT36" s="286"/>
      <c r="DU36" s="286"/>
      <c r="DV36" s="286"/>
      <c r="DW36" s="286"/>
      <c r="DX36" s="286"/>
      <c r="DY36" s="286"/>
      <c r="DZ36" s="286"/>
      <c r="EA36" s="286"/>
      <c r="EB36" s="286"/>
      <c r="EC36" s="286"/>
      <c r="ED36" s="286"/>
      <c r="EE36" s="286"/>
      <c r="EF36" s="286"/>
      <c r="EG36" s="286"/>
      <c r="EH36" s="286"/>
      <c r="EI36" s="286"/>
      <c r="EJ36" s="286"/>
      <c r="EK36" s="286"/>
      <c r="EL36" s="286"/>
      <c r="EM36" s="286"/>
      <c r="EN36" s="286"/>
      <c r="EO36" s="286"/>
      <c r="EP36" s="286"/>
      <c r="EQ36" s="286"/>
      <c r="ER36" s="286"/>
      <c r="ES36" s="286"/>
      <c r="ET36" s="286"/>
      <c r="EU36" s="286"/>
      <c r="EV36" s="286"/>
      <c r="EW36" s="286"/>
      <c r="EX36" s="286"/>
      <c r="EY36" s="286"/>
      <c r="EZ36" s="286"/>
      <c r="FA36" s="286"/>
      <c r="FB36" s="286"/>
      <c r="FC36" s="286"/>
      <c r="FD36" s="286"/>
      <c r="FE36" s="286"/>
      <c r="FF36" s="286"/>
      <c r="FG36" s="286"/>
      <c r="FH36" s="286"/>
      <c r="FI36" s="286"/>
      <c r="FJ36" s="286"/>
      <c r="FK36" s="286"/>
      <c r="FL36" s="286"/>
      <c r="FM36" s="286"/>
      <c r="FN36" s="286"/>
      <c r="FO36" s="286"/>
      <c r="FP36" s="286"/>
      <c r="FQ36" s="286"/>
      <c r="FR36" s="286"/>
      <c r="FS36" s="286"/>
      <c r="FT36" s="286"/>
      <c r="FU36" s="286"/>
      <c r="FV36" s="286"/>
      <c r="FW36" s="286"/>
      <c r="FX36" s="286"/>
      <c r="FY36" s="286"/>
      <c r="FZ36" s="286"/>
      <c r="GA36" s="286"/>
      <c r="GB36" s="286"/>
      <c r="GC36" s="286"/>
      <c r="GD36" s="286"/>
      <c r="GE36" s="286"/>
      <c r="GF36" s="286"/>
      <c r="GG36" s="286"/>
      <c r="GH36" s="286"/>
      <c r="GI36" s="286"/>
      <c r="GJ36" s="286"/>
      <c r="GK36" s="286"/>
      <c r="GL36" s="286"/>
      <c r="GM36" s="286"/>
      <c r="GN36" s="286"/>
      <c r="GO36" s="286"/>
      <c r="GP36" s="286"/>
      <c r="GQ36" s="286"/>
      <c r="GR36" s="286"/>
      <c r="GS36" s="286"/>
      <c r="GT36" s="286"/>
      <c r="GU36" s="286"/>
      <c r="GV36" s="286"/>
      <c r="GW36" s="286"/>
      <c r="GX36" s="286"/>
      <c r="GY36" s="286"/>
      <c r="GZ36" s="286"/>
      <c r="HA36" s="286"/>
      <c r="HB36" s="286"/>
      <c r="HC36" s="286"/>
      <c r="HD36" s="286"/>
      <c r="HE36" s="286"/>
      <c r="HF36" s="286"/>
      <c r="HG36" s="286"/>
      <c r="HH36" s="286"/>
      <c r="HI36" s="286"/>
      <c r="HJ36" s="286"/>
      <c r="HK36" s="286"/>
      <c r="HL36" s="286"/>
      <c r="HM36" s="286"/>
      <c r="HN36" s="286"/>
      <c r="HO36" s="286"/>
      <c r="HP36" s="286"/>
      <c r="HQ36" s="286"/>
      <c r="HR36" s="286"/>
      <c r="HS36" s="286"/>
      <c r="HT36" s="286"/>
      <c r="HU36" s="286"/>
      <c r="HV36" s="286"/>
      <c r="HW36" s="286"/>
      <c r="HX36" s="286"/>
      <c r="HY36" s="286"/>
      <c r="HZ36" s="286"/>
      <c r="IA36" s="286"/>
      <c r="IB36" s="286"/>
      <c r="IC36" s="286"/>
      <c r="ID36" s="286"/>
      <c r="IE36" s="286"/>
      <c r="IF36" s="286"/>
      <c r="IG36" s="286"/>
      <c r="IH36" s="286"/>
      <c r="II36" s="286"/>
      <c r="IJ36" s="286"/>
      <c r="IK36" s="286"/>
      <c r="IL36" s="286"/>
      <c r="IM36" s="286"/>
      <c r="IN36" s="286"/>
      <c r="IO36" s="286"/>
      <c r="IP36" s="286"/>
      <c r="IQ36" s="286"/>
      <c r="IR36" s="286"/>
      <c r="IS36" s="286"/>
      <c r="IT36" s="286"/>
      <c r="IU36" s="286"/>
      <c r="IV36" s="286"/>
    </row>
    <row r="37" spans="10:256" ht="30">
      <c r="J37" s="354"/>
      <c r="K37" s="354"/>
      <c r="N37" s="286"/>
      <c r="O37" s="286"/>
      <c r="P37" s="287"/>
      <c r="Q37" s="287"/>
      <c r="R37" s="287"/>
      <c r="S37" s="287"/>
      <c r="T37" s="287"/>
      <c r="U37" s="287"/>
      <c r="V37" s="287"/>
      <c r="W37" s="287"/>
      <c r="X37" s="287"/>
      <c r="Y37" s="287"/>
      <c r="Z37" s="287"/>
      <c r="AA37" s="287"/>
      <c r="AB37" s="287"/>
      <c r="AC37" s="287"/>
      <c r="AD37" s="287"/>
      <c r="AE37" s="287"/>
      <c r="AF37" s="287"/>
      <c r="AG37" s="287"/>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86"/>
      <c r="DG37" s="286"/>
      <c r="DH37" s="286"/>
      <c r="DI37" s="286"/>
      <c r="DJ37" s="286"/>
      <c r="DK37" s="286"/>
      <c r="DL37" s="286"/>
      <c r="DM37" s="286"/>
      <c r="DN37" s="286"/>
      <c r="DO37" s="286"/>
      <c r="DP37" s="286"/>
      <c r="DQ37" s="286"/>
      <c r="DR37" s="286"/>
      <c r="DS37" s="286"/>
      <c r="DT37" s="286"/>
      <c r="DU37" s="286"/>
      <c r="DV37" s="286"/>
      <c r="DW37" s="286"/>
      <c r="DX37" s="286"/>
      <c r="DY37" s="286"/>
      <c r="DZ37" s="286"/>
      <c r="EA37" s="286"/>
      <c r="EB37" s="286"/>
      <c r="EC37" s="286"/>
      <c r="ED37" s="286"/>
      <c r="EE37" s="286"/>
      <c r="EF37" s="286"/>
      <c r="EG37" s="286"/>
      <c r="EH37" s="286"/>
      <c r="EI37" s="286"/>
      <c r="EJ37" s="286"/>
      <c r="EK37" s="286"/>
      <c r="EL37" s="286"/>
      <c r="EM37" s="286"/>
      <c r="EN37" s="286"/>
      <c r="EO37" s="286"/>
      <c r="EP37" s="286"/>
      <c r="EQ37" s="286"/>
      <c r="ER37" s="286"/>
      <c r="ES37" s="286"/>
      <c r="ET37" s="286"/>
      <c r="EU37" s="286"/>
      <c r="EV37" s="286"/>
      <c r="EW37" s="286"/>
      <c r="EX37" s="286"/>
      <c r="EY37" s="286"/>
      <c r="EZ37" s="286"/>
      <c r="FA37" s="286"/>
      <c r="FB37" s="286"/>
      <c r="FC37" s="286"/>
      <c r="FD37" s="286"/>
      <c r="FE37" s="286"/>
      <c r="FF37" s="286"/>
      <c r="FG37" s="286"/>
      <c r="FH37" s="286"/>
      <c r="FI37" s="286"/>
      <c r="FJ37" s="286"/>
      <c r="FK37" s="286"/>
      <c r="FL37" s="286"/>
      <c r="FM37" s="286"/>
      <c r="FN37" s="286"/>
      <c r="FO37" s="286"/>
      <c r="FP37" s="286"/>
      <c r="FQ37" s="286"/>
      <c r="FR37" s="286"/>
      <c r="FS37" s="286"/>
      <c r="FT37" s="286"/>
      <c r="FU37" s="286"/>
      <c r="FV37" s="286"/>
      <c r="FW37" s="286"/>
      <c r="FX37" s="286"/>
      <c r="FY37" s="286"/>
      <c r="FZ37" s="286"/>
      <c r="GA37" s="286"/>
      <c r="GB37" s="286"/>
      <c r="GC37" s="286"/>
      <c r="GD37" s="286"/>
      <c r="GE37" s="286"/>
      <c r="GF37" s="286"/>
      <c r="GG37" s="286"/>
      <c r="GH37" s="286"/>
      <c r="GI37" s="286"/>
      <c r="GJ37" s="286"/>
      <c r="GK37" s="286"/>
      <c r="GL37" s="286"/>
      <c r="GM37" s="286"/>
      <c r="GN37" s="286"/>
      <c r="GO37" s="286"/>
      <c r="GP37" s="286"/>
      <c r="GQ37" s="286"/>
      <c r="GR37" s="286"/>
      <c r="GS37" s="286"/>
      <c r="GT37" s="286"/>
      <c r="GU37" s="286"/>
      <c r="GV37" s="286"/>
      <c r="GW37" s="286"/>
      <c r="GX37" s="286"/>
      <c r="GY37" s="286"/>
      <c r="GZ37" s="286"/>
      <c r="HA37" s="286"/>
      <c r="HB37" s="286"/>
      <c r="HC37" s="286"/>
      <c r="HD37" s="286"/>
      <c r="HE37" s="286"/>
      <c r="HF37" s="286"/>
      <c r="HG37" s="286"/>
      <c r="HH37" s="286"/>
      <c r="HI37" s="286"/>
      <c r="HJ37" s="286"/>
      <c r="HK37" s="286"/>
      <c r="HL37" s="286"/>
      <c r="HM37" s="286"/>
      <c r="HN37" s="286"/>
      <c r="HO37" s="286"/>
      <c r="HP37" s="286"/>
      <c r="HQ37" s="286"/>
      <c r="HR37" s="286"/>
      <c r="HS37" s="286"/>
      <c r="HT37" s="286"/>
      <c r="HU37" s="286"/>
      <c r="HV37" s="286"/>
      <c r="HW37" s="286"/>
      <c r="HX37" s="286"/>
      <c r="HY37" s="286"/>
      <c r="HZ37" s="286"/>
      <c r="IA37" s="286"/>
      <c r="IB37" s="286"/>
      <c r="IC37" s="286"/>
      <c r="ID37" s="286"/>
      <c r="IE37" s="286"/>
      <c r="IF37" s="286"/>
      <c r="IG37" s="286"/>
      <c r="IH37" s="286"/>
      <c r="II37" s="286"/>
      <c r="IJ37" s="286"/>
      <c r="IK37" s="286"/>
      <c r="IL37" s="286"/>
      <c r="IM37" s="286"/>
      <c r="IN37" s="286"/>
      <c r="IO37" s="286"/>
      <c r="IP37" s="286"/>
      <c r="IQ37" s="286"/>
      <c r="IR37" s="286"/>
      <c r="IS37" s="286"/>
      <c r="IT37" s="286"/>
      <c r="IU37" s="286"/>
      <c r="IV37" s="286"/>
    </row>
    <row r="38" spans="10:256" ht="30">
      <c r="J38" s="354"/>
      <c r="K38" s="354"/>
      <c r="N38" s="286"/>
      <c r="O38" s="286"/>
      <c r="P38" s="287"/>
      <c r="Q38" s="287"/>
      <c r="R38" s="287"/>
      <c r="S38" s="287"/>
      <c r="T38" s="287"/>
      <c r="U38" s="287"/>
      <c r="V38" s="287"/>
      <c r="W38" s="287"/>
      <c r="X38" s="287"/>
      <c r="Y38" s="287"/>
      <c r="Z38" s="287"/>
      <c r="AA38" s="287"/>
      <c r="AB38" s="287"/>
      <c r="AC38" s="287"/>
      <c r="AD38" s="287"/>
      <c r="AE38" s="287"/>
      <c r="AF38" s="287"/>
      <c r="AG38" s="287"/>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86"/>
      <c r="DG38" s="286"/>
      <c r="DH38" s="286"/>
      <c r="DI38" s="286"/>
      <c r="DJ38" s="286"/>
      <c r="DK38" s="286"/>
      <c r="DL38" s="286"/>
      <c r="DM38" s="286"/>
      <c r="DN38" s="286"/>
      <c r="DO38" s="286"/>
      <c r="DP38" s="286"/>
      <c r="DQ38" s="286"/>
      <c r="DR38" s="286"/>
      <c r="DS38" s="286"/>
      <c r="DT38" s="286"/>
      <c r="DU38" s="286"/>
      <c r="DV38" s="286"/>
      <c r="DW38" s="286"/>
      <c r="DX38" s="286"/>
      <c r="DY38" s="286"/>
      <c r="DZ38" s="286"/>
      <c r="EA38" s="286"/>
      <c r="EB38" s="286"/>
      <c r="EC38" s="286"/>
      <c r="ED38" s="286"/>
      <c r="EE38" s="286"/>
      <c r="EF38" s="286"/>
      <c r="EG38" s="286"/>
      <c r="EH38" s="286"/>
      <c r="EI38" s="286"/>
      <c r="EJ38" s="286"/>
      <c r="EK38" s="286"/>
      <c r="EL38" s="286"/>
      <c r="EM38" s="286"/>
      <c r="EN38" s="286"/>
      <c r="EO38" s="286"/>
      <c r="EP38" s="286"/>
      <c r="EQ38" s="286"/>
      <c r="ER38" s="286"/>
      <c r="ES38" s="286"/>
      <c r="ET38" s="286"/>
      <c r="EU38" s="286"/>
      <c r="EV38" s="286"/>
      <c r="EW38" s="286"/>
      <c r="EX38" s="286"/>
      <c r="EY38" s="286"/>
      <c r="EZ38" s="286"/>
      <c r="FA38" s="286"/>
      <c r="FB38" s="286"/>
      <c r="FC38" s="286"/>
      <c r="FD38" s="286"/>
      <c r="FE38" s="286"/>
      <c r="FF38" s="286"/>
      <c r="FG38" s="286"/>
      <c r="FH38" s="286"/>
      <c r="FI38" s="286"/>
      <c r="FJ38" s="286"/>
      <c r="FK38" s="286"/>
      <c r="FL38" s="286"/>
      <c r="FM38" s="286"/>
      <c r="FN38" s="286"/>
      <c r="FO38" s="286"/>
      <c r="FP38" s="286"/>
      <c r="FQ38" s="286"/>
      <c r="FR38" s="286"/>
      <c r="FS38" s="286"/>
      <c r="FT38" s="286"/>
      <c r="FU38" s="286"/>
      <c r="FV38" s="286"/>
      <c r="FW38" s="286"/>
      <c r="FX38" s="286"/>
      <c r="FY38" s="286"/>
      <c r="FZ38" s="286"/>
      <c r="GA38" s="286"/>
      <c r="GB38" s="286"/>
      <c r="GC38" s="286"/>
      <c r="GD38" s="286"/>
      <c r="GE38" s="286"/>
      <c r="GF38" s="286"/>
      <c r="GG38" s="286"/>
      <c r="GH38" s="286"/>
      <c r="GI38" s="286"/>
      <c r="GJ38" s="286"/>
      <c r="GK38" s="286"/>
      <c r="GL38" s="286"/>
      <c r="GM38" s="286"/>
      <c r="GN38" s="286"/>
      <c r="GO38" s="286"/>
      <c r="GP38" s="286"/>
      <c r="GQ38" s="286"/>
      <c r="GR38" s="286"/>
      <c r="GS38" s="286"/>
      <c r="GT38" s="286"/>
      <c r="GU38" s="286"/>
      <c r="GV38" s="286"/>
      <c r="GW38" s="286"/>
      <c r="GX38" s="286"/>
      <c r="GY38" s="286"/>
      <c r="GZ38" s="286"/>
      <c r="HA38" s="286"/>
      <c r="HB38" s="286"/>
      <c r="HC38" s="286"/>
      <c r="HD38" s="286"/>
      <c r="HE38" s="286"/>
      <c r="HF38" s="286"/>
      <c r="HG38" s="286"/>
      <c r="HH38" s="286"/>
      <c r="HI38" s="286"/>
      <c r="HJ38" s="286"/>
      <c r="HK38" s="286"/>
      <c r="HL38" s="286"/>
      <c r="HM38" s="286"/>
      <c r="HN38" s="286"/>
      <c r="HO38" s="286"/>
      <c r="HP38" s="286"/>
      <c r="HQ38" s="286"/>
      <c r="HR38" s="286"/>
      <c r="HS38" s="286"/>
      <c r="HT38" s="286"/>
      <c r="HU38" s="286"/>
      <c r="HV38" s="286"/>
      <c r="HW38" s="286"/>
      <c r="HX38" s="286"/>
      <c r="HY38" s="286"/>
      <c r="HZ38" s="286"/>
      <c r="IA38" s="286"/>
      <c r="IB38" s="286"/>
      <c r="IC38" s="286"/>
      <c r="ID38" s="286"/>
      <c r="IE38" s="286"/>
      <c r="IF38" s="286"/>
      <c r="IG38" s="286"/>
      <c r="IH38" s="286"/>
      <c r="II38" s="286"/>
      <c r="IJ38" s="286"/>
      <c r="IK38" s="286"/>
      <c r="IL38" s="286"/>
      <c r="IM38" s="286"/>
      <c r="IN38" s="286"/>
      <c r="IO38" s="286"/>
      <c r="IP38" s="286"/>
      <c r="IQ38" s="286"/>
      <c r="IR38" s="286"/>
      <c r="IS38" s="286"/>
      <c r="IT38" s="286"/>
      <c r="IU38" s="286"/>
      <c r="IV38" s="286"/>
    </row>
    <row r="39" spans="10:21" ht="30">
      <c r="J39" s="354"/>
      <c r="K39" s="354"/>
      <c r="N39" s="355"/>
      <c r="O39" s="355"/>
      <c r="P39" s="356"/>
      <c r="Q39" s="356"/>
      <c r="R39" s="356"/>
      <c r="S39" s="356"/>
      <c r="T39" s="356"/>
      <c r="U39" s="356"/>
    </row>
    <row r="40" spans="10:21" ht="30">
      <c r="J40" s="354"/>
      <c r="K40" s="354"/>
      <c r="N40" s="355"/>
      <c r="O40" s="355"/>
      <c r="P40" s="356"/>
      <c r="Q40" s="356"/>
      <c r="R40" s="356"/>
      <c r="S40" s="356"/>
      <c r="T40" s="356"/>
      <c r="U40" s="356"/>
    </row>
    <row r="41" spans="10:21" ht="30">
      <c r="J41" s="354"/>
      <c r="K41" s="354"/>
      <c r="N41" s="355"/>
      <c r="O41" s="355"/>
      <c r="P41" s="356"/>
      <c r="Q41" s="356"/>
      <c r="R41" s="356"/>
      <c r="S41" s="356"/>
      <c r="T41" s="356"/>
      <c r="U41" s="356"/>
    </row>
    <row r="42" spans="10:21" ht="30">
      <c r="J42" s="354"/>
      <c r="K42" s="354"/>
      <c r="N42" s="355"/>
      <c r="O42" s="355"/>
      <c r="P42" s="356"/>
      <c r="Q42" s="356"/>
      <c r="R42" s="356"/>
      <c r="S42" s="356"/>
      <c r="T42" s="356"/>
      <c r="U42" s="356"/>
    </row>
    <row r="43" spans="10:21" ht="30">
      <c r="J43" s="354"/>
      <c r="K43" s="354"/>
      <c r="N43" s="355"/>
      <c r="O43" s="355"/>
      <c r="P43" s="356"/>
      <c r="Q43" s="356"/>
      <c r="R43" s="356"/>
      <c r="S43" s="356"/>
      <c r="T43" s="356"/>
      <c r="U43" s="356"/>
    </row>
    <row r="44" spans="10:21" ht="30">
      <c r="J44" s="354"/>
      <c r="K44" s="354"/>
      <c r="N44" s="355"/>
      <c r="O44" s="355"/>
      <c r="P44" s="356"/>
      <c r="Q44" s="356"/>
      <c r="R44" s="356"/>
      <c r="S44" s="356"/>
      <c r="T44" s="356"/>
      <c r="U44" s="356"/>
    </row>
    <row r="45" spans="10:21" ht="30">
      <c r="J45" s="354"/>
      <c r="K45" s="354"/>
      <c r="N45" s="355"/>
      <c r="O45" s="355"/>
      <c r="P45" s="356"/>
      <c r="Q45" s="356"/>
      <c r="R45" s="356"/>
      <c r="S45" s="356"/>
      <c r="T45" s="356"/>
      <c r="U45" s="356"/>
    </row>
    <row r="46" spans="10:21" ht="30">
      <c r="J46" s="354"/>
      <c r="K46" s="354"/>
      <c r="N46" s="355"/>
      <c r="O46" s="355"/>
      <c r="P46" s="356"/>
      <c r="Q46" s="356"/>
      <c r="R46" s="356"/>
      <c r="S46" s="356"/>
      <c r="T46" s="356"/>
      <c r="U46" s="356"/>
    </row>
    <row r="47" spans="10:21" ht="30">
      <c r="J47" s="354"/>
      <c r="K47" s="354"/>
      <c r="N47" s="355"/>
      <c r="O47" s="355"/>
      <c r="P47" s="356"/>
      <c r="Q47" s="356"/>
      <c r="R47" s="356"/>
      <c r="S47" s="356"/>
      <c r="T47" s="356"/>
      <c r="U47" s="356"/>
    </row>
    <row r="48" spans="10:21" ht="30">
      <c r="J48" s="354"/>
      <c r="K48" s="354"/>
      <c r="N48" s="355"/>
      <c r="O48" s="355"/>
      <c r="P48" s="356"/>
      <c r="Q48" s="356"/>
      <c r="R48" s="356"/>
      <c r="S48" s="356"/>
      <c r="T48" s="356"/>
      <c r="U48" s="356"/>
    </row>
    <row r="49" spans="10:21" ht="30">
      <c r="J49" s="354"/>
      <c r="K49" s="354"/>
      <c r="N49" s="355"/>
      <c r="O49" s="355"/>
      <c r="P49" s="356"/>
      <c r="Q49" s="356"/>
      <c r="R49" s="356"/>
      <c r="S49" s="356"/>
      <c r="T49" s="356"/>
      <c r="U49" s="356"/>
    </row>
    <row r="50" spans="10:21" ht="30">
      <c r="J50" s="354"/>
      <c r="K50" s="354"/>
      <c r="N50" s="355"/>
      <c r="O50" s="355"/>
      <c r="P50" s="356"/>
      <c r="Q50" s="356"/>
      <c r="R50" s="356"/>
      <c r="S50" s="356"/>
      <c r="T50" s="356"/>
      <c r="U50" s="356"/>
    </row>
    <row r="51" spans="10:21" ht="30">
      <c r="J51" s="354"/>
      <c r="K51" s="354"/>
      <c r="N51" s="355"/>
      <c r="O51" s="355"/>
      <c r="P51" s="356"/>
      <c r="Q51" s="356"/>
      <c r="R51" s="356"/>
      <c r="S51" s="356"/>
      <c r="T51" s="356"/>
      <c r="U51" s="356"/>
    </row>
    <row r="52" spans="10:21" ht="30">
      <c r="J52" s="354"/>
      <c r="K52" s="354"/>
      <c r="N52" s="355"/>
      <c r="O52" s="355"/>
      <c r="P52" s="356"/>
      <c r="Q52" s="356"/>
      <c r="R52" s="356"/>
      <c r="S52" s="356"/>
      <c r="T52" s="356"/>
      <c r="U52" s="356"/>
    </row>
    <row r="53" spans="10:21" ht="30">
      <c r="J53" s="354"/>
      <c r="K53" s="354"/>
      <c r="N53" s="355"/>
      <c r="O53" s="355"/>
      <c r="P53" s="356"/>
      <c r="Q53" s="356"/>
      <c r="R53" s="356"/>
      <c r="S53" s="356"/>
      <c r="T53" s="356"/>
      <c r="U53" s="356"/>
    </row>
    <row r="54" spans="10:21" ht="30">
      <c r="J54" s="354"/>
      <c r="K54" s="354"/>
      <c r="N54" s="355"/>
      <c r="O54" s="355"/>
      <c r="P54" s="356"/>
      <c r="Q54" s="356"/>
      <c r="R54" s="356"/>
      <c r="S54" s="356"/>
      <c r="T54" s="356"/>
      <c r="U54" s="356"/>
    </row>
    <row r="55" spans="10:21" ht="30">
      <c r="J55" s="354"/>
      <c r="K55" s="354"/>
      <c r="N55" s="355"/>
      <c r="O55" s="355"/>
      <c r="P55" s="356"/>
      <c r="Q55" s="356"/>
      <c r="R55" s="356"/>
      <c r="S55" s="356"/>
      <c r="T55" s="356"/>
      <c r="U55" s="356"/>
    </row>
    <row r="56" spans="10:21" ht="30">
      <c r="J56" s="354"/>
      <c r="K56" s="354"/>
      <c r="N56" s="355"/>
      <c r="O56" s="355"/>
      <c r="P56" s="356"/>
      <c r="Q56" s="356"/>
      <c r="R56" s="356"/>
      <c r="S56" s="356"/>
      <c r="T56" s="356"/>
      <c r="U56" s="356"/>
    </row>
    <row r="57" spans="10:21" ht="30">
      <c r="J57" s="354"/>
      <c r="K57" s="354"/>
      <c r="N57" s="355"/>
      <c r="O57" s="355"/>
      <c r="P57" s="356"/>
      <c r="Q57" s="356"/>
      <c r="R57" s="356"/>
      <c r="S57" s="356"/>
      <c r="T57" s="356"/>
      <c r="U57" s="356"/>
    </row>
    <row r="58" spans="10:21" ht="30">
      <c r="J58" s="354"/>
      <c r="K58" s="354"/>
      <c r="N58" s="355"/>
      <c r="O58" s="355"/>
      <c r="P58" s="356"/>
      <c r="Q58" s="356"/>
      <c r="R58" s="356"/>
      <c r="S58" s="356"/>
      <c r="T58" s="356"/>
      <c r="U58" s="356"/>
    </row>
    <row r="59" spans="10:21" ht="30">
      <c r="J59" s="354"/>
      <c r="K59" s="354"/>
      <c r="N59" s="355"/>
      <c r="O59" s="355"/>
      <c r="P59" s="356"/>
      <c r="Q59" s="356"/>
      <c r="R59" s="356"/>
      <c r="S59" s="356"/>
      <c r="T59" s="356"/>
      <c r="U59" s="356"/>
    </row>
    <row r="60" spans="10:21" ht="30">
      <c r="J60" s="354"/>
      <c r="K60" s="354"/>
      <c r="N60" s="355"/>
      <c r="O60" s="355"/>
      <c r="P60" s="356"/>
      <c r="Q60" s="356"/>
      <c r="R60" s="356"/>
      <c r="S60" s="356"/>
      <c r="T60" s="356"/>
      <c r="U60" s="356"/>
    </row>
    <row r="61" spans="10:21" ht="30">
      <c r="J61" s="354"/>
      <c r="K61" s="354"/>
      <c r="N61" s="355"/>
      <c r="O61" s="355"/>
      <c r="P61" s="356"/>
      <c r="Q61" s="356"/>
      <c r="R61" s="356"/>
      <c r="S61" s="356"/>
      <c r="T61" s="356"/>
      <c r="U61" s="356"/>
    </row>
    <row r="62" spans="10:21" ht="30">
      <c r="J62" s="354"/>
      <c r="K62" s="354"/>
      <c r="N62" s="355"/>
      <c r="O62" s="355"/>
      <c r="P62" s="356"/>
      <c r="Q62" s="356"/>
      <c r="R62" s="356"/>
      <c r="S62" s="356"/>
      <c r="T62" s="356"/>
      <c r="U62" s="356"/>
    </row>
    <row r="63" spans="10:21" ht="30">
      <c r="J63" s="354"/>
      <c r="K63" s="354"/>
      <c r="N63" s="355"/>
      <c r="O63" s="355"/>
      <c r="P63" s="356"/>
      <c r="Q63" s="356"/>
      <c r="R63" s="356"/>
      <c r="S63" s="356"/>
      <c r="T63" s="356"/>
      <c r="U63" s="356"/>
    </row>
    <row r="64" spans="10:21" ht="30">
      <c r="J64" s="354"/>
      <c r="K64" s="354"/>
      <c r="N64" s="355"/>
      <c r="O64" s="355"/>
      <c r="P64" s="356"/>
      <c r="Q64" s="356"/>
      <c r="R64" s="356"/>
      <c r="S64" s="356"/>
      <c r="T64" s="356"/>
      <c r="U64" s="356"/>
    </row>
    <row r="65" spans="10:21" ht="30">
      <c r="J65" s="354"/>
      <c r="K65" s="354"/>
      <c r="N65" s="355"/>
      <c r="O65" s="355"/>
      <c r="P65" s="356"/>
      <c r="Q65" s="356"/>
      <c r="R65" s="356"/>
      <c r="S65" s="356"/>
      <c r="T65" s="356"/>
      <c r="U65" s="356"/>
    </row>
    <row r="66" spans="10:21" ht="30">
      <c r="J66" s="354"/>
      <c r="K66" s="354"/>
      <c r="N66" s="355"/>
      <c r="O66" s="355"/>
      <c r="P66" s="356"/>
      <c r="Q66" s="356"/>
      <c r="R66" s="356"/>
      <c r="S66" s="356"/>
      <c r="T66" s="356"/>
      <c r="U66" s="356"/>
    </row>
    <row r="67" spans="10:21" ht="30">
      <c r="J67" s="354"/>
      <c r="K67" s="354"/>
      <c r="N67" s="355"/>
      <c r="O67" s="355"/>
      <c r="P67" s="356"/>
      <c r="Q67" s="356"/>
      <c r="R67" s="356"/>
      <c r="S67" s="356"/>
      <c r="T67" s="356"/>
      <c r="U67" s="356"/>
    </row>
    <row r="68" spans="10:21" ht="30">
      <c r="J68" s="354"/>
      <c r="K68" s="354"/>
      <c r="N68" s="355"/>
      <c r="O68" s="355"/>
      <c r="P68" s="356"/>
      <c r="Q68" s="356"/>
      <c r="R68" s="356"/>
      <c r="S68" s="356"/>
      <c r="T68" s="356"/>
      <c r="U68" s="356"/>
    </row>
    <row r="69" spans="10:21" ht="30">
      <c r="J69" s="354"/>
      <c r="K69" s="354"/>
      <c r="N69" s="355"/>
      <c r="O69" s="355"/>
      <c r="P69" s="356"/>
      <c r="Q69" s="356"/>
      <c r="R69" s="356"/>
      <c r="S69" s="356"/>
      <c r="T69" s="356"/>
      <c r="U69" s="356"/>
    </row>
    <row r="70" spans="10:21" ht="30">
      <c r="J70" s="354"/>
      <c r="K70" s="354"/>
      <c r="N70" s="355"/>
      <c r="O70" s="355"/>
      <c r="P70" s="356"/>
      <c r="Q70" s="356"/>
      <c r="R70" s="356"/>
      <c r="S70" s="356"/>
      <c r="T70" s="356"/>
      <c r="U70" s="356"/>
    </row>
    <row r="71" spans="10:21" ht="30">
      <c r="J71" s="354"/>
      <c r="K71" s="354"/>
      <c r="N71" s="355"/>
      <c r="O71" s="355"/>
      <c r="P71" s="356"/>
      <c r="Q71" s="356"/>
      <c r="R71" s="356"/>
      <c r="S71" s="356"/>
      <c r="T71" s="356"/>
      <c r="U71" s="356"/>
    </row>
    <row r="72" spans="10:21" ht="30">
      <c r="J72" s="354"/>
      <c r="K72" s="354"/>
      <c r="N72" s="355"/>
      <c r="O72" s="355"/>
      <c r="P72" s="356"/>
      <c r="Q72" s="356"/>
      <c r="R72" s="356"/>
      <c r="S72" s="356"/>
      <c r="T72" s="356"/>
      <c r="U72" s="356"/>
    </row>
    <row r="73" spans="10:21" ht="30">
      <c r="J73" s="354"/>
      <c r="K73" s="354"/>
      <c r="N73" s="355"/>
      <c r="O73" s="355"/>
      <c r="P73" s="356"/>
      <c r="Q73" s="356"/>
      <c r="R73" s="356"/>
      <c r="S73" s="356"/>
      <c r="T73" s="356"/>
      <c r="U73" s="356"/>
    </row>
    <row r="74" spans="10:21" ht="30">
      <c r="J74" s="354"/>
      <c r="K74" s="354"/>
      <c r="N74" s="355"/>
      <c r="O74" s="355"/>
      <c r="P74" s="356"/>
      <c r="Q74" s="356"/>
      <c r="R74" s="356"/>
      <c r="S74" s="356"/>
      <c r="T74" s="356"/>
      <c r="U74" s="356"/>
    </row>
    <row r="75" spans="10:21" ht="30">
      <c r="J75" s="354"/>
      <c r="K75" s="354"/>
      <c r="N75" s="355"/>
      <c r="O75" s="355"/>
      <c r="P75" s="356"/>
      <c r="Q75" s="356"/>
      <c r="R75" s="356"/>
      <c r="S75" s="356"/>
      <c r="T75" s="356"/>
      <c r="U75" s="356"/>
    </row>
    <row r="76" spans="10:21" ht="30">
      <c r="J76" s="354"/>
      <c r="K76" s="354"/>
      <c r="N76" s="355"/>
      <c r="O76" s="355"/>
      <c r="P76" s="356"/>
      <c r="Q76" s="356"/>
      <c r="R76" s="356"/>
      <c r="S76" s="356"/>
      <c r="T76" s="356"/>
      <c r="U76" s="356"/>
    </row>
    <row r="77" spans="10:21" ht="30">
      <c r="J77" s="354"/>
      <c r="K77" s="354"/>
      <c r="N77" s="355"/>
      <c r="O77" s="355"/>
      <c r="P77" s="356"/>
      <c r="Q77" s="356"/>
      <c r="R77" s="356"/>
      <c r="S77" s="356"/>
      <c r="T77" s="356"/>
      <c r="U77" s="356"/>
    </row>
    <row r="78" spans="10:21" ht="30">
      <c r="J78" s="354"/>
      <c r="K78" s="354"/>
      <c r="N78" s="355"/>
      <c r="O78" s="355"/>
      <c r="P78" s="356"/>
      <c r="Q78" s="356"/>
      <c r="R78" s="356"/>
      <c r="S78" s="356"/>
      <c r="T78" s="356"/>
      <c r="U78" s="356"/>
    </row>
    <row r="79" spans="10:21" ht="30">
      <c r="J79" s="354"/>
      <c r="K79" s="354"/>
      <c r="N79" s="355"/>
      <c r="O79" s="355"/>
      <c r="P79" s="356"/>
      <c r="Q79" s="356"/>
      <c r="R79" s="356"/>
      <c r="S79" s="356"/>
      <c r="T79" s="356"/>
      <c r="U79" s="356"/>
    </row>
    <row r="80" spans="10:21" ht="30">
      <c r="J80" s="354"/>
      <c r="K80" s="357"/>
      <c r="N80" s="355"/>
      <c r="O80" s="355"/>
      <c r="P80" s="356"/>
      <c r="Q80" s="356"/>
      <c r="R80" s="356"/>
      <c r="S80" s="356"/>
      <c r="T80" s="356"/>
      <c r="U80" s="356"/>
    </row>
    <row r="81" spans="10:21" ht="30">
      <c r="J81" s="354"/>
      <c r="K81" s="354"/>
      <c r="N81" s="355"/>
      <c r="O81" s="355"/>
      <c r="P81" s="356"/>
      <c r="Q81" s="356"/>
      <c r="R81" s="356"/>
      <c r="S81" s="356"/>
      <c r="T81" s="356"/>
      <c r="U81" s="356"/>
    </row>
    <row r="82" spans="10:21" ht="30">
      <c r="J82" s="354"/>
      <c r="K82" s="354"/>
      <c r="N82" s="355"/>
      <c r="O82" s="355"/>
      <c r="P82" s="356"/>
      <c r="Q82" s="356"/>
      <c r="R82" s="356"/>
      <c r="S82" s="356"/>
      <c r="T82" s="356"/>
      <c r="U82" s="356"/>
    </row>
    <row r="83" spans="10:21" ht="30">
      <c r="J83" s="354"/>
      <c r="K83" s="354"/>
      <c r="N83" s="355"/>
      <c r="O83" s="355"/>
      <c r="P83" s="356"/>
      <c r="Q83" s="356"/>
      <c r="R83" s="356"/>
      <c r="S83" s="356"/>
      <c r="T83" s="356"/>
      <c r="U83" s="356"/>
    </row>
    <row r="84" spans="10:21" ht="30">
      <c r="J84" s="354"/>
      <c r="K84" s="354"/>
      <c r="N84" s="355"/>
      <c r="O84" s="355"/>
      <c r="P84" s="356"/>
      <c r="Q84" s="356"/>
      <c r="R84" s="356"/>
      <c r="S84" s="356"/>
      <c r="T84" s="356"/>
      <c r="U84" s="356"/>
    </row>
    <row r="85" spans="10:21" ht="30">
      <c r="J85" s="354"/>
      <c r="K85" s="354"/>
      <c r="N85" s="355"/>
      <c r="O85" s="355"/>
      <c r="P85" s="356"/>
      <c r="Q85" s="356"/>
      <c r="R85" s="356"/>
      <c r="S85" s="356"/>
      <c r="T85" s="356"/>
      <c r="U85" s="356"/>
    </row>
    <row r="86" spans="10:21" ht="30">
      <c r="J86" s="354"/>
      <c r="K86" s="354"/>
      <c r="N86" s="355"/>
      <c r="O86" s="355"/>
      <c r="P86" s="356"/>
      <c r="Q86" s="356"/>
      <c r="R86" s="356"/>
      <c r="S86" s="356"/>
      <c r="T86" s="356"/>
      <c r="U86" s="356"/>
    </row>
    <row r="87" spans="10:21" ht="30">
      <c r="J87" s="354"/>
      <c r="K87" s="354"/>
      <c r="N87" s="355"/>
      <c r="O87" s="355"/>
      <c r="P87" s="356"/>
      <c r="Q87" s="356"/>
      <c r="R87" s="356"/>
      <c r="S87" s="356"/>
      <c r="T87" s="356"/>
      <c r="U87" s="356"/>
    </row>
    <row r="88" spans="10:21" ht="30">
      <c r="J88" s="354"/>
      <c r="K88" s="354"/>
      <c r="N88" s="355"/>
      <c r="O88" s="355"/>
      <c r="P88" s="356"/>
      <c r="Q88" s="356"/>
      <c r="R88" s="356"/>
      <c r="S88" s="356"/>
      <c r="T88" s="356"/>
      <c r="U88" s="356"/>
    </row>
    <row r="89" spans="10:21" ht="30">
      <c r="J89" s="354"/>
      <c r="K89" s="354"/>
      <c r="N89" s="355"/>
      <c r="O89" s="355"/>
      <c r="P89" s="356"/>
      <c r="Q89" s="356"/>
      <c r="R89" s="356"/>
      <c r="S89" s="356"/>
      <c r="T89" s="356"/>
      <c r="U89" s="356"/>
    </row>
    <row r="90" spans="10:21" ht="30">
      <c r="J90" s="354"/>
      <c r="K90" s="354"/>
      <c r="N90" s="355"/>
      <c r="O90" s="355"/>
      <c r="P90" s="356"/>
      <c r="Q90" s="356"/>
      <c r="R90" s="356"/>
      <c r="S90" s="356"/>
      <c r="T90" s="356"/>
      <c r="U90" s="356"/>
    </row>
    <row r="91" spans="10:21" ht="30">
      <c r="J91" s="354"/>
      <c r="K91" s="354"/>
      <c r="N91" s="355"/>
      <c r="O91" s="355"/>
      <c r="P91" s="356"/>
      <c r="Q91" s="356"/>
      <c r="R91" s="356"/>
      <c r="S91" s="356"/>
      <c r="T91" s="356"/>
      <c r="U91" s="356"/>
    </row>
    <row r="92" spans="10:21" ht="30">
      <c r="J92" s="354"/>
      <c r="K92" s="354"/>
      <c r="N92" s="355"/>
      <c r="O92" s="355"/>
      <c r="P92" s="356"/>
      <c r="Q92" s="356"/>
      <c r="R92" s="356"/>
      <c r="S92" s="356"/>
      <c r="T92" s="356"/>
      <c r="U92" s="356"/>
    </row>
    <row r="93" spans="10:21" ht="30">
      <c r="J93" s="354"/>
      <c r="K93" s="354"/>
      <c r="N93" s="355"/>
      <c r="O93" s="355"/>
      <c r="P93" s="356"/>
      <c r="Q93" s="356"/>
      <c r="R93" s="356"/>
      <c r="S93" s="356"/>
      <c r="T93" s="356"/>
      <c r="U93" s="356"/>
    </row>
    <row r="94" spans="10:21" ht="30">
      <c r="J94" s="354"/>
      <c r="K94" s="354"/>
      <c r="N94" s="355"/>
      <c r="O94" s="355"/>
      <c r="P94" s="356"/>
      <c r="Q94" s="356"/>
      <c r="R94" s="356"/>
      <c r="S94" s="356"/>
      <c r="T94" s="356"/>
      <c r="U94" s="356"/>
    </row>
    <row r="95" spans="10:21" ht="30">
      <c r="J95" s="354"/>
      <c r="K95" s="354"/>
      <c r="N95" s="355"/>
      <c r="O95" s="355"/>
      <c r="P95" s="356"/>
      <c r="Q95" s="356"/>
      <c r="R95" s="356"/>
      <c r="S95" s="356"/>
      <c r="T95" s="356"/>
      <c r="U95" s="356"/>
    </row>
    <row r="96" spans="10:21" ht="30">
      <c r="J96" s="354"/>
      <c r="K96" s="354"/>
      <c r="N96" s="355"/>
      <c r="O96" s="355"/>
      <c r="P96" s="356"/>
      <c r="Q96" s="356"/>
      <c r="R96" s="356"/>
      <c r="S96" s="356"/>
      <c r="T96" s="356"/>
      <c r="U96" s="356"/>
    </row>
    <row r="97" spans="10:21" ht="30">
      <c r="J97" s="354"/>
      <c r="K97" s="354"/>
      <c r="N97" s="355"/>
      <c r="O97" s="355"/>
      <c r="P97" s="356"/>
      <c r="Q97" s="356"/>
      <c r="R97" s="356"/>
      <c r="S97" s="356"/>
      <c r="T97" s="356"/>
      <c r="U97" s="356"/>
    </row>
    <row r="98" spans="10:21" ht="30">
      <c r="J98" s="354"/>
      <c r="K98" s="354"/>
      <c r="N98" s="355"/>
      <c r="O98" s="355"/>
      <c r="P98" s="356"/>
      <c r="Q98" s="356"/>
      <c r="R98" s="356"/>
      <c r="S98" s="356"/>
      <c r="T98" s="356"/>
      <c r="U98" s="356"/>
    </row>
    <row r="99" spans="10:21" ht="30">
      <c r="J99" s="354"/>
      <c r="K99" s="354"/>
      <c r="N99" s="355"/>
      <c r="O99" s="355"/>
      <c r="P99" s="356"/>
      <c r="Q99" s="356"/>
      <c r="R99" s="356"/>
      <c r="S99" s="356"/>
      <c r="T99" s="356"/>
      <c r="U99" s="356"/>
    </row>
    <row r="100" spans="10:21" ht="30">
      <c r="J100" s="354"/>
      <c r="K100" s="354"/>
      <c r="N100" s="355"/>
      <c r="O100" s="355"/>
      <c r="P100" s="356"/>
      <c r="Q100" s="356"/>
      <c r="R100" s="356"/>
      <c r="S100" s="356"/>
      <c r="T100" s="356"/>
      <c r="U100" s="356"/>
    </row>
    <row r="101" spans="10:21" ht="30">
      <c r="J101" s="354"/>
      <c r="K101" s="354"/>
      <c r="N101" s="355"/>
      <c r="O101" s="355"/>
      <c r="P101" s="356"/>
      <c r="Q101" s="356"/>
      <c r="R101" s="356"/>
      <c r="S101" s="356"/>
      <c r="T101" s="356"/>
      <c r="U101" s="356"/>
    </row>
    <row r="102" spans="10:21" ht="30">
      <c r="J102" s="354"/>
      <c r="K102" s="354"/>
      <c r="N102" s="355"/>
      <c r="O102" s="355"/>
      <c r="P102" s="356"/>
      <c r="Q102" s="356"/>
      <c r="R102" s="356"/>
      <c r="S102" s="356"/>
      <c r="T102" s="356"/>
      <c r="U102" s="356"/>
    </row>
    <row r="103" spans="10:21" ht="30">
      <c r="J103" s="354"/>
      <c r="K103" s="354"/>
      <c r="N103" s="355"/>
      <c r="O103" s="355"/>
      <c r="P103" s="356"/>
      <c r="Q103" s="356"/>
      <c r="R103" s="356"/>
      <c r="S103" s="356"/>
      <c r="T103" s="356"/>
      <c r="U103" s="356"/>
    </row>
    <row r="104" spans="10:21" ht="30">
      <c r="J104" s="354"/>
      <c r="K104" s="354"/>
      <c r="N104" s="355"/>
      <c r="O104" s="355"/>
      <c r="P104" s="356"/>
      <c r="Q104" s="356"/>
      <c r="R104" s="356"/>
      <c r="S104" s="356"/>
      <c r="T104" s="356"/>
      <c r="U104" s="356"/>
    </row>
    <row r="105" spans="10:21" ht="30">
      <c r="J105" s="354"/>
      <c r="K105" s="354"/>
      <c r="N105" s="355"/>
      <c r="O105" s="355"/>
      <c r="P105" s="356"/>
      <c r="Q105" s="356"/>
      <c r="R105" s="356"/>
      <c r="S105" s="356"/>
      <c r="T105" s="356"/>
      <c r="U105" s="356"/>
    </row>
    <row r="106" spans="10:21" ht="30">
      <c r="J106" s="354"/>
      <c r="K106" s="354"/>
      <c r="N106" s="355"/>
      <c r="O106" s="355"/>
      <c r="P106" s="356"/>
      <c r="Q106" s="356"/>
      <c r="R106" s="356"/>
      <c r="S106" s="356"/>
      <c r="T106" s="356"/>
      <c r="U106" s="356"/>
    </row>
    <row r="107" spans="10:21" ht="30">
      <c r="J107" s="354"/>
      <c r="K107" s="354"/>
      <c r="N107" s="355"/>
      <c r="O107" s="355"/>
      <c r="P107" s="356"/>
      <c r="Q107" s="356"/>
      <c r="R107" s="356"/>
      <c r="S107" s="356"/>
      <c r="T107" s="356"/>
      <c r="U107" s="356"/>
    </row>
    <row r="108" spans="10:21" ht="30">
      <c r="J108" s="354"/>
      <c r="K108" s="354"/>
      <c r="N108" s="355"/>
      <c r="O108" s="355"/>
      <c r="P108" s="356"/>
      <c r="Q108" s="356"/>
      <c r="R108" s="356"/>
      <c r="S108" s="356"/>
      <c r="T108" s="356"/>
      <c r="U108" s="356"/>
    </row>
    <row r="109" spans="10:21" ht="30">
      <c r="J109" s="354"/>
      <c r="K109" s="354"/>
      <c r="N109" s="355"/>
      <c r="O109" s="355"/>
      <c r="P109" s="356"/>
      <c r="Q109" s="356"/>
      <c r="R109" s="356"/>
      <c r="S109" s="356"/>
      <c r="T109" s="356"/>
      <c r="U109" s="356"/>
    </row>
    <row r="110" spans="10:21" ht="30">
      <c r="J110" s="354"/>
      <c r="K110" s="354"/>
      <c r="N110" s="355"/>
      <c r="O110" s="355"/>
      <c r="P110" s="356"/>
      <c r="Q110" s="356"/>
      <c r="R110" s="356"/>
      <c r="S110" s="356"/>
      <c r="T110" s="356"/>
      <c r="U110" s="356"/>
    </row>
    <row r="111" spans="10:21" ht="30">
      <c r="J111" s="354"/>
      <c r="K111" s="354"/>
      <c r="N111" s="355"/>
      <c r="O111" s="355"/>
      <c r="P111" s="356"/>
      <c r="Q111" s="356"/>
      <c r="R111" s="356"/>
      <c r="S111" s="356"/>
      <c r="T111" s="356"/>
      <c r="U111" s="356"/>
    </row>
    <row r="112" spans="10:21" ht="30">
      <c r="J112" s="354"/>
      <c r="K112" s="354"/>
      <c r="N112" s="355"/>
      <c r="O112" s="355"/>
      <c r="P112" s="356"/>
      <c r="Q112" s="356"/>
      <c r="R112" s="356"/>
      <c r="S112" s="356"/>
      <c r="T112" s="356"/>
      <c r="U112" s="356"/>
    </row>
    <row r="113" spans="10:21" ht="30">
      <c r="J113" s="354"/>
      <c r="K113" s="354"/>
      <c r="N113" s="355"/>
      <c r="O113" s="355"/>
      <c r="P113" s="356"/>
      <c r="Q113" s="356"/>
      <c r="R113" s="356"/>
      <c r="S113" s="356"/>
      <c r="T113" s="356"/>
      <c r="U113" s="356"/>
    </row>
    <row r="114" spans="10:21" ht="30">
      <c r="J114" s="354"/>
      <c r="K114" s="354"/>
      <c r="N114" s="355"/>
      <c r="O114" s="355"/>
      <c r="P114" s="356"/>
      <c r="Q114" s="356"/>
      <c r="R114" s="356"/>
      <c r="S114" s="356"/>
      <c r="T114" s="356"/>
      <c r="U114" s="356"/>
    </row>
    <row r="115" spans="10:21" ht="30">
      <c r="J115" s="354"/>
      <c r="K115" s="354"/>
      <c r="N115" s="355"/>
      <c r="O115" s="355"/>
      <c r="P115" s="356"/>
      <c r="Q115" s="356"/>
      <c r="R115" s="356"/>
      <c r="S115" s="356"/>
      <c r="T115" s="356"/>
      <c r="U115" s="356"/>
    </row>
    <row r="116" spans="10:21" ht="30">
      <c r="J116" s="354"/>
      <c r="K116" s="354"/>
      <c r="N116" s="355"/>
      <c r="O116" s="355"/>
      <c r="P116" s="356"/>
      <c r="Q116" s="356"/>
      <c r="R116" s="356"/>
      <c r="S116" s="356"/>
      <c r="T116" s="356"/>
      <c r="U116" s="356"/>
    </row>
    <row r="117" spans="10:21" ht="30">
      <c r="J117" s="354"/>
      <c r="K117" s="354"/>
      <c r="N117" s="355"/>
      <c r="O117" s="355"/>
      <c r="P117" s="356"/>
      <c r="Q117" s="356"/>
      <c r="R117" s="356"/>
      <c r="S117" s="356"/>
      <c r="T117" s="356"/>
      <c r="U117" s="356"/>
    </row>
    <row r="118" spans="10:21" ht="30">
      <c r="J118" s="354"/>
      <c r="K118" s="354"/>
      <c r="N118" s="355"/>
      <c r="O118" s="355"/>
      <c r="P118" s="356"/>
      <c r="Q118" s="356"/>
      <c r="R118" s="356"/>
      <c r="S118" s="356"/>
      <c r="T118" s="356"/>
      <c r="U118" s="356"/>
    </row>
    <row r="119" spans="10:21" ht="30">
      <c r="J119" s="354"/>
      <c r="K119" s="354"/>
      <c r="N119" s="355"/>
      <c r="O119" s="355"/>
      <c r="P119" s="356"/>
      <c r="Q119" s="356"/>
      <c r="R119" s="356"/>
      <c r="S119" s="356"/>
      <c r="T119" s="356"/>
      <c r="U119" s="356"/>
    </row>
    <row r="120" spans="10:21" ht="30">
      <c r="J120" s="354"/>
      <c r="K120" s="354"/>
      <c r="N120" s="355"/>
      <c r="O120" s="355"/>
      <c r="P120" s="356"/>
      <c r="Q120" s="356"/>
      <c r="R120" s="356"/>
      <c r="S120" s="356"/>
      <c r="T120" s="356"/>
      <c r="U120" s="356"/>
    </row>
    <row r="121" spans="10:21" ht="30">
      <c r="J121" s="354"/>
      <c r="K121" s="354"/>
      <c r="N121" s="355"/>
      <c r="O121" s="355"/>
      <c r="P121" s="356"/>
      <c r="Q121" s="356"/>
      <c r="R121" s="356"/>
      <c r="S121" s="356"/>
      <c r="T121" s="356"/>
      <c r="U121" s="356"/>
    </row>
    <row r="122" spans="10:21" ht="30">
      <c r="J122" s="354"/>
      <c r="K122" s="354"/>
      <c r="N122" s="355"/>
      <c r="O122" s="355"/>
      <c r="P122" s="356"/>
      <c r="Q122" s="356"/>
      <c r="R122" s="356"/>
      <c r="S122" s="356"/>
      <c r="T122" s="356"/>
      <c r="U122" s="356"/>
    </row>
    <row r="123" spans="10:21" ht="30">
      <c r="J123" s="354"/>
      <c r="K123" s="354"/>
      <c r="N123" s="355"/>
      <c r="O123" s="355"/>
      <c r="P123" s="356"/>
      <c r="Q123" s="356"/>
      <c r="R123" s="356"/>
      <c r="S123" s="356"/>
      <c r="T123" s="356"/>
      <c r="U123" s="356"/>
    </row>
    <row r="124" spans="10:21" ht="30">
      <c r="J124" s="354"/>
      <c r="K124" s="354"/>
      <c r="N124" s="355"/>
      <c r="O124" s="355"/>
      <c r="P124" s="356"/>
      <c r="Q124" s="356"/>
      <c r="R124" s="356"/>
      <c r="S124" s="356"/>
      <c r="T124" s="356"/>
      <c r="U124" s="356"/>
    </row>
    <row r="125" spans="10:21" ht="30">
      <c r="J125" s="354"/>
      <c r="K125" s="354"/>
      <c r="N125" s="355"/>
      <c r="O125" s="355"/>
      <c r="P125" s="356"/>
      <c r="Q125" s="356"/>
      <c r="R125" s="356"/>
      <c r="S125" s="356"/>
      <c r="T125" s="356"/>
      <c r="U125" s="356"/>
    </row>
    <row r="126" spans="10:21" ht="30">
      <c r="J126" s="354"/>
      <c r="K126" s="354"/>
      <c r="N126" s="355"/>
      <c r="O126" s="355"/>
      <c r="P126" s="356"/>
      <c r="Q126" s="356"/>
      <c r="R126" s="356"/>
      <c r="S126" s="356"/>
      <c r="T126" s="356"/>
      <c r="U126" s="356"/>
    </row>
    <row r="127" spans="10:21" ht="30">
      <c r="J127" s="354"/>
      <c r="K127" s="354"/>
      <c r="N127" s="355"/>
      <c r="O127" s="355"/>
      <c r="P127" s="356"/>
      <c r="Q127" s="356"/>
      <c r="R127" s="356"/>
      <c r="S127" s="356"/>
      <c r="T127" s="356"/>
      <c r="U127" s="356"/>
    </row>
    <row r="128" spans="10:21" ht="30">
      <c r="J128" s="354"/>
      <c r="K128" s="354"/>
      <c r="N128" s="355"/>
      <c r="O128" s="355"/>
      <c r="P128" s="356"/>
      <c r="Q128" s="356"/>
      <c r="R128" s="356"/>
      <c r="S128" s="356"/>
      <c r="T128" s="356"/>
      <c r="U128" s="356"/>
    </row>
    <row r="129" spans="10:21" ht="30">
      <c r="J129" s="354"/>
      <c r="K129" s="354"/>
      <c r="N129" s="355"/>
      <c r="O129" s="355"/>
      <c r="P129" s="356"/>
      <c r="Q129" s="356"/>
      <c r="R129" s="356"/>
      <c r="S129" s="356"/>
      <c r="T129" s="356"/>
      <c r="U129" s="356"/>
    </row>
    <row r="130" spans="10:21" ht="30">
      <c r="J130" s="354"/>
      <c r="K130" s="354"/>
      <c r="N130" s="355"/>
      <c r="O130" s="355"/>
      <c r="P130" s="356"/>
      <c r="Q130" s="356"/>
      <c r="R130" s="356"/>
      <c r="S130" s="356"/>
      <c r="T130" s="356"/>
      <c r="U130" s="356"/>
    </row>
    <row r="131" spans="10:21" ht="30">
      <c r="J131" s="354"/>
      <c r="K131" s="354"/>
      <c r="N131" s="355"/>
      <c r="O131" s="355"/>
      <c r="P131" s="356"/>
      <c r="Q131" s="356"/>
      <c r="R131" s="356"/>
      <c r="S131" s="356"/>
      <c r="T131" s="356"/>
      <c r="U131" s="356"/>
    </row>
    <row r="132" spans="10:21" ht="30">
      <c r="J132" s="354"/>
      <c r="K132" s="354"/>
      <c r="N132" s="355"/>
      <c r="O132" s="355"/>
      <c r="P132" s="356"/>
      <c r="Q132" s="356"/>
      <c r="R132" s="356"/>
      <c r="S132" s="356"/>
      <c r="T132" s="356"/>
      <c r="U132" s="356"/>
    </row>
    <row r="133" spans="10:21" ht="30">
      <c r="J133" s="354"/>
      <c r="K133" s="354"/>
      <c r="N133" s="355"/>
      <c r="O133" s="355"/>
      <c r="P133" s="356"/>
      <c r="Q133" s="356"/>
      <c r="R133" s="356"/>
      <c r="S133" s="356"/>
      <c r="T133" s="356"/>
      <c r="U133" s="356"/>
    </row>
    <row r="134" spans="10:21" ht="30">
      <c r="J134" s="354"/>
      <c r="K134" s="354"/>
      <c r="N134" s="355"/>
      <c r="O134" s="355"/>
      <c r="P134" s="356"/>
      <c r="Q134" s="356"/>
      <c r="R134" s="356"/>
      <c r="S134" s="356"/>
      <c r="T134" s="356"/>
      <c r="U134" s="356"/>
    </row>
    <row r="135" spans="10:21" ht="30">
      <c r="J135" s="354"/>
      <c r="K135" s="354"/>
      <c r="N135" s="355"/>
      <c r="O135" s="355"/>
      <c r="P135" s="356"/>
      <c r="Q135" s="356"/>
      <c r="R135" s="356"/>
      <c r="S135" s="356"/>
      <c r="T135" s="356"/>
      <c r="U135" s="356"/>
    </row>
    <row r="136" spans="10:21" ht="30">
      <c r="J136" s="354"/>
      <c r="K136" s="354"/>
      <c r="N136" s="355"/>
      <c r="O136" s="355"/>
      <c r="P136" s="356"/>
      <c r="Q136" s="356"/>
      <c r="R136" s="356"/>
      <c r="S136" s="356"/>
      <c r="T136" s="356"/>
      <c r="U136" s="356"/>
    </row>
    <row r="137" spans="10:21" ht="30">
      <c r="J137" s="354"/>
      <c r="K137" s="354"/>
      <c r="N137" s="355"/>
      <c r="O137" s="355"/>
      <c r="P137" s="356"/>
      <c r="Q137" s="356"/>
      <c r="R137" s="356"/>
      <c r="S137" s="356"/>
      <c r="T137" s="356"/>
      <c r="U137" s="356"/>
    </row>
    <row r="138" spans="10:21" ht="30">
      <c r="J138" s="354"/>
      <c r="K138" s="354"/>
      <c r="N138" s="355"/>
      <c r="O138" s="355"/>
      <c r="P138" s="356"/>
      <c r="Q138" s="356"/>
      <c r="R138" s="356"/>
      <c r="S138" s="356"/>
      <c r="T138" s="356"/>
      <c r="U138" s="356"/>
    </row>
    <row r="139" spans="10:21" ht="30">
      <c r="J139" s="354"/>
      <c r="K139" s="354"/>
      <c r="N139" s="355"/>
      <c r="O139" s="355"/>
      <c r="P139" s="356"/>
      <c r="Q139" s="356"/>
      <c r="R139" s="356"/>
      <c r="S139" s="356"/>
      <c r="T139" s="356"/>
      <c r="U139" s="356"/>
    </row>
    <row r="140" spans="10:21" ht="30">
      <c r="J140" s="354"/>
      <c r="K140" s="354"/>
      <c r="N140" s="355"/>
      <c r="O140" s="355"/>
      <c r="P140" s="356"/>
      <c r="Q140" s="356"/>
      <c r="R140" s="356"/>
      <c r="S140" s="356"/>
      <c r="T140" s="356"/>
      <c r="U140" s="356"/>
    </row>
    <row r="141" spans="10:21" ht="30">
      <c r="J141" s="354"/>
      <c r="K141" s="354"/>
      <c r="N141" s="355"/>
      <c r="O141" s="355"/>
      <c r="P141" s="356"/>
      <c r="Q141" s="356"/>
      <c r="R141" s="356"/>
      <c r="S141" s="356"/>
      <c r="T141" s="356"/>
      <c r="U141" s="356"/>
    </row>
    <row r="142" spans="10:21" ht="30">
      <c r="J142" s="354"/>
      <c r="K142" s="354"/>
      <c r="N142" s="355"/>
      <c r="O142" s="355"/>
      <c r="P142" s="356"/>
      <c r="Q142" s="356"/>
      <c r="R142" s="356"/>
      <c r="S142" s="356"/>
      <c r="T142" s="356"/>
      <c r="U142" s="356"/>
    </row>
    <row r="143" spans="10:21" ht="30">
      <c r="J143" s="354"/>
      <c r="K143" s="354"/>
      <c r="N143" s="355"/>
      <c r="O143" s="355"/>
      <c r="P143" s="356"/>
      <c r="Q143" s="356"/>
      <c r="R143" s="356"/>
      <c r="S143" s="356"/>
      <c r="T143" s="356"/>
      <c r="U143" s="356"/>
    </row>
    <row r="144" spans="10:21" ht="30">
      <c r="J144" s="354"/>
      <c r="K144" s="354"/>
      <c r="N144" s="355"/>
      <c r="O144" s="355"/>
      <c r="P144" s="356"/>
      <c r="Q144" s="356"/>
      <c r="R144" s="356"/>
      <c r="S144" s="356"/>
      <c r="T144" s="356"/>
      <c r="U144" s="356"/>
    </row>
    <row r="145" spans="10:21" ht="30">
      <c r="J145" s="354"/>
      <c r="K145" s="354"/>
      <c r="N145" s="355"/>
      <c r="O145" s="355"/>
      <c r="P145" s="356"/>
      <c r="Q145" s="356"/>
      <c r="R145" s="356"/>
      <c r="S145" s="356"/>
      <c r="T145" s="356"/>
      <c r="U145" s="356"/>
    </row>
    <row r="146" spans="10:21" ht="30">
      <c r="J146" s="354"/>
      <c r="K146" s="354"/>
      <c r="N146" s="355"/>
      <c r="O146" s="355"/>
      <c r="P146" s="356"/>
      <c r="Q146" s="356"/>
      <c r="R146" s="356"/>
      <c r="S146" s="356"/>
      <c r="T146" s="356"/>
      <c r="U146" s="356"/>
    </row>
    <row r="147" spans="10:21" ht="30">
      <c r="J147" s="354"/>
      <c r="K147" s="354"/>
      <c r="N147" s="355"/>
      <c r="O147" s="355"/>
      <c r="P147" s="356"/>
      <c r="Q147" s="356"/>
      <c r="R147" s="356"/>
      <c r="S147" s="356"/>
      <c r="T147" s="356"/>
      <c r="U147" s="356"/>
    </row>
    <row r="148" spans="10:21" ht="30">
      <c r="J148" s="354"/>
      <c r="K148" s="354"/>
      <c r="N148" s="355"/>
      <c r="O148" s="355"/>
      <c r="P148" s="356"/>
      <c r="Q148" s="356"/>
      <c r="R148" s="356"/>
      <c r="S148" s="356"/>
      <c r="T148" s="356"/>
      <c r="U148" s="356"/>
    </row>
    <row r="149" spans="10:21" ht="30">
      <c r="J149" s="354"/>
      <c r="K149" s="354"/>
      <c r="N149" s="355"/>
      <c r="O149" s="355"/>
      <c r="P149" s="356"/>
      <c r="Q149" s="356"/>
      <c r="R149" s="356"/>
      <c r="S149" s="356"/>
      <c r="T149" s="356"/>
      <c r="U149" s="356"/>
    </row>
    <row r="150" spans="10:21" ht="30">
      <c r="J150" s="354"/>
      <c r="K150" s="354"/>
      <c r="N150" s="355"/>
      <c r="O150" s="355"/>
      <c r="P150" s="356"/>
      <c r="Q150" s="356"/>
      <c r="R150" s="356"/>
      <c r="S150" s="356"/>
      <c r="T150" s="356"/>
      <c r="U150" s="356"/>
    </row>
    <row r="151" spans="10:21" ht="30">
      <c r="J151" s="354"/>
      <c r="K151" s="354"/>
      <c r="N151" s="355"/>
      <c r="O151" s="355"/>
      <c r="P151" s="356"/>
      <c r="Q151" s="356"/>
      <c r="R151" s="356"/>
      <c r="S151" s="356"/>
      <c r="T151" s="356"/>
      <c r="U151" s="356"/>
    </row>
    <row r="152" spans="10:21" ht="30">
      <c r="J152" s="354"/>
      <c r="K152" s="354"/>
      <c r="N152" s="355"/>
      <c r="O152" s="355"/>
      <c r="P152" s="356"/>
      <c r="Q152" s="356"/>
      <c r="R152" s="356"/>
      <c r="S152" s="356"/>
      <c r="T152" s="356"/>
      <c r="U152" s="356"/>
    </row>
    <row r="153" spans="10:21" ht="30">
      <c r="J153" s="354"/>
      <c r="K153" s="354"/>
      <c r="N153" s="355"/>
      <c r="O153" s="355"/>
      <c r="P153" s="356"/>
      <c r="Q153" s="356"/>
      <c r="R153" s="356"/>
      <c r="S153" s="356"/>
      <c r="T153" s="356"/>
      <c r="U153" s="356"/>
    </row>
    <row r="154" spans="10:21" ht="30">
      <c r="J154" s="354"/>
      <c r="K154" s="354"/>
      <c r="N154" s="355"/>
      <c r="O154" s="355"/>
      <c r="P154" s="356"/>
      <c r="Q154" s="356"/>
      <c r="R154" s="356"/>
      <c r="S154" s="356"/>
      <c r="T154" s="356"/>
      <c r="U154" s="356"/>
    </row>
    <row r="155" spans="10:21" ht="30">
      <c r="J155" s="354"/>
      <c r="K155" s="354"/>
      <c r="N155" s="355"/>
      <c r="O155" s="355"/>
      <c r="P155" s="356"/>
      <c r="Q155" s="356"/>
      <c r="R155" s="356"/>
      <c r="S155" s="356"/>
      <c r="T155" s="356"/>
      <c r="U155" s="356"/>
    </row>
    <row r="156" spans="10:21" ht="30">
      <c r="J156" s="354"/>
      <c r="K156" s="354"/>
      <c r="N156" s="355"/>
      <c r="O156" s="355"/>
      <c r="P156" s="356"/>
      <c r="Q156" s="356"/>
      <c r="R156" s="356"/>
      <c r="S156" s="356"/>
      <c r="T156" s="356"/>
      <c r="U156" s="356"/>
    </row>
    <row r="157" spans="10:21" ht="30">
      <c r="J157" s="354"/>
      <c r="K157" s="354"/>
      <c r="N157" s="355"/>
      <c r="O157" s="355"/>
      <c r="P157" s="356"/>
      <c r="Q157" s="356"/>
      <c r="R157" s="356"/>
      <c r="S157" s="356"/>
      <c r="T157" s="356"/>
      <c r="U157" s="356"/>
    </row>
    <row r="158" spans="10:21" ht="30">
      <c r="J158" s="354"/>
      <c r="K158" s="354"/>
      <c r="N158" s="355"/>
      <c r="O158" s="355"/>
      <c r="P158" s="356"/>
      <c r="Q158" s="356"/>
      <c r="R158" s="356"/>
      <c r="S158" s="356"/>
      <c r="T158" s="356"/>
      <c r="U158" s="356"/>
    </row>
    <row r="159" spans="10:21" ht="30">
      <c r="J159" s="354"/>
      <c r="K159" s="354"/>
      <c r="N159" s="355"/>
      <c r="O159" s="355"/>
      <c r="P159" s="356"/>
      <c r="Q159" s="356"/>
      <c r="R159" s="356"/>
      <c r="S159" s="356"/>
      <c r="T159" s="356"/>
      <c r="U159" s="356"/>
    </row>
    <row r="160" spans="10:21" ht="30">
      <c r="J160" s="354"/>
      <c r="K160" s="354"/>
      <c r="N160" s="355"/>
      <c r="O160" s="355"/>
      <c r="P160" s="356"/>
      <c r="Q160" s="356"/>
      <c r="R160" s="356"/>
      <c r="S160" s="356"/>
      <c r="T160" s="356"/>
      <c r="U160" s="356"/>
    </row>
    <row r="161" spans="10:21" ht="30">
      <c r="J161" s="354"/>
      <c r="K161" s="354"/>
      <c r="N161" s="355"/>
      <c r="O161" s="355"/>
      <c r="P161" s="356"/>
      <c r="Q161" s="356"/>
      <c r="R161" s="356"/>
      <c r="S161" s="356"/>
      <c r="T161" s="356"/>
      <c r="U161" s="356"/>
    </row>
    <row r="162" spans="10:21" ht="30">
      <c r="J162" s="354"/>
      <c r="K162" s="354"/>
      <c r="N162" s="355"/>
      <c r="O162" s="355"/>
      <c r="P162" s="356"/>
      <c r="Q162" s="356"/>
      <c r="R162" s="356"/>
      <c r="S162" s="356"/>
      <c r="T162" s="356"/>
      <c r="U162" s="356"/>
    </row>
    <row r="163" spans="10:21" ht="30">
      <c r="J163" s="354"/>
      <c r="K163" s="354"/>
      <c r="N163" s="355"/>
      <c r="O163" s="355"/>
      <c r="P163" s="356"/>
      <c r="Q163" s="356"/>
      <c r="R163" s="356"/>
      <c r="S163" s="356"/>
      <c r="T163" s="356"/>
      <c r="U163" s="356"/>
    </row>
    <row r="164" spans="10:21" ht="30">
      <c r="J164" s="354"/>
      <c r="K164" s="354"/>
      <c r="N164" s="355"/>
      <c r="O164" s="355"/>
      <c r="P164" s="356"/>
      <c r="Q164" s="356"/>
      <c r="R164" s="356"/>
      <c r="S164" s="356"/>
      <c r="T164" s="356"/>
      <c r="U164" s="356"/>
    </row>
    <row r="165" spans="10:21" ht="30">
      <c r="J165" s="354"/>
      <c r="K165" s="354"/>
      <c r="N165" s="355"/>
      <c r="O165" s="355"/>
      <c r="P165" s="356"/>
      <c r="Q165" s="356"/>
      <c r="R165" s="356"/>
      <c r="S165" s="356"/>
      <c r="T165" s="356"/>
      <c r="U165" s="356"/>
    </row>
    <row r="166" spans="10:21" ht="30">
      <c r="J166" s="354"/>
      <c r="K166" s="354"/>
      <c r="N166" s="355"/>
      <c r="O166" s="355"/>
      <c r="P166" s="356"/>
      <c r="Q166" s="356"/>
      <c r="R166" s="356"/>
      <c r="S166" s="356"/>
      <c r="T166" s="356"/>
      <c r="U166" s="356"/>
    </row>
    <row r="167" spans="10:21" ht="30">
      <c r="J167" s="354"/>
      <c r="K167" s="354"/>
      <c r="N167" s="355"/>
      <c r="O167" s="355"/>
      <c r="P167" s="356"/>
      <c r="Q167" s="356"/>
      <c r="R167" s="356"/>
      <c r="S167" s="356"/>
      <c r="T167" s="356"/>
      <c r="U167" s="356"/>
    </row>
    <row r="168" spans="10:21" ht="30">
      <c r="J168" s="354"/>
      <c r="K168" s="354"/>
      <c r="N168" s="355"/>
      <c r="O168" s="355"/>
      <c r="P168" s="356"/>
      <c r="Q168" s="356"/>
      <c r="R168" s="356"/>
      <c r="S168" s="356"/>
      <c r="T168" s="356"/>
      <c r="U168" s="356"/>
    </row>
    <row r="169" spans="10:21" ht="30">
      <c r="J169" s="354"/>
      <c r="K169" s="354"/>
      <c r="N169" s="355"/>
      <c r="O169" s="355"/>
      <c r="P169" s="356"/>
      <c r="Q169" s="356"/>
      <c r="R169" s="356"/>
      <c r="S169" s="356"/>
      <c r="T169" s="356"/>
      <c r="U169" s="356"/>
    </row>
    <row r="170" spans="14:21" ht="15">
      <c r="N170" s="355"/>
      <c r="O170" s="355"/>
      <c r="P170" s="356"/>
      <c r="Q170" s="356"/>
      <c r="R170" s="356"/>
      <c r="S170" s="356"/>
      <c r="T170" s="356"/>
      <c r="U170" s="356"/>
    </row>
    <row r="171" spans="14:21" ht="15">
      <c r="N171" s="355"/>
      <c r="O171" s="355"/>
      <c r="P171" s="356"/>
      <c r="Q171" s="356"/>
      <c r="R171" s="356"/>
      <c r="S171" s="356"/>
      <c r="T171" s="356"/>
      <c r="U171" s="356"/>
    </row>
    <row r="172" spans="14:21" ht="15">
      <c r="N172" s="355"/>
      <c r="O172" s="355"/>
      <c r="P172" s="356"/>
      <c r="Q172" s="356"/>
      <c r="R172" s="356"/>
      <c r="S172" s="356"/>
      <c r="T172" s="356"/>
      <c r="U172" s="356"/>
    </row>
    <row r="173" spans="14:21" ht="15">
      <c r="N173" s="355"/>
      <c r="O173" s="355"/>
      <c r="P173" s="356"/>
      <c r="Q173" s="356"/>
      <c r="R173" s="356"/>
      <c r="S173" s="356"/>
      <c r="T173" s="356"/>
      <c r="U173" s="356"/>
    </row>
    <row r="174" spans="14:21" ht="15">
      <c r="N174" s="355"/>
      <c r="O174" s="355"/>
      <c r="P174" s="356"/>
      <c r="Q174" s="356"/>
      <c r="R174" s="356"/>
      <c r="S174" s="356"/>
      <c r="T174" s="356"/>
      <c r="U174" s="356"/>
    </row>
    <row r="175" spans="14:21" ht="15">
      <c r="N175" s="355"/>
      <c r="O175" s="355"/>
      <c r="P175" s="356"/>
      <c r="Q175" s="356"/>
      <c r="R175" s="356"/>
      <c r="S175" s="356"/>
      <c r="T175" s="356"/>
      <c r="U175" s="356"/>
    </row>
    <row r="176" spans="14:21" ht="15">
      <c r="N176" s="355"/>
      <c r="O176" s="355"/>
      <c r="P176" s="356"/>
      <c r="Q176" s="356"/>
      <c r="R176" s="356"/>
      <c r="S176" s="356"/>
      <c r="T176" s="356"/>
      <c r="U176" s="356"/>
    </row>
    <row r="177" spans="14:21" ht="15">
      <c r="N177" s="355"/>
      <c r="O177" s="355"/>
      <c r="P177" s="356"/>
      <c r="Q177" s="356"/>
      <c r="R177" s="356"/>
      <c r="S177" s="356"/>
      <c r="T177" s="356"/>
      <c r="U177" s="356"/>
    </row>
    <row r="178" spans="14:21" ht="15">
      <c r="N178" s="355"/>
      <c r="O178" s="355"/>
      <c r="P178" s="356"/>
      <c r="Q178" s="356"/>
      <c r="R178" s="356"/>
      <c r="S178" s="356"/>
      <c r="T178" s="356"/>
      <c r="U178" s="356"/>
    </row>
    <row r="179" spans="14:21" ht="15">
      <c r="N179" s="355"/>
      <c r="O179" s="355"/>
      <c r="P179" s="356"/>
      <c r="Q179" s="356"/>
      <c r="R179" s="356"/>
      <c r="S179" s="356"/>
      <c r="T179" s="356"/>
      <c r="U179" s="356"/>
    </row>
    <row r="180" spans="14:21" ht="15">
      <c r="N180" s="355"/>
      <c r="O180" s="355"/>
      <c r="P180" s="356"/>
      <c r="Q180" s="356"/>
      <c r="R180" s="356"/>
      <c r="S180" s="356"/>
      <c r="T180" s="356"/>
      <c r="U180" s="356"/>
    </row>
    <row r="181" spans="14:21" ht="15">
      <c r="N181" s="355"/>
      <c r="O181" s="355"/>
      <c r="P181" s="356"/>
      <c r="Q181" s="356"/>
      <c r="R181" s="356"/>
      <c r="S181" s="356"/>
      <c r="T181" s="356"/>
      <c r="U181" s="356"/>
    </row>
    <row r="182" spans="14:21" ht="15">
      <c r="N182" s="355"/>
      <c r="O182" s="355"/>
      <c r="P182" s="356"/>
      <c r="Q182" s="356"/>
      <c r="R182" s="356"/>
      <c r="S182" s="356"/>
      <c r="T182" s="356"/>
      <c r="U182" s="356"/>
    </row>
    <row r="183" spans="14:21" ht="15">
      <c r="N183" s="355"/>
      <c r="O183" s="355"/>
      <c r="P183" s="356"/>
      <c r="Q183" s="356"/>
      <c r="R183" s="356"/>
      <c r="S183" s="356"/>
      <c r="T183" s="356"/>
      <c r="U183" s="356"/>
    </row>
    <row r="184" spans="14:21" ht="15">
      <c r="N184" s="355"/>
      <c r="O184" s="355"/>
      <c r="P184" s="356"/>
      <c r="Q184" s="356"/>
      <c r="R184" s="356"/>
      <c r="S184" s="356"/>
      <c r="T184" s="356"/>
      <c r="U184" s="356"/>
    </row>
    <row r="185" spans="14:21" ht="15">
      <c r="N185" s="355"/>
      <c r="O185" s="355"/>
      <c r="P185" s="356"/>
      <c r="Q185" s="356"/>
      <c r="R185" s="356"/>
      <c r="S185" s="356"/>
      <c r="T185" s="356"/>
      <c r="U185" s="356"/>
    </row>
    <row r="186" spans="14:21" ht="15">
      <c r="N186" s="355"/>
      <c r="O186" s="355"/>
      <c r="P186" s="356"/>
      <c r="Q186" s="356"/>
      <c r="R186" s="356"/>
      <c r="S186" s="356"/>
      <c r="T186" s="356"/>
      <c r="U186" s="356"/>
    </row>
    <row r="187" spans="14:21" ht="15">
      <c r="N187" s="355"/>
      <c r="O187" s="355"/>
      <c r="P187" s="356"/>
      <c r="Q187" s="356"/>
      <c r="R187" s="356"/>
      <c r="S187" s="356"/>
      <c r="T187" s="356"/>
      <c r="U187" s="356"/>
    </row>
    <row r="188" spans="14:21" ht="15">
      <c r="N188" s="355"/>
      <c r="O188" s="355"/>
      <c r="P188" s="356"/>
      <c r="Q188" s="356"/>
      <c r="R188" s="356"/>
      <c r="S188" s="356"/>
      <c r="T188" s="356"/>
      <c r="U188" s="356"/>
    </row>
    <row r="189" spans="14:21" ht="15">
      <c r="N189" s="355"/>
      <c r="O189" s="355"/>
      <c r="P189" s="356"/>
      <c r="Q189" s="356"/>
      <c r="R189" s="356"/>
      <c r="S189" s="356"/>
      <c r="T189" s="356"/>
      <c r="U189" s="356"/>
    </row>
    <row r="190" spans="14:21" ht="15">
      <c r="N190" s="355"/>
      <c r="O190" s="355"/>
      <c r="P190" s="356"/>
      <c r="Q190" s="356"/>
      <c r="R190" s="356"/>
      <c r="S190" s="356"/>
      <c r="T190" s="356"/>
      <c r="U190" s="356"/>
    </row>
    <row r="191" spans="14:21" ht="15">
      <c r="N191" s="355"/>
      <c r="O191" s="355"/>
      <c r="P191" s="356"/>
      <c r="Q191" s="356"/>
      <c r="R191" s="356"/>
      <c r="S191" s="356"/>
      <c r="T191" s="356"/>
      <c r="U191" s="356"/>
    </row>
    <row r="192" spans="14:21" ht="15">
      <c r="N192" s="355"/>
      <c r="O192" s="355"/>
      <c r="P192" s="356"/>
      <c r="Q192" s="356"/>
      <c r="R192" s="356"/>
      <c r="S192" s="356"/>
      <c r="T192" s="356"/>
      <c r="U192" s="356"/>
    </row>
    <row r="193" spans="14:21" ht="15">
      <c r="N193" s="355"/>
      <c r="O193" s="355"/>
      <c r="P193" s="356"/>
      <c r="Q193" s="356"/>
      <c r="R193" s="356"/>
      <c r="S193" s="356"/>
      <c r="T193" s="356"/>
      <c r="U193" s="356"/>
    </row>
    <row r="194" spans="14:21" ht="15">
      <c r="N194" s="355"/>
      <c r="O194" s="355"/>
      <c r="P194" s="356"/>
      <c r="Q194" s="356"/>
      <c r="R194" s="356"/>
      <c r="S194" s="356"/>
      <c r="T194" s="356"/>
      <c r="U194" s="356"/>
    </row>
    <row r="195" spans="14:21" ht="15">
      <c r="N195" s="355"/>
      <c r="O195" s="355"/>
      <c r="P195" s="356"/>
      <c r="Q195" s="356"/>
      <c r="R195" s="356"/>
      <c r="S195" s="356"/>
      <c r="T195" s="356"/>
      <c r="U195" s="356"/>
    </row>
    <row r="196" spans="14:21" ht="15">
      <c r="N196" s="355"/>
      <c r="O196" s="355"/>
      <c r="P196" s="356"/>
      <c r="Q196" s="356"/>
      <c r="R196" s="356"/>
      <c r="S196" s="356"/>
      <c r="T196" s="356"/>
      <c r="U196" s="356"/>
    </row>
    <row r="197" spans="14:21" ht="15">
      <c r="N197" s="355"/>
      <c r="O197" s="355"/>
      <c r="P197" s="356"/>
      <c r="Q197" s="356"/>
      <c r="R197" s="356"/>
      <c r="S197" s="356"/>
      <c r="T197" s="356"/>
      <c r="U197" s="356"/>
    </row>
    <row r="198" spans="14:21" ht="15">
      <c r="N198" s="355"/>
      <c r="O198" s="355"/>
      <c r="P198" s="356"/>
      <c r="Q198" s="356"/>
      <c r="R198" s="356"/>
      <c r="S198" s="356"/>
      <c r="T198" s="356"/>
      <c r="U198" s="356"/>
    </row>
    <row r="199" spans="14:21" ht="15">
      <c r="N199" s="355"/>
      <c r="O199" s="355"/>
      <c r="P199" s="356"/>
      <c r="Q199" s="356"/>
      <c r="R199" s="356"/>
      <c r="S199" s="356"/>
      <c r="T199" s="356"/>
      <c r="U199" s="356"/>
    </row>
    <row r="200" spans="14:21" ht="15">
      <c r="N200" s="355"/>
      <c r="O200" s="355"/>
      <c r="P200" s="356"/>
      <c r="Q200" s="356"/>
      <c r="R200" s="356"/>
      <c r="S200" s="356"/>
      <c r="T200" s="356"/>
      <c r="U200" s="356"/>
    </row>
    <row r="201" spans="14:21" ht="15">
      <c r="N201" s="355"/>
      <c r="O201" s="355"/>
      <c r="P201" s="356"/>
      <c r="Q201" s="356"/>
      <c r="R201" s="356"/>
      <c r="S201" s="356"/>
      <c r="T201" s="356"/>
      <c r="U201" s="356"/>
    </row>
    <row r="202" spans="14:21" ht="15">
      <c r="N202" s="355"/>
      <c r="O202" s="355"/>
      <c r="P202" s="356"/>
      <c r="Q202" s="356"/>
      <c r="R202" s="356"/>
      <c r="S202" s="356"/>
      <c r="T202" s="356"/>
      <c r="U202" s="356"/>
    </row>
    <row r="203" spans="14:21" ht="15">
      <c r="N203" s="355"/>
      <c r="O203" s="355"/>
      <c r="P203" s="356"/>
      <c r="Q203" s="356"/>
      <c r="R203" s="356"/>
      <c r="S203" s="356"/>
      <c r="T203" s="356"/>
      <c r="U203" s="356"/>
    </row>
    <row r="204" spans="14:21" ht="15">
      <c r="N204" s="355"/>
      <c r="O204" s="355"/>
      <c r="P204" s="356"/>
      <c r="Q204" s="356"/>
      <c r="R204" s="356"/>
      <c r="S204" s="356"/>
      <c r="T204" s="356"/>
      <c r="U204" s="356"/>
    </row>
    <row r="205" spans="14:21" ht="15">
      <c r="N205" s="355"/>
      <c r="O205" s="355"/>
      <c r="P205" s="356"/>
      <c r="Q205" s="356"/>
      <c r="R205" s="356"/>
      <c r="S205" s="356"/>
      <c r="T205" s="356"/>
      <c r="U205" s="356"/>
    </row>
    <row r="206" spans="14:21" ht="15">
      <c r="N206" s="355"/>
      <c r="O206" s="355"/>
      <c r="P206" s="356"/>
      <c r="Q206" s="356"/>
      <c r="R206" s="356"/>
      <c r="S206" s="356"/>
      <c r="T206" s="356"/>
      <c r="U206" s="356"/>
    </row>
    <row r="207" spans="14:21" ht="15">
      <c r="N207" s="355"/>
      <c r="O207" s="355"/>
      <c r="P207" s="356"/>
      <c r="Q207" s="356"/>
      <c r="R207" s="356"/>
      <c r="S207" s="356"/>
      <c r="T207" s="356"/>
      <c r="U207" s="356"/>
    </row>
    <row r="208" spans="14:21" ht="15">
      <c r="N208" s="355"/>
      <c r="O208" s="355"/>
      <c r="P208" s="356"/>
      <c r="Q208" s="356"/>
      <c r="R208" s="356"/>
      <c r="S208" s="356"/>
      <c r="T208" s="356"/>
      <c r="U208" s="356"/>
    </row>
    <row r="209" spans="14:21" ht="15">
      <c r="N209" s="355"/>
      <c r="O209" s="355"/>
      <c r="P209" s="356"/>
      <c r="Q209" s="356"/>
      <c r="R209" s="356"/>
      <c r="S209" s="356"/>
      <c r="T209" s="356"/>
      <c r="U209" s="356"/>
    </row>
    <row r="210" spans="14:21" ht="15">
      <c r="N210" s="355"/>
      <c r="O210" s="355"/>
      <c r="P210" s="356"/>
      <c r="Q210" s="356"/>
      <c r="R210" s="356"/>
      <c r="S210" s="356"/>
      <c r="T210" s="356"/>
      <c r="U210" s="356"/>
    </row>
  </sheetData>
  <mergeCells count="26">
    <mergeCell ref="H1:L1"/>
    <mergeCell ref="H2:H3"/>
    <mergeCell ref="C4:D4"/>
    <mergeCell ref="E4:H4"/>
    <mergeCell ref="C5:D5"/>
    <mergeCell ref="E5:H5"/>
    <mergeCell ref="I5:J5"/>
    <mergeCell ref="G6:J7"/>
    <mergeCell ref="K6:K7"/>
    <mergeCell ref="L6:L7"/>
    <mergeCell ref="P6:T6"/>
    <mergeCell ref="G12:J13"/>
    <mergeCell ref="K12:K13"/>
    <mergeCell ref="L12:L13"/>
    <mergeCell ref="K26:L26"/>
    <mergeCell ref="A27:L27"/>
    <mergeCell ref="A18:B19"/>
    <mergeCell ref="G18:J19"/>
    <mergeCell ref="K18:K19"/>
    <mergeCell ref="L18:L19"/>
    <mergeCell ref="A24:B26"/>
    <mergeCell ref="C24:D24"/>
    <mergeCell ref="K24:L24"/>
    <mergeCell ref="G25:I25"/>
    <mergeCell ref="K25:L25"/>
    <mergeCell ref="G26:I26"/>
  </mergeCells>
  <conditionalFormatting sqref="E4:H5 K3:K4 G24 G25:I25">
    <cfRule type="cellIs" priority="1" dxfId="20" operator="equal" stopIfTrue="1">
      <formula>0</formula>
    </cfRule>
  </conditionalFormatting>
  <conditionalFormatting sqref="A8:A11 A14:A17 A20:A23">
    <cfRule type="cellIs" priority="2" dxfId="19" operator="greaterThan" stopIfTrue="1">
      <formula>0</formula>
    </cfRule>
  </conditionalFormatting>
  <conditionalFormatting sqref="U8 U20">
    <cfRule type="expression" priority="3" dxfId="3" stopIfTrue="1">
      <formula>T9&lt;&gt;U8</formula>
    </cfRule>
  </conditionalFormatting>
  <conditionalFormatting sqref="T9">
    <cfRule type="expression" priority="4" dxfId="3" stopIfTrue="1">
      <formula>$T$9&lt;&gt;$U$8</formula>
    </cfRule>
  </conditionalFormatting>
  <conditionalFormatting sqref="T10 V8">
    <cfRule type="expression" priority="5" dxfId="5" stopIfTrue="1">
      <formula>$V$8&lt;&gt;$T$10</formula>
    </cfRule>
  </conditionalFormatting>
  <conditionalFormatting sqref="W8 T11">
    <cfRule type="expression" priority="6" dxfId="4" stopIfTrue="1">
      <formula>$W$8&lt;&gt;$T$11</formula>
    </cfRule>
  </conditionalFormatting>
  <conditionalFormatting sqref="U10 V9">
    <cfRule type="expression" priority="7" dxfId="2" stopIfTrue="1">
      <formula>$V$9&lt;&gt;$U$10</formula>
    </cfRule>
  </conditionalFormatting>
  <conditionalFormatting sqref="U11 W9">
    <cfRule type="expression" priority="8" dxfId="1" stopIfTrue="1">
      <formula>$W$9&lt;&gt;$U$11</formula>
    </cfRule>
  </conditionalFormatting>
  <conditionalFormatting sqref="W10 V11">
    <cfRule type="expression" priority="9" dxfId="0" stopIfTrue="1">
      <formula>$W$10&lt;&gt;$V$11</formula>
    </cfRule>
  </conditionalFormatting>
  <conditionalFormatting sqref="U14 T15">
    <cfRule type="expression" priority="10"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2" stopIfTrue="1">
      <formula>$V$15&lt;&gt;$U$16</formula>
    </cfRule>
  </conditionalFormatting>
  <conditionalFormatting sqref="W15 U17">
    <cfRule type="expression" priority="14" dxfId="1" stopIfTrue="1">
      <formula>$W$15&lt;&gt;$U$17</formula>
    </cfRule>
  </conditionalFormatting>
  <conditionalFormatting sqref="W16 V17">
    <cfRule type="expression" priority="15" dxfId="0" stopIfTrue="1">
      <formula>$W$16&lt;&gt;$V$17</formula>
    </cfRule>
  </conditionalFormatting>
  <conditionalFormatting sqref="V20 T22">
    <cfRule type="expression" priority="16" dxfId="5" stopIfTrue="1">
      <formula>$V$20&lt;&gt;$T$22</formula>
    </cfRule>
  </conditionalFormatting>
  <conditionalFormatting sqref="W20 T23">
    <cfRule type="expression" priority="17" dxfId="4" stopIfTrue="1">
      <formula>$W$20&lt;&gt;$T$23</formula>
    </cfRule>
  </conditionalFormatting>
  <conditionalFormatting sqref="T21">
    <cfRule type="expression" priority="18" dxfId="3" stopIfTrue="1">
      <formula>U20&lt;&gt;T21</formula>
    </cfRule>
  </conditionalFormatting>
  <conditionalFormatting sqref="V21 U22">
    <cfRule type="expression" priority="19" dxfId="2" stopIfTrue="1">
      <formula>$V$21&lt;&gt;$U$22</formula>
    </cfRule>
  </conditionalFormatting>
  <conditionalFormatting sqref="W21 U23">
    <cfRule type="expression" priority="20" dxfId="1" stopIfTrue="1">
      <formula>$W$21&lt;&gt;$U$23</formula>
    </cfRule>
  </conditionalFormatting>
  <conditionalFormatting sqref="W22 V23">
    <cfRule type="expression" priority="2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workbookViewId="0" topLeftCell="A1">
      <selection activeCell="J19" sqref="J19"/>
    </sheetView>
  </sheetViews>
  <sheetFormatPr defaultColWidth="9.140625" defaultRowHeight="15"/>
  <cols>
    <col min="1" max="1" width="11.28125" style="367" customWidth="1"/>
    <col min="2" max="2" width="3.57421875" style="10" customWidth="1"/>
    <col min="3" max="3" width="6.28125" style="10" customWidth="1"/>
    <col min="4" max="4" width="14.8515625" style="10" customWidth="1"/>
    <col min="5" max="5" width="12.28125" style="10" customWidth="1"/>
    <col min="6" max="6" width="9.140625" style="103" customWidth="1"/>
    <col min="7" max="7" width="15.57421875" style="40" customWidth="1"/>
    <col min="8" max="8" width="12.421875" style="40" customWidth="1"/>
    <col min="9" max="9" width="12.7109375" style="40" customWidth="1"/>
    <col min="10" max="16384" width="9.140625" style="10" customWidth="1"/>
  </cols>
  <sheetData>
    <row r="1" spans="1:10" ht="15">
      <c r="A1" s="42"/>
      <c r="B1" s="2" t="s">
        <v>17</v>
      </c>
      <c r="C1" s="3"/>
      <c r="D1" s="4"/>
      <c r="E1" s="5"/>
      <c r="F1" s="6"/>
      <c r="G1" s="7"/>
      <c r="H1" s="7"/>
      <c r="I1" s="8" t="s">
        <v>0</v>
      </c>
      <c r="J1" s="9"/>
    </row>
    <row r="2" spans="1:10" ht="18.75">
      <c r="A2" s="42"/>
      <c r="B2" s="470" t="s">
        <v>19</v>
      </c>
      <c r="C2" s="470"/>
      <c r="D2" s="11"/>
      <c r="E2" s="107" t="s">
        <v>148</v>
      </c>
      <c r="F2" s="12"/>
      <c r="G2" s="13"/>
      <c r="H2" s="7"/>
      <c r="I2" s="14"/>
      <c r="J2" s="15"/>
    </row>
    <row r="3" spans="1:10" ht="15">
      <c r="A3" s="42"/>
      <c r="B3" s="16" t="s">
        <v>1</v>
      </c>
      <c r="C3" s="16"/>
      <c r="D3" s="16"/>
      <c r="E3" s="17"/>
      <c r="F3" s="18"/>
      <c r="G3" s="19"/>
      <c r="H3" s="19"/>
      <c r="I3" s="19"/>
      <c r="J3" s="19"/>
    </row>
    <row r="4" spans="1:10" ht="13.5" thickBot="1">
      <c r="A4" s="42"/>
      <c r="B4" s="20" t="s">
        <v>18</v>
      </c>
      <c r="C4" s="20"/>
      <c r="D4" s="21"/>
      <c r="E4" s="22"/>
      <c r="F4" s="23"/>
      <c r="G4" s="24"/>
      <c r="H4" s="25"/>
      <c r="I4" s="26"/>
      <c r="J4" s="27"/>
    </row>
    <row r="5" spans="1:10" ht="15">
      <c r="A5" s="365"/>
      <c r="B5" s="28"/>
      <c r="C5" s="28"/>
      <c r="D5" s="29"/>
      <c r="E5" s="29"/>
      <c r="F5" s="30"/>
      <c r="G5" s="28"/>
      <c r="H5" s="28"/>
      <c r="I5" s="28"/>
      <c r="J5" s="28"/>
    </row>
    <row r="6" spans="1:10" ht="15">
      <c r="A6" s="366"/>
      <c r="B6" s="31">
        <v>1</v>
      </c>
      <c r="C6" s="32"/>
      <c r="D6" s="106" t="s">
        <v>254</v>
      </c>
      <c r="E6" s="32" t="s">
        <v>263</v>
      </c>
      <c r="F6" s="33"/>
      <c r="G6" s="1"/>
      <c r="H6" s="1"/>
      <c r="I6" s="1"/>
      <c r="J6" s="1"/>
    </row>
    <row r="7" spans="1:10" ht="15.75">
      <c r="A7" s="64"/>
      <c r="B7" s="364"/>
      <c r="C7" s="37"/>
      <c r="D7" s="38"/>
      <c r="E7" s="38"/>
      <c r="F7" s="39"/>
      <c r="G7" s="36" t="s">
        <v>254</v>
      </c>
      <c r="I7" s="41"/>
      <c r="J7" s="42"/>
    </row>
    <row r="8" spans="1:13" ht="15.75">
      <c r="A8" s="35"/>
      <c r="B8" s="54" t="s">
        <v>2</v>
      </c>
      <c r="C8" s="44"/>
      <c r="D8" s="45" t="s">
        <v>3</v>
      </c>
      <c r="E8" s="45"/>
      <c r="F8" s="46"/>
      <c r="G8" s="47"/>
      <c r="H8" s="48"/>
      <c r="I8" s="14"/>
      <c r="J8" s="49"/>
      <c r="K8" s="50"/>
      <c r="L8" s="50"/>
      <c r="M8" s="51"/>
    </row>
    <row r="9" spans="1:10" ht="15">
      <c r="A9" s="35"/>
      <c r="B9" s="52"/>
      <c r="C9" s="471"/>
      <c r="D9" s="471"/>
      <c r="E9" s="38"/>
      <c r="F9" s="12"/>
      <c r="G9" s="43"/>
      <c r="H9" s="36" t="s">
        <v>254</v>
      </c>
      <c r="I9" s="14"/>
      <c r="J9" s="53"/>
    </row>
    <row r="10" spans="1:10" ht="14.25" customHeight="1">
      <c r="A10" s="35"/>
      <c r="B10" s="54" t="s">
        <v>4</v>
      </c>
      <c r="C10" s="32"/>
      <c r="D10" s="32" t="s">
        <v>249</v>
      </c>
      <c r="E10" s="32" t="s">
        <v>256</v>
      </c>
      <c r="F10" s="33"/>
      <c r="G10" s="34"/>
      <c r="H10" s="55" t="s">
        <v>294</v>
      </c>
      <c r="I10" s="14"/>
      <c r="J10" s="53"/>
    </row>
    <row r="11" spans="1:10" ht="13.5" thickBot="1">
      <c r="A11" s="64"/>
      <c r="B11" s="364"/>
      <c r="C11" s="471"/>
      <c r="D11" s="471"/>
      <c r="E11" s="38"/>
      <c r="F11" s="39"/>
      <c r="G11" s="36" t="s">
        <v>257</v>
      </c>
      <c r="H11" s="56"/>
      <c r="I11" s="14"/>
      <c r="J11" s="53"/>
    </row>
    <row r="12" spans="1:10" ht="15.75" thickBot="1">
      <c r="A12" s="35"/>
      <c r="B12" s="54" t="s">
        <v>5</v>
      </c>
      <c r="C12" s="32"/>
      <c r="D12" s="32" t="s">
        <v>257</v>
      </c>
      <c r="E12" s="32" t="s">
        <v>258</v>
      </c>
      <c r="F12" s="33"/>
      <c r="G12" s="57" t="s">
        <v>345</v>
      </c>
      <c r="H12" s="68"/>
      <c r="I12" s="377"/>
      <c r="J12" s="53"/>
    </row>
    <row r="13" spans="1:10" ht="13.5" thickBot="1">
      <c r="A13" s="35"/>
      <c r="B13" s="52"/>
      <c r="C13" s="15"/>
      <c r="D13" s="15"/>
      <c r="E13" s="15"/>
      <c r="F13" s="12"/>
      <c r="G13" s="59"/>
      <c r="H13" s="68"/>
      <c r="I13" s="378"/>
      <c r="J13" s="53"/>
    </row>
    <row r="14" spans="1:10" ht="15">
      <c r="A14" s="35"/>
      <c r="B14" s="54" t="s">
        <v>6</v>
      </c>
      <c r="C14" s="32"/>
      <c r="D14" s="32" t="s">
        <v>205</v>
      </c>
      <c r="E14" s="32" t="s">
        <v>259</v>
      </c>
      <c r="F14" s="33"/>
      <c r="G14" s="59"/>
      <c r="H14" s="58"/>
      <c r="I14" s="104"/>
      <c r="J14" s="53"/>
    </row>
    <row r="15" spans="1:10" ht="15">
      <c r="A15" s="64"/>
      <c r="B15" s="364"/>
      <c r="C15" s="15"/>
      <c r="D15" s="15"/>
      <c r="E15" s="15"/>
      <c r="F15" s="39"/>
      <c r="G15" s="36" t="s">
        <v>260</v>
      </c>
      <c r="H15" s="58"/>
      <c r="I15" s="53"/>
      <c r="J15" s="53"/>
    </row>
    <row r="16" spans="1:10" ht="15">
      <c r="A16" s="35"/>
      <c r="B16" s="54" t="s">
        <v>7</v>
      </c>
      <c r="C16" s="32"/>
      <c r="D16" s="32" t="s">
        <v>260</v>
      </c>
      <c r="E16" s="32" t="s">
        <v>261</v>
      </c>
      <c r="F16" s="33"/>
      <c r="G16" s="60" t="s">
        <v>337</v>
      </c>
      <c r="H16" s="56"/>
      <c r="I16" s="53"/>
      <c r="J16" s="53"/>
    </row>
    <row r="17" spans="1:10" ht="15">
      <c r="A17" s="35"/>
      <c r="B17" s="52"/>
      <c r="C17" s="15"/>
      <c r="D17" s="15"/>
      <c r="E17" s="15"/>
      <c r="F17" s="12"/>
      <c r="G17" s="58"/>
      <c r="H17" s="36" t="s">
        <v>255</v>
      </c>
      <c r="I17" s="48"/>
      <c r="J17" s="53"/>
    </row>
    <row r="18" spans="1:10" ht="15">
      <c r="A18" s="35"/>
      <c r="B18" s="54" t="s">
        <v>8</v>
      </c>
      <c r="C18" s="32"/>
      <c r="D18" s="45" t="s">
        <v>3</v>
      </c>
      <c r="E18" s="32"/>
      <c r="F18" s="33"/>
      <c r="G18" s="59"/>
      <c r="H18" s="61" t="s">
        <v>309</v>
      </c>
      <c r="I18" s="53"/>
      <c r="J18" s="53"/>
    </row>
    <row r="19" spans="1:10" ht="15">
      <c r="A19" s="64"/>
      <c r="B19" s="364"/>
      <c r="C19" s="15"/>
      <c r="D19" s="15"/>
      <c r="E19" s="15"/>
      <c r="F19" s="39"/>
      <c r="G19" s="36" t="s">
        <v>255</v>
      </c>
      <c r="H19" s="61"/>
      <c r="I19" s="53"/>
      <c r="J19" s="38"/>
    </row>
    <row r="20" spans="1:10" ht="15">
      <c r="A20" s="35"/>
      <c r="B20" s="54" t="s">
        <v>9</v>
      </c>
      <c r="C20" s="32"/>
      <c r="D20" s="32" t="s">
        <v>255</v>
      </c>
      <c r="E20" s="32" t="s">
        <v>262</v>
      </c>
      <c r="F20" s="33"/>
      <c r="G20" s="57"/>
      <c r="H20" s="59"/>
      <c r="I20" s="53"/>
      <c r="J20" s="53"/>
    </row>
    <row r="21" spans="1:10" ht="15">
      <c r="A21" s="35"/>
      <c r="B21" s="38"/>
      <c r="C21" s="38"/>
      <c r="D21" s="38"/>
      <c r="E21" s="38"/>
      <c r="F21" s="69"/>
      <c r="G21" s="65"/>
      <c r="H21" s="472"/>
      <c r="I21" s="472"/>
      <c r="J21" s="472"/>
    </row>
    <row r="22" spans="1:10" ht="13.5" customHeight="1">
      <c r="A22" s="35"/>
      <c r="B22" s="70"/>
      <c r="C22" s="38"/>
      <c r="D22" s="70"/>
      <c r="E22" s="71"/>
      <c r="F22" s="72"/>
      <c r="G22" s="73"/>
      <c r="H22" s="473"/>
      <c r="I22" s="473"/>
      <c r="J22" s="473"/>
    </row>
    <row r="23" spans="1:10" ht="12.75" customHeight="1">
      <c r="A23" s="35"/>
      <c r="B23" s="74"/>
      <c r="C23" s="75"/>
      <c r="D23" s="75"/>
      <c r="E23" s="76"/>
      <c r="F23" s="77"/>
      <c r="G23" s="73"/>
      <c r="H23" s="473"/>
      <c r="I23" s="473"/>
      <c r="J23" s="473"/>
    </row>
    <row r="24" spans="1:10" ht="13.5" customHeight="1">
      <c r="A24" s="35"/>
      <c r="B24" s="78"/>
      <c r="C24" s="78"/>
      <c r="D24" s="78"/>
      <c r="E24" s="65"/>
      <c r="F24" s="79"/>
      <c r="G24" s="65"/>
      <c r="H24" s="80"/>
      <c r="I24" s="80"/>
      <c r="J24" s="81"/>
    </row>
    <row r="25" spans="1:10" ht="15">
      <c r="A25" s="35"/>
      <c r="B25" s="82"/>
      <c r="C25" s="82"/>
      <c r="D25" s="83"/>
      <c r="E25" s="84"/>
      <c r="F25" s="85"/>
      <c r="G25" s="86"/>
      <c r="H25" s="87"/>
      <c r="I25" s="88"/>
      <c r="J25" s="88"/>
    </row>
    <row r="26" spans="1:10" ht="15">
      <c r="A26" s="35"/>
      <c r="B26" s="66"/>
      <c r="C26" s="63"/>
      <c r="D26" s="63"/>
      <c r="E26" s="63"/>
      <c r="F26" s="67"/>
      <c r="G26" s="53"/>
      <c r="H26" s="53"/>
      <c r="I26" s="53"/>
      <c r="J26" s="53"/>
    </row>
    <row r="27" spans="1:10" ht="15">
      <c r="A27" s="89"/>
      <c r="B27" s="66"/>
      <c r="C27" s="37"/>
      <c r="D27" s="38"/>
      <c r="E27" s="38"/>
      <c r="F27" s="77"/>
      <c r="G27" s="64"/>
      <c r="H27" s="53"/>
      <c r="I27" s="53"/>
      <c r="J27" s="53"/>
    </row>
    <row r="28" spans="1:10" ht="15">
      <c r="A28" s="35"/>
      <c r="B28" s="66"/>
      <c r="C28" s="90"/>
      <c r="D28" s="91"/>
      <c r="E28" s="90"/>
      <c r="F28" s="92"/>
      <c r="G28" s="35"/>
      <c r="H28" s="53"/>
      <c r="I28" s="53"/>
      <c r="J28" s="53"/>
    </row>
    <row r="29" spans="1:10" ht="15">
      <c r="A29" s="35"/>
      <c r="B29" s="93"/>
      <c r="C29" s="38"/>
      <c r="D29" s="38"/>
      <c r="E29" s="38"/>
      <c r="F29" s="77"/>
      <c r="G29" s="35"/>
      <c r="H29" s="64"/>
      <c r="I29" s="53"/>
      <c r="J29" s="53"/>
    </row>
    <row r="30" spans="1:10" ht="15">
      <c r="A30" s="35"/>
      <c r="B30" s="66"/>
      <c r="C30" s="63"/>
      <c r="D30" s="63"/>
      <c r="E30" s="63"/>
      <c r="F30" s="67"/>
      <c r="G30" s="35"/>
      <c r="H30" s="53"/>
      <c r="I30" s="53"/>
      <c r="J30" s="53"/>
    </row>
    <row r="31" spans="1:10" ht="15">
      <c r="A31" s="64"/>
      <c r="B31" s="66"/>
      <c r="C31" s="38"/>
      <c r="D31" s="37"/>
      <c r="E31" s="38"/>
      <c r="F31" s="77"/>
      <c r="G31" s="64"/>
      <c r="H31" s="53"/>
      <c r="I31" s="53"/>
      <c r="J31" s="53"/>
    </row>
    <row r="32" spans="1:10" ht="15">
      <c r="A32" s="35"/>
      <c r="B32" s="66"/>
      <c r="C32" s="63"/>
      <c r="D32" s="63"/>
      <c r="E32" s="63"/>
      <c r="F32" s="67"/>
      <c r="G32" s="68"/>
      <c r="H32" s="53"/>
      <c r="I32" s="53"/>
      <c r="J32" s="53"/>
    </row>
    <row r="33" spans="1:10" ht="15">
      <c r="A33" s="35"/>
      <c r="B33" s="66"/>
      <c r="C33" s="38"/>
      <c r="D33" s="38"/>
      <c r="E33" s="38"/>
      <c r="F33" s="77"/>
      <c r="G33" s="68"/>
      <c r="H33" s="53"/>
      <c r="I33" s="64"/>
      <c r="J33" s="53"/>
    </row>
    <row r="34" spans="1:10" ht="15">
      <c r="A34" s="35"/>
      <c r="B34" s="66"/>
      <c r="C34" s="63"/>
      <c r="D34" s="63"/>
      <c r="E34" s="63"/>
      <c r="F34" s="67"/>
      <c r="G34" s="68"/>
      <c r="H34" s="53"/>
      <c r="I34" s="53"/>
      <c r="J34" s="53"/>
    </row>
    <row r="35" spans="1:10" ht="15">
      <c r="A35" s="64"/>
      <c r="B35" s="93"/>
      <c r="C35" s="38"/>
      <c r="D35" s="38"/>
      <c r="E35" s="38"/>
      <c r="F35" s="77"/>
      <c r="G35" s="64"/>
      <c r="H35" s="53"/>
      <c r="I35" s="53"/>
      <c r="J35" s="53"/>
    </row>
    <row r="36" spans="1:10" ht="15">
      <c r="A36" s="35"/>
      <c r="B36" s="66"/>
      <c r="C36" s="63"/>
      <c r="D36" s="63"/>
      <c r="E36" s="63"/>
      <c r="F36" s="67"/>
      <c r="G36" s="35"/>
      <c r="H36" s="53"/>
      <c r="I36" s="53"/>
      <c r="J36" s="53"/>
    </row>
    <row r="37" spans="1:10" ht="15">
      <c r="A37" s="35"/>
      <c r="B37" s="66"/>
      <c r="C37" s="38"/>
      <c r="D37" s="38"/>
      <c r="E37" s="38"/>
      <c r="F37" s="77"/>
      <c r="G37" s="35"/>
      <c r="H37" s="64"/>
      <c r="I37" s="53"/>
      <c r="J37" s="53"/>
    </row>
    <row r="38" spans="1:10" ht="12.75" customHeight="1">
      <c r="A38" s="35"/>
      <c r="B38" s="66"/>
      <c r="C38" s="63"/>
      <c r="D38" s="63"/>
      <c r="E38" s="63"/>
      <c r="F38" s="67"/>
      <c r="G38" s="35"/>
      <c r="H38" s="53"/>
      <c r="I38" s="53"/>
      <c r="J38" s="53"/>
    </row>
    <row r="39" spans="1:10" ht="15">
      <c r="A39" s="64"/>
      <c r="B39" s="66"/>
      <c r="C39" s="38"/>
      <c r="D39" s="38"/>
      <c r="E39" s="38"/>
      <c r="F39" s="77"/>
      <c r="G39" s="64"/>
      <c r="H39" s="53"/>
      <c r="I39" s="53"/>
      <c r="J39" s="53"/>
    </row>
    <row r="40" spans="1:10" ht="15">
      <c r="A40" s="35"/>
      <c r="B40" s="66"/>
      <c r="C40" s="63"/>
      <c r="D40" s="63"/>
      <c r="E40" s="63"/>
      <c r="F40" s="67"/>
      <c r="G40" s="35"/>
      <c r="H40" s="53"/>
      <c r="I40" s="53"/>
      <c r="J40" s="53"/>
    </row>
    <row r="41" spans="1:11" ht="15">
      <c r="A41" s="35"/>
      <c r="B41" s="66"/>
      <c r="C41" s="38"/>
      <c r="D41" s="38"/>
      <c r="E41" s="38"/>
      <c r="F41" s="77"/>
      <c r="G41" s="35"/>
      <c r="H41" s="53"/>
      <c r="I41" s="53"/>
      <c r="J41" s="63"/>
      <c r="K41" s="94"/>
    </row>
    <row r="42" spans="1:10" ht="15">
      <c r="A42" s="35"/>
      <c r="B42" s="66"/>
      <c r="C42" s="63"/>
      <c r="D42" s="63"/>
      <c r="E42" s="63"/>
      <c r="F42" s="67"/>
      <c r="G42" s="95"/>
      <c r="H42" s="53"/>
      <c r="I42" s="53"/>
      <c r="J42" s="53"/>
    </row>
    <row r="43" spans="1:10" ht="16.5" customHeight="1">
      <c r="A43" s="64"/>
      <c r="B43" s="66"/>
      <c r="C43" s="37"/>
      <c r="D43" s="38"/>
      <c r="E43" s="38"/>
      <c r="F43" s="77"/>
      <c r="G43" s="64"/>
      <c r="H43" s="53"/>
      <c r="I43" s="53"/>
      <c r="J43" s="53"/>
    </row>
    <row r="44" spans="1:10" ht="15">
      <c r="A44" s="35"/>
      <c r="B44" s="66"/>
      <c r="C44" s="90"/>
      <c r="D44" s="63"/>
      <c r="E44" s="63"/>
      <c r="F44" s="67"/>
      <c r="G44" s="68"/>
      <c r="H44" s="53"/>
      <c r="I44" s="53"/>
      <c r="J44" s="53"/>
    </row>
    <row r="45" spans="1:10" ht="15">
      <c r="A45" s="35"/>
      <c r="B45" s="66"/>
      <c r="C45" s="38"/>
      <c r="D45" s="38"/>
      <c r="E45" s="38"/>
      <c r="F45" s="77"/>
      <c r="G45" s="68"/>
      <c r="H45" s="64"/>
      <c r="I45" s="53"/>
      <c r="J45" s="53"/>
    </row>
    <row r="46" spans="1:10" ht="15">
      <c r="A46" s="35"/>
      <c r="B46" s="66"/>
      <c r="C46" s="63"/>
      <c r="D46" s="63"/>
      <c r="E46" s="63"/>
      <c r="F46" s="67"/>
      <c r="G46" s="68"/>
      <c r="H46" s="53"/>
      <c r="I46" s="53"/>
      <c r="J46" s="53"/>
    </row>
    <row r="47" spans="1:10" ht="15">
      <c r="A47" s="64"/>
      <c r="B47" s="66"/>
      <c r="C47" s="38"/>
      <c r="D47" s="38"/>
      <c r="E47" s="38"/>
      <c r="F47" s="77"/>
      <c r="G47" s="64"/>
      <c r="H47" s="53"/>
      <c r="I47" s="53"/>
      <c r="J47" s="53"/>
    </row>
    <row r="48" spans="1:10" ht="15">
      <c r="A48" s="35"/>
      <c r="B48" s="66"/>
      <c r="C48" s="63"/>
      <c r="D48" s="63"/>
      <c r="E48" s="63"/>
      <c r="F48" s="67"/>
      <c r="G48" s="68"/>
      <c r="H48" s="53"/>
      <c r="I48" s="53"/>
      <c r="J48" s="53"/>
    </row>
    <row r="49" spans="1:10" ht="15">
      <c r="A49" s="35"/>
      <c r="B49" s="66"/>
      <c r="C49" s="38"/>
      <c r="D49" s="38"/>
      <c r="E49" s="38"/>
      <c r="F49" s="77"/>
      <c r="G49" s="35"/>
      <c r="H49" s="53"/>
      <c r="I49" s="64"/>
      <c r="J49" s="53"/>
    </row>
    <row r="50" spans="1:10" ht="15">
      <c r="A50" s="35"/>
      <c r="B50" s="66"/>
      <c r="C50" s="90"/>
      <c r="D50" s="96"/>
      <c r="E50" s="96"/>
      <c r="F50" s="67"/>
      <c r="G50" s="35"/>
      <c r="H50" s="53"/>
      <c r="I50" s="53"/>
      <c r="J50" s="53"/>
    </row>
    <row r="51" spans="1:10" ht="15">
      <c r="A51" s="89"/>
      <c r="B51" s="66"/>
      <c r="C51" s="93"/>
      <c r="D51" s="38"/>
      <c r="E51" s="38"/>
      <c r="F51" s="77"/>
      <c r="G51" s="64"/>
      <c r="H51" s="53"/>
      <c r="I51" s="53"/>
      <c r="J51" s="53"/>
    </row>
    <row r="52" spans="1:10" ht="15">
      <c r="A52" s="35"/>
      <c r="B52" s="66"/>
      <c r="C52" s="63"/>
      <c r="D52" s="63"/>
      <c r="E52" s="63"/>
      <c r="F52" s="67"/>
      <c r="G52" s="35"/>
      <c r="H52" s="53"/>
      <c r="I52" s="53"/>
      <c r="J52" s="65"/>
    </row>
    <row r="53" spans="1:10" ht="15">
      <c r="A53" s="35"/>
      <c r="B53" s="66"/>
      <c r="C53" s="38"/>
      <c r="D53" s="38"/>
      <c r="E53" s="38"/>
      <c r="F53" s="77"/>
      <c r="G53" s="35"/>
      <c r="H53" s="64"/>
      <c r="I53" s="53"/>
      <c r="J53" s="65"/>
    </row>
    <row r="54" spans="1:10" ht="15">
      <c r="A54" s="35"/>
      <c r="B54" s="66"/>
      <c r="C54" s="90"/>
      <c r="D54" s="91"/>
      <c r="E54" s="90"/>
      <c r="F54" s="92"/>
      <c r="G54" s="35"/>
      <c r="H54" s="53"/>
      <c r="I54" s="53"/>
      <c r="J54" s="65"/>
    </row>
    <row r="55" spans="1:10" ht="15">
      <c r="A55" s="97"/>
      <c r="B55" s="66"/>
      <c r="C55" s="468"/>
      <c r="D55" s="469"/>
      <c r="E55" s="38"/>
      <c r="F55" s="77"/>
      <c r="G55" s="64"/>
      <c r="H55" s="53"/>
      <c r="I55" s="98"/>
      <c r="J55" s="99"/>
    </row>
    <row r="56" spans="1:10" ht="15">
      <c r="A56" s="35"/>
      <c r="B56" s="66"/>
      <c r="C56" s="63"/>
      <c r="D56" s="63"/>
      <c r="E56" s="63"/>
      <c r="F56" s="67"/>
      <c r="G56" s="35"/>
      <c r="H56" s="53"/>
      <c r="I56" s="98"/>
      <c r="J56" s="99"/>
    </row>
    <row r="57" spans="1:10" ht="15">
      <c r="A57" s="42"/>
      <c r="B57" s="100"/>
      <c r="C57" s="101"/>
      <c r="D57" s="101"/>
      <c r="E57" s="101"/>
      <c r="F57" s="102"/>
      <c r="G57" s="42"/>
      <c r="H57" s="42"/>
      <c r="I57" s="42"/>
      <c r="J57" s="42"/>
    </row>
    <row r="58" spans="1:10" ht="15">
      <c r="A58" s="42"/>
      <c r="B58" s="100"/>
      <c r="C58" s="101"/>
      <c r="D58" s="101"/>
      <c r="E58" s="101"/>
      <c r="F58" s="102"/>
      <c r="G58" s="42"/>
      <c r="H58" s="42"/>
      <c r="I58" s="42"/>
      <c r="J58" s="42"/>
    </row>
  </sheetData>
  <mergeCells count="6">
    <mergeCell ref="H21:J21"/>
    <mergeCell ref="H22:J23"/>
    <mergeCell ref="C55:D55"/>
    <mergeCell ref="B2:C2"/>
    <mergeCell ref="C9:D9"/>
    <mergeCell ref="C11:D11"/>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anjar</dc:creator>
  <cp:keywords/>
  <dc:description/>
  <cp:lastModifiedBy>anjar</cp:lastModifiedBy>
  <cp:lastPrinted>2019-09-13T13:22:01Z</cp:lastPrinted>
  <dcterms:created xsi:type="dcterms:W3CDTF">2019-09-12T09:53:12Z</dcterms:created>
  <dcterms:modified xsi:type="dcterms:W3CDTF">2020-06-20T17:42:50Z</dcterms:modified>
  <cp:category/>
  <cp:version/>
  <cp:contentType/>
  <cp:contentStatus/>
</cp:coreProperties>
</file>